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3" l="1"/>
  <c r="C48" i="7"/>
  <c r="F30" i="24" l="1"/>
  <c r="F29" i="24"/>
  <c r="F27" i="24"/>
  <c r="F24" i="24"/>
  <c r="C27" i="24"/>
  <c r="C29" i="24" s="1"/>
  <c r="G29" i="24"/>
  <c r="G27"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E63" i="23" l="1"/>
  <c r="B68" i="23" l="1"/>
  <c r="B65" i="23"/>
  <c r="B60" i="23"/>
  <c r="B38" i="23"/>
  <c r="A15" i="25" l="1"/>
  <c r="A12" i="25"/>
  <c r="A9" i="25"/>
  <c r="B140" i="25" l="1"/>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AN48" i="25"/>
  <c r="AF48" i="25"/>
  <c r="X48" i="25"/>
  <c r="P48" i="25"/>
  <c r="H48" i="25"/>
  <c r="C48" i="25"/>
  <c r="B48" i="25"/>
  <c r="B47" i="25"/>
  <c r="B45" i="25"/>
  <c r="B44" i="25"/>
  <c r="B27" i="25"/>
  <c r="A7" i="25"/>
  <c r="A5" i="25"/>
  <c r="D48" i="25" l="1"/>
  <c r="J48" i="25"/>
  <c r="R48" i="25"/>
  <c r="Z48" i="25"/>
  <c r="AH48" i="25"/>
  <c r="AP48" i="25"/>
  <c r="E48" i="25"/>
  <c r="L48" i="25"/>
  <c r="T48" i="25"/>
  <c r="AB48" i="25"/>
  <c r="AJ48" i="25"/>
  <c r="F48" i="25"/>
  <c r="N48" i="25"/>
  <c r="V48" i="25"/>
  <c r="AD48" i="25"/>
  <c r="AL48" i="25"/>
  <c r="B81" i="25"/>
  <c r="C141" i="25"/>
  <c r="B73" i="25" s="1"/>
  <c r="B49" i="25"/>
  <c r="I118" i="25"/>
  <c r="I120" i="25" s="1"/>
  <c r="C109" i="25" s="1"/>
  <c r="B25" i="25"/>
  <c r="C67" i="25" s="1"/>
  <c r="C76" i="25" s="1"/>
  <c r="C47" i="25"/>
  <c r="C61" i="25" s="1"/>
  <c r="C60" i="25" s="1"/>
  <c r="C52" i="25"/>
  <c r="D58" i="25"/>
  <c r="D74" i="25" s="1"/>
  <c r="B66" i="25"/>
  <c r="B68" i="25" s="1"/>
  <c r="B75" i="25" s="1"/>
  <c r="B85" i="25"/>
  <c r="B46" i="25"/>
  <c r="B80" i="25"/>
  <c r="B79" i="25"/>
  <c r="G48" i="25"/>
  <c r="I48" i="25"/>
  <c r="K48" i="25"/>
  <c r="M48" i="25"/>
  <c r="O48" i="25"/>
  <c r="Q48" i="25"/>
  <c r="S48" i="25"/>
  <c r="U48" i="25"/>
  <c r="W48" i="25"/>
  <c r="Y48" i="25"/>
  <c r="AA48" i="25"/>
  <c r="AC48" i="25"/>
  <c r="AE48" i="25"/>
  <c r="AG48" i="25"/>
  <c r="AI48" i="25"/>
  <c r="AK48" i="25"/>
  <c r="AM48" i="25"/>
  <c r="AO48" i="25"/>
  <c r="AQ81" i="25"/>
  <c r="E137" i="25"/>
  <c r="E140" i="25"/>
  <c r="D141" i="25"/>
  <c r="C73" i="25" s="1"/>
  <c r="C85" i="25" s="1"/>
  <c r="C99" i="25" s="1"/>
  <c r="D47" i="25" l="1"/>
  <c r="D52" i="25"/>
  <c r="E58" i="25"/>
  <c r="E52" i="25" s="1"/>
  <c r="B54" i="25"/>
  <c r="B99" i="25"/>
  <c r="C79" i="25"/>
  <c r="F76" i="25"/>
  <c r="D109" i="25"/>
  <c r="C108" i="25"/>
  <c r="C50" i="25" s="1"/>
  <c r="C59" i="25" s="1"/>
  <c r="D67" i="25"/>
  <c r="D76" i="25" s="1"/>
  <c r="F140" i="25"/>
  <c r="F137" i="25"/>
  <c r="D49" i="25"/>
  <c r="E141" i="25"/>
  <c r="D73" i="25" s="1"/>
  <c r="D85" i="25" s="1"/>
  <c r="D99" i="25" s="1"/>
  <c r="B55" i="25"/>
  <c r="B56" i="25" s="1"/>
  <c r="B69" i="25" s="1"/>
  <c r="F58" i="25" l="1"/>
  <c r="E74" i="25"/>
  <c r="E47" i="25"/>
  <c r="D108" i="25"/>
  <c r="D50" i="25" s="1"/>
  <c r="D59" i="25" s="1"/>
  <c r="E109" i="25"/>
  <c r="D61" i="25"/>
  <c r="D60" i="25" s="1"/>
  <c r="E67" i="25"/>
  <c r="F67" i="25" s="1"/>
  <c r="C66" i="25"/>
  <c r="C68" i="25" s="1"/>
  <c r="C75" i="25" s="1"/>
  <c r="C80" i="25"/>
  <c r="C53" i="25"/>
  <c r="C55" i="25" s="1"/>
  <c r="B77" i="25"/>
  <c r="B70" i="25"/>
  <c r="F74" i="25"/>
  <c r="G58" i="25"/>
  <c r="F52" i="25"/>
  <c r="F47" i="25"/>
  <c r="G140" i="25"/>
  <c r="B82" i="25"/>
  <c r="E76" i="25"/>
  <c r="G137" i="25"/>
  <c r="E49" i="25"/>
  <c r="F141" i="25"/>
  <c r="E73" i="25" s="1"/>
  <c r="E85" i="25" s="1"/>
  <c r="E99" i="25" s="1"/>
  <c r="E61" i="25" l="1"/>
  <c r="E60" i="25" s="1"/>
  <c r="D80" i="25"/>
  <c r="D66" i="25"/>
  <c r="D68" i="25" s="1"/>
  <c r="D75" i="25" s="1"/>
  <c r="F109" i="25"/>
  <c r="E108" i="25"/>
  <c r="D79" i="25"/>
  <c r="D53" i="25"/>
  <c r="G67" i="25"/>
  <c r="H140" i="25"/>
  <c r="H141" i="25" s="1"/>
  <c r="G73" i="25" s="1"/>
  <c r="G85" i="25" s="1"/>
  <c r="G99" i="25" s="1"/>
  <c r="E50" i="25"/>
  <c r="E59" i="25" s="1"/>
  <c r="D55" i="25"/>
  <c r="H137" i="25"/>
  <c r="F49" i="25"/>
  <c r="G141" i="25"/>
  <c r="F73" i="25" s="1"/>
  <c r="F85" i="25" s="1"/>
  <c r="F99" i="25" s="1"/>
  <c r="F61" i="25"/>
  <c r="F60" i="25" s="1"/>
  <c r="G74" i="25"/>
  <c r="G52" i="25"/>
  <c r="G47" i="25"/>
  <c r="H58" i="25"/>
  <c r="B71" i="25"/>
  <c r="C82" i="25"/>
  <c r="C56" i="25"/>
  <c r="C69" i="25" s="1"/>
  <c r="G109" i="25" l="1"/>
  <c r="F108" i="25"/>
  <c r="F50" i="25" s="1"/>
  <c r="F59" i="25" s="1"/>
  <c r="C77" i="25"/>
  <c r="C70" i="25"/>
  <c r="B78" i="25"/>
  <c r="B83" i="25" s="1"/>
  <c r="H74" i="25"/>
  <c r="I58" i="25"/>
  <c r="H52" i="25"/>
  <c r="H47" i="25"/>
  <c r="F80" i="25"/>
  <c r="F66" i="25"/>
  <c r="F68" i="25" s="1"/>
  <c r="I137" i="25"/>
  <c r="G49" i="25"/>
  <c r="G61" i="25" s="1"/>
  <c r="G60" i="25" s="1"/>
  <c r="D82" i="25"/>
  <c r="D56" i="25"/>
  <c r="D69" i="25" s="1"/>
  <c r="E66" i="25"/>
  <c r="E68" i="25" s="1"/>
  <c r="E80" i="25"/>
  <c r="E79" i="25"/>
  <c r="F79" i="25" s="1"/>
  <c r="G76" i="25"/>
  <c r="H67" i="25"/>
  <c r="B72" i="25"/>
  <c r="E53" i="25"/>
  <c r="I140" i="25"/>
  <c r="H109" i="25" l="1"/>
  <c r="G108" i="25"/>
  <c r="G50" i="25" s="1"/>
  <c r="G59" i="25" s="1"/>
  <c r="G80" i="25" s="1"/>
  <c r="J140" i="25"/>
  <c r="H76" i="25"/>
  <c r="I67" i="25"/>
  <c r="E75" i="25"/>
  <c r="J137" i="25"/>
  <c r="H49" i="25"/>
  <c r="H61" i="25" s="1"/>
  <c r="H60" i="25" s="1"/>
  <c r="C71" i="25"/>
  <c r="I141" i="25"/>
  <c r="H73" i="25" s="1"/>
  <c r="H85" i="25" s="1"/>
  <c r="H99" i="25" s="1"/>
  <c r="E55" i="25"/>
  <c r="F53" i="25" s="1"/>
  <c r="D77" i="25"/>
  <c r="D70" i="25"/>
  <c r="F75" i="25"/>
  <c r="I74" i="25"/>
  <c r="J58" i="25"/>
  <c r="I52" i="25"/>
  <c r="I47" i="25"/>
  <c r="B86" i="25"/>
  <c r="B88" i="25"/>
  <c r="B84" i="25"/>
  <c r="B89" i="25" s="1"/>
  <c r="G79" i="25" l="1"/>
  <c r="G66" i="25"/>
  <c r="G68" i="25" s="1"/>
  <c r="G75" i="25" s="1"/>
  <c r="I109" i="25"/>
  <c r="H108" i="25"/>
  <c r="H50" i="25" s="1"/>
  <c r="H59" i="25" s="1"/>
  <c r="H79" i="25" s="1"/>
  <c r="B87" i="25"/>
  <c r="B90" i="25" s="1"/>
  <c r="D71" i="25"/>
  <c r="D72" i="25" s="1"/>
  <c r="H80" i="25"/>
  <c r="F55" i="25"/>
  <c r="G53" i="25" s="1"/>
  <c r="C78" i="25"/>
  <c r="C83" i="25" s="1"/>
  <c r="D78" i="25"/>
  <c r="D83" i="25" s="1"/>
  <c r="D86" i="25" s="1"/>
  <c r="K137" i="25"/>
  <c r="I49" i="25"/>
  <c r="I61" i="25" s="1"/>
  <c r="I60" i="25" s="1"/>
  <c r="I76" i="25"/>
  <c r="J67" i="25"/>
  <c r="K140" i="25"/>
  <c r="J74" i="25"/>
  <c r="K58" i="25"/>
  <c r="J52" i="25"/>
  <c r="J47" i="25"/>
  <c r="E82" i="25"/>
  <c r="E56" i="25"/>
  <c r="E69" i="25" s="1"/>
  <c r="C72" i="25"/>
  <c r="J141" i="25"/>
  <c r="I73" i="25" s="1"/>
  <c r="I85" i="25" s="1"/>
  <c r="I99" i="25" s="1"/>
  <c r="H66" i="25" l="1"/>
  <c r="H68" i="25" s="1"/>
  <c r="J109" i="25"/>
  <c r="I108" i="25"/>
  <c r="I50" i="25" s="1"/>
  <c r="I59" i="25" s="1"/>
  <c r="I80" i="25" s="1"/>
  <c r="K74" i="25"/>
  <c r="K52" i="25"/>
  <c r="K47" i="25"/>
  <c r="L58" i="25"/>
  <c r="L140" i="25"/>
  <c r="L141" i="25" s="1"/>
  <c r="K73" i="25" s="1"/>
  <c r="K85" i="25" s="1"/>
  <c r="K99" i="25" s="1"/>
  <c r="J76" i="25"/>
  <c r="K67" i="25"/>
  <c r="C86" i="25"/>
  <c r="C88" i="25"/>
  <c r="D88" i="25"/>
  <c r="C84" i="25"/>
  <c r="C89" i="25" s="1"/>
  <c r="D84" i="25"/>
  <c r="G55" i="25"/>
  <c r="H75" i="25"/>
  <c r="E77" i="25"/>
  <c r="E70" i="25"/>
  <c r="K141" i="25"/>
  <c r="J73" i="25" s="1"/>
  <c r="J85" i="25" s="1"/>
  <c r="J99" i="25" s="1"/>
  <c r="L137" i="25"/>
  <c r="J49" i="25"/>
  <c r="J61" i="25" s="1"/>
  <c r="J60" i="25" s="1"/>
  <c r="F82" i="25"/>
  <c r="F56" i="25"/>
  <c r="F69" i="25" s="1"/>
  <c r="I66" i="25" l="1"/>
  <c r="I68" i="25" s="1"/>
  <c r="I79" i="25"/>
  <c r="D89" i="25"/>
  <c r="J108" i="25"/>
  <c r="J50" i="25" s="1"/>
  <c r="J59" i="25" s="1"/>
  <c r="K109" i="25"/>
  <c r="I75" i="25"/>
  <c r="G82" i="25"/>
  <c r="G56" i="25"/>
  <c r="G69" i="25" s="1"/>
  <c r="M137" i="25"/>
  <c r="K49" i="25"/>
  <c r="E71" i="25"/>
  <c r="H53" i="25"/>
  <c r="K76" i="25"/>
  <c r="L67" i="25"/>
  <c r="M140" i="25"/>
  <c r="F77" i="25"/>
  <c r="F70" i="25"/>
  <c r="D87" i="25"/>
  <c r="C87" i="25"/>
  <c r="C90" i="25" s="1"/>
  <c r="L74" i="25"/>
  <c r="M58" i="25"/>
  <c r="L52" i="25"/>
  <c r="L47" i="25"/>
  <c r="K61" i="25" l="1"/>
  <c r="K60" i="25" s="1"/>
  <c r="K108" i="25"/>
  <c r="K50" i="25" s="1"/>
  <c r="K59" i="25" s="1"/>
  <c r="L109" i="25"/>
  <c r="F71" i="25"/>
  <c r="F72" i="25" s="1"/>
  <c r="N140" i="25"/>
  <c r="E78" i="25"/>
  <c r="E83" i="25" s="1"/>
  <c r="G77" i="25"/>
  <c r="G70" i="25"/>
  <c r="M74" i="25"/>
  <c r="N58" i="25"/>
  <c r="M52" i="25"/>
  <c r="M47" i="25"/>
  <c r="D90" i="25"/>
  <c r="M141" i="25"/>
  <c r="L73" i="25" s="1"/>
  <c r="L85" i="25" s="1"/>
  <c r="L99" i="25" s="1"/>
  <c r="L76" i="25"/>
  <c r="M67" i="25"/>
  <c r="H55" i="25"/>
  <c r="E72" i="25"/>
  <c r="J80" i="25"/>
  <c r="J66" i="25"/>
  <c r="J68" i="25" s="1"/>
  <c r="J79" i="25"/>
  <c r="N137" i="25"/>
  <c r="L49" i="25"/>
  <c r="L61" i="25" s="1"/>
  <c r="L60" i="25" s="1"/>
  <c r="K66" i="25" l="1"/>
  <c r="K68" i="25" s="1"/>
  <c r="K75" i="25" s="1"/>
  <c r="K80" i="25"/>
  <c r="K79" i="25"/>
  <c r="L79" i="25" s="1"/>
  <c r="M109" i="25"/>
  <c r="L108" i="25"/>
  <c r="L50" i="25" s="1"/>
  <c r="L59" i="25" s="1"/>
  <c r="L66" i="25" s="1"/>
  <c r="L68" i="25" s="1"/>
  <c r="O137" i="25"/>
  <c r="M49" i="25"/>
  <c r="M61" i="25" s="1"/>
  <c r="M60" i="25" s="1"/>
  <c r="J75" i="25"/>
  <c r="H82" i="25"/>
  <c r="H56" i="25"/>
  <c r="H69" i="25" s="1"/>
  <c r="G71" i="25"/>
  <c r="G72" i="25" s="1"/>
  <c r="O140" i="25"/>
  <c r="O141" i="25" s="1"/>
  <c r="N73" i="25" s="1"/>
  <c r="N85" i="25" s="1"/>
  <c r="N99" i="25" s="1"/>
  <c r="L80" i="25"/>
  <c r="I53" i="25"/>
  <c r="M76" i="25"/>
  <c r="N67" i="25"/>
  <c r="N74" i="25"/>
  <c r="O58" i="25"/>
  <c r="N52" i="25"/>
  <c r="N47" i="25"/>
  <c r="E86" i="25"/>
  <c r="E88" i="25"/>
  <c r="E84" i="25"/>
  <c r="E89" i="25" s="1"/>
  <c r="F78" i="25"/>
  <c r="F83" i="25" s="1"/>
  <c r="F86" i="25" s="1"/>
  <c r="N141" i="25"/>
  <c r="M73" i="25" s="1"/>
  <c r="M85" i="25" s="1"/>
  <c r="M99" i="25" s="1"/>
  <c r="M108" i="25" l="1"/>
  <c r="M50" i="25" s="1"/>
  <c r="M59" i="25" s="1"/>
  <c r="M66" i="25" s="1"/>
  <c r="M68" i="25" s="1"/>
  <c r="N109" i="25"/>
  <c r="F88" i="25"/>
  <c r="O74" i="25"/>
  <c r="O52" i="25"/>
  <c r="O47" i="25"/>
  <c r="P58" i="25"/>
  <c r="N76" i="25"/>
  <c r="O67" i="25"/>
  <c r="I55" i="25"/>
  <c r="L75" i="25"/>
  <c r="H77" i="25"/>
  <c r="H70" i="25"/>
  <c r="F84" i="25"/>
  <c r="F89" i="25" s="1"/>
  <c r="F87" i="25"/>
  <c r="E87" i="25"/>
  <c r="E90" i="25" s="1"/>
  <c r="M80" i="25"/>
  <c r="P140" i="25"/>
  <c r="G78" i="25"/>
  <c r="G83" i="25" s="1"/>
  <c r="G84" i="25" s="1"/>
  <c r="P137" i="25"/>
  <c r="N49" i="25"/>
  <c r="N61" i="25" s="1"/>
  <c r="N60" i="25" s="1"/>
  <c r="G89" i="25" l="1"/>
  <c r="M79" i="25"/>
  <c r="F90" i="25"/>
  <c r="O109" i="25"/>
  <c r="N108" i="25"/>
  <c r="N50" i="25" s="1"/>
  <c r="N59" i="25" s="1"/>
  <c r="N80" i="25" s="1"/>
  <c r="Q137" i="25"/>
  <c r="O49" i="25"/>
  <c r="O61" i="25" s="1"/>
  <c r="O60" i="25" s="1"/>
  <c r="Q140" i="25"/>
  <c r="Q141" i="25" s="1"/>
  <c r="P73" i="25" s="1"/>
  <c r="P85" i="25" s="1"/>
  <c r="P99" i="25" s="1"/>
  <c r="M75" i="25"/>
  <c r="I82" i="25"/>
  <c r="I56" i="25"/>
  <c r="I69" i="25" s="1"/>
  <c r="O76" i="25"/>
  <c r="P67" i="25"/>
  <c r="P74" i="25"/>
  <c r="Q58" i="25"/>
  <c r="P52" i="25"/>
  <c r="P47" i="25"/>
  <c r="G86" i="25"/>
  <c r="P141" i="25"/>
  <c r="O73" i="25" s="1"/>
  <c r="O85" i="25" s="1"/>
  <c r="O99" i="25" s="1"/>
  <c r="G88" i="25"/>
  <c r="H71" i="25"/>
  <c r="J53" i="25"/>
  <c r="N66" i="25" l="1"/>
  <c r="N68" i="25" s="1"/>
  <c r="N75" i="25" s="1"/>
  <c r="N79" i="25"/>
  <c r="O108" i="25"/>
  <c r="O50" i="25" s="1"/>
  <c r="O59" i="25" s="1"/>
  <c r="O80" i="25" s="1"/>
  <c r="P109" i="25"/>
  <c r="J55" i="25"/>
  <c r="H78" i="25"/>
  <c r="H83" i="25" s="1"/>
  <c r="Q74" i="25"/>
  <c r="R58" i="25"/>
  <c r="Q52" i="25"/>
  <c r="Q47" i="25"/>
  <c r="P76" i="25"/>
  <c r="Q67" i="25"/>
  <c r="I77" i="25"/>
  <c r="I70" i="25"/>
  <c r="R137" i="25"/>
  <c r="P49" i="25"/>
  <c r="P61" i="25" s="1"/>
  <c r="P60" i="25" s="1"/>
  <c r="H72" i="25"/>
  <c r="G87" i="25"/>
  <c r="G90" i="25" s="1"/>
  <c r="R140" i="25"/>
  <c r="R141" i="25" s="1"/>
  <c r="Q73" i="25" s="1"/>
  <c r="Q85" i="25" s="1"/>
  <c r="Q99" i="25" s="1"/>
  <c r="O66" i="25" l="1"/>
  <c r="O68" i="25" s="1"/>
  <c r="O79" i="25"/>
  <c r="P108" i="25"/>
  <c r="P50" i="25" s="1"/>
  <c r="P59" i="25" s="1"/>
  <c r="Q109" i="25"/>
  <c r="O75" i="25"/>
  <c r="J82" i="25"/>
  <c r="J56" i="25"/>
  <c r="J69" i="25" s="1"/>
  <c r="S140" i="25"/>
  <c r="S141" i="25" s="1"/>
  <c r="R73" i="25" s="1"/>
  <c r="R85" i="25" s="1"/>
  <c r="R99" i="25" s="1"/>
  <c r="S137" i="25"/>
  <c r="Q49" i="25"/>
  <c r="I71" i="25"/>
  <c r="I78" i="25" s="1"/>
  <c r="I83" i="25" s="1"/>
  <c r="Q76" i="25"/>
  <c r="R67" i="25"/>
  <c r="Q61" i="25"/>
  <c r="Q60" i="25" s="1"/>
  <c r="R74" i="25"/>
  <c r="S58" i="25"/>
  <c r="R52" i="25"/>
  <c r="R47" i="25"/>
  <c r="H86" i="25"/>
  <c r="H88" i="25"/>
  <c r="H84" i="25"/>
  <c r="H89" i="25" s="1"/>
  <c r="K53" i="25"/>
  <c r="Q108" i="25" l="1"/>
  <c r="Q50" i="25" s="1"/>
  <c r="Q59" i="25" s="1"/>
  <c r="R109" i="25"/>
  <c r="I86" i="25"/>
  <c r="I87" i="25" s="1"/>
  <c r="I84" i="25"/>
  <c r="I89" i="25" s="1"/>
  <c r="I88" i="25"/>
  <c r="K55" i="25"/>
  <c r="H87" i="25"/>
  <c r="H90" i="25" s="1"/>
  <c r="R76" i="25"/>
  <c r="S67" i="25"/>
  <c r="I72" i="25"/>
  <c r="J77" i="25"/>
  <c r="J70" i="25"/>
  <c r="S74" i="25"/>
  <c r="S52" i="25"/>
  <c r="S47" i="25"/>
  <c r="T58" i="25"/>
  <c r="T137" i="25"/>
  <c r="R49" i="25"/>
  <c r="R61" i="25" s="1"/>
  <c r="R60" i="25" s="1"/>
  <c r="T140" i="25"/>
  <c r="P80" i="25"/>
  <c r="P66" i="25"/>
  <c r="P68" i="25" s="1"/>
  <c r="P79" i="25"/>
  <c r="Q80" i="25" l="1"/>
  <c r="Q66" i="25"/>
  <c r="Q68" i="25" s="1"/>
  <c r="Q75" i="25" s="1"/>
  <c r="R108" i="25"/>
  <c r="R50" i="25" s="1"/>
  <c r="R59" i="25" s="1"/>
  <c r="R80" i="25" s="1"/>
  <c r="S109" i="25"/>
  <c r="Q79" i="25"/>
  <c r="P75" i="25"/>
  <c r="U140" i="25"/>
  <c r="U141" i="25" s="1"/>
  <c r="T73" i="25" s="1"/>
  <c r="T85" i="25" s="1"/>
  <c r="T99" i="25" s="1"/>
  <c r="R66" i="25"/>
  <c r="R68" i="25" s="1"/>
  <c r="U137" i="25"/>
  <c r="S49" i="25"/>
  <c r="S61" i="25" s="1"/>
  <c r="S60" i="25" s="1"/>
  <c r="J71" i="25"/>
  <c r="J78" i="25" s="1"/>
  <c r="J83" i="25" s="1"/>
  <c r="I90" i="25"/>
  <c r="K82" i="25"/>
  <c r="K56" i="25"/>
  <c r="K69" i="25" s="1"/>
  <c r="T141" i="25"/>
  <c r="S73" i="25" s="1"/>
  <c r="S85" i="25" s="1"/>
  <c r="S99" i="25" s="1"/>
  <c r="T74" i="25"/>
  <c r="U58" i="25"/>
  <c r="T52" i="25"/>
  <c r="T47" i="25"/>
  <c r="S76" i="25"/>
  <c r="T67" i="25"/>
  <c r="L53" i="25"/>
  <c r="R79" i="25" l="1"/>
  <c r="T109" i="25"/>
  <c r="S108" i="25"/>
  <c r="S50" i="25" s="1"/>
  <c r="S59" i="25" s="1"/>
  <c r="S80" i="25" s="1"/>
  <c r="J72" i="25"/>
  <c r="L55" i="25"/>
  <c r="M53" i="25" s="1"/>
  <c r="U74" i="25"/>
  <c r="V58" i="25"/>
  <c r="U52" i="25"/>
  <c r="U47" i="25"/>
  <c r="T76" i="25"/>
  <c r="U67" i="25"/>
  <c r="J86" i="25"/>
  <c r="J87" i="25" s="1"/>
  <c r="J90" i="25" s="1"/>
  <c r="J88" i="25"/>
  <c r="J84" i="25"/>
  <c r="J89" i="25" s="1"/>
  <c r="K77" i="25"/>
  <c r="K70" i="25"/>
  <c r="V137" i="25"/>
  <c r="T49" i="25"/>
  <c r="R75" i="25"/>
  <c r="S66" i="25"/>
  <c r="S68" i="25" s="1"/>
  <c r="V140" i="25"/>
  <c r="V141" i="25" s="1"/>
  <c r="U73" i="25" s="1"/>
  <c r="U85" i="25" s="1"/>
  <c r="U99" i="25" s="1"/>
  <c r="S79" i="25" l="1"/>
  <c r="T108" i="25"/>
  <c r="T50" i="25" s="1"/>
  <c r="T59" i="25" s="1"/>
  <c r="T80" i="25" s="1"/>
  <c r="U109" i="25"/>
  <c r="M55" i="25"/>
  <c r="N53" i="25" s="1"/>
  <c r="U76" i="25"/>
  <c r="V67" i="25"/>
  <c r="V74" i="25"/>
  <c r="W58" i="25"/>
  <c r="V52" i="25"/>
  <c r="V47" i="25"/>
  <c r="T61" i="25"/>
  <c r="T60" i="25" s="1"/>
  <c r="S75" i="25"/>
  <c r="W137" i="25"/>
  <c r="U49" i="25"/>
  <c r="U61" i="25" s="1"/>
  <c r="U60" i="25" s="1"/>
  <c r="W140" i="25"/>
  <c r="W141" i="25" s="1"/>
  <c r="V73" i="25" s="1"/>
  <c r="V85" i="25" s="1"/>
  <c r="V99" i="25" s="1"/>
  <c r="K71" i="25"/>
  <c r="K78" i="25" s="1"/>
  <c r="K83" i="25" s="1"/>
  <c r="L82" i="25"/>
  <c r="L56" i="25"/>
  <c r="L69" i="25" s="1"/>
  <c r="K72" i="25" l="1"/>
  <c r="T66" i="25"/>
  <c r="T68" i="25" s="1"/>
  <c r="T75" i="25" s="1"/>
  <c r="V109" i="25"/>
  <c r="U108" i="25"/>
  <c r="U50" i="25" s="1"/>
  <c r="U59" i="25" s="1"/>
  <c r="U66" i="25" s="1"/>
  <c r="U68" i="25" s="1"/>
  <c r="L77" i="25"/>
  <c r="L70" i="25"/>
  <c r="K86" i="25"/>
  <c r="K87" i="25" s="1"/>
  <c r="K90" i="25" s="1"/>
  <c r="K84" i="25"/>
  <c r="K89" i="25" s="1"/>
  <c r="K88" i="25"/>
  <c r="X137" i="25"/>
  <c r="V49" i="25"/>
  <c r="V61" i="25" s="1"/>
  <c r="V60" i="25" s="1"/>
  <c r="V76" i="25"/>
  <c r="W67" i="25"/>
  <c r="N55" i="25"/>
  <c r="X140" i="25"/>
  <c r="W74" i="25"/>
  <c r="W52" i="25"/>
  <c r="W47" i="25"/>
  <c r="X58" i="25"/>
  <c r="M82" i="25"/>
  <c r="M56" i="25"/>
  <c r="M69" i="25" s="1"/>
  <c r="T79" i="25"/>
  <c r="U79" i="25" s="1"/>
  <c r="U80" i="25" l="1"/>
  <c r="W109" i="25"/>
  <c r="V108" i="25"/>
  <c r="V50" i="25" s="1"/>
  <c r="V59" i="25" s="1"/>
  <c r="V79" i="25" s="1"/>
  <c r="M77" i="25"/>
  <c r="M70" i="25"/>
  <c r="X74" i="25"/>
  <c r="Y58" i="25"/>
  <c r="X52" i="25"/>
  <c r="X47" i="25"/>
  <c r="Y140" i="25"/>
  <c r="V80" i="25"/>
  <c r="V66" i="25"/>
  <c r="V68" i="25" s="1"/>
  <c r="N82" i="25"/>
  <c r="N56" i="25"/>
  <c r="N69" i="25" s="1"/>
  <c r="W76" i="25"/>
  <c r="X67" i="25"/>
  <c r="X141" i="25"/>
  <c r="W73" i="25" s="1"/>
  <c r="W85" i="25" s="1"/>
  <c r="W99" i="25" s="1"/>
  <c r="O53" i="25"/>
  <c r="U75" i="25"/>
  <c r="Y137" i="25"/>
  <c r="W49" i="25"/>
  <c r="W61" i="25" s="1"/>
  <c r="W60" i="25" s="1"/>
  <c r="L71" i="25"/>
  <c r="L78" i="25" s="1"/>
  <c r="L83" i="25" s="1"/>
  <c r="X109" i="25" l="1"/>
  <c r="W108" i="25"/>
  <c r="W50" i="25" s="1"/>
  <c r="W59" i="25" s="1"/>
  <c r="W79" i="25" s="1"/>
  <c r="L86" i="25"/>
  <c r="L87" i="25" s="1"/>
  <c r="G30" i="25" s="1"/>
  <c r="L88" i="25"/>
  <c r="B105" i="25" s="1"/>
  <c r="L84" i="25"/>
  <c r="L89" i="25" s="1"/>
  <c r="G28" i="25" s="1"/>
  <c r="C105" i="25" s="1"/>
  <c r="W80" i="25"/>
  <c r="W66" i="25"/>
  <c r="W68" i="25" s="1"/>
  <c r="Z137" i="25"/>
  <c r="X49" i="25"/>
  <c r="X61" i="25" s="1"/>
  <c r="X60" i="25" s="1"/>
  <c r="X76" i="25"/>
  <c r="Y67" i="25"/>
  <c r="N77" i="25"/>
  <c r="N70" i="25"/>
  <c r="Z140" i="25"/>
  <c r="Z141" i="25" s="1"/>
  <c r="Y73" i="25" s="1"/>
  <c r="Y85" i="25" s="1"/>
  <c r="Y99" i="25" s="1"/>
  <c r="L72" i="25"/>
  <c r="O55" i="25"/>
  <c r="V75" i="25"/>
  <c r="Y141" i="25"/>
  <c r="X73" i="25" s="1"/>
  <c r="X85" i="25" s="1"/>
  <c r="X99" i="25" s="1"/>
  <c r="Y74" i="25"/>
  <c r="Z58" i="25"/>
  <c r="Y52" i="25"/>
  <c r="Y47" i="25"/>
  <c r="M71" i="25"/>
  <c r="M78" i="25" s="1"/>
  <c r="M83" i="25" s="1"/>
  <c r="M72" i="25" l="1"/>
  <c r="X108" i="25"/>
  <c r="Y109" i="25"/>
  <c r="X50" i="25"/>
  <c r="X59" i="25" s="1"/>
  <c r="X80" i="25" s="1"/>
  <c r="Z74" i="25"/>
  <c r="AA58" i="25"/>
  <c r="Z52" i="25"/>
  <c r="Z47" i="25"/>
  <c r="O82" i="25"/>
  <c r="O56" i="25"/>
  <c r="O69" i="25" s="1"/>
  <c r="M86" i="25"/>
  <c r="M87" i="25" s="1"/>
  <c r="M90" i="25" s="1"/>
  <c r="M88" i="25"/>
  <c r="M84" i="25"/>
  <c r="M89" i="25" s="1"/>
  <c r="P53" i="25"/>
  <c r="AA140" i="25"/>
  <c r="AA141" i="25" s="1"/>
  <c r="Z73" i="25" s="1"/>
  <c r="Z85" i="25" s="1"/>
  <c r="Z99" i="25" s="1"/>
  <c r="N71" i="25"/>
  <c r="N78" i="25" s="1"/>
  <c r="N83" i="25" s="1"/>
  <c r="Y76" i="25"/>
  <c r="Z67" i="25"/>
  <c r="AA137" i="25"/>
  <c r="Y49" i="25"/>
  <c r="W75" i="25"/>
  <c r="A105" i="25"/>
  <c r="L90" i="25"/>
  <c r="G29" i="25" s="1"/>
  <c r="D105" i="25" s="1"/>
  <c r="X66" i="25" l="1"/>
  <c r="X68" i="25" s="1"/>
  <c r="X79" i="25"/>
  <c r="Z109" i="25"/>
  <c r="Y108" i="25"/>
  <c r="Y50" i="25" s="1"/>
  <c r="Y59" i="25" s="1"/>
  <c r="Y80" i="25" s="1"/>
  <c r="N86" i="25"/>
  <c r="N87" i="25" s="1"/>
  <c r="N90" i="25" s="1"/>
  <c r="N84" i="25"/>
  <c r="N89" i="25" s="1"/>
  <c r="N88" i="25"/>
  <c r="O77" i="25"/>
  <c r="O70" i="25"/>
  <c r="AA74" i="25"/>
  <c r="AA52" i="25"/>
  <c r="AA47" i="25"/>
  <c r="AB58" i="25"/>
  <c r="Y61" i="25"/>
  <c r="Y60" i="25" s="1"/>
  <c r="X75" i="25"/>
  <c r="Z76" i="25"/>
  <c r="AA67" i="25"/>
  <c r="P55" i="25"/>
  <c r="Q53" i="25" s="1"/>
  <c r="AB137" i="25"/>
  <c r="Z49" i="25"/>
  <c r="Z61" i="25" s="1"/>
  <c r="Z60" i="25" s="1"/>
  <c r="N72" i="25"/>
  <c r="AB140" i="25"/>
  <c r="Y66" i="25" l="1"/>
  <c r="Y68" i="25" s="1"/>
  <c r="Y75" i="25" s="1"/>
  <c r="Z108" i="25"/>
  <c r="Z50" i="25" s="1"/>
  <c r="Z59" i="25" s="1"/>
  <c r="Z66" i="25" s="1"/>
  <c r="Z68" i="25" s="1"/>
  <c r="AA109" i="25"/>
  <c r="AC140" i="25"/>
  <c r="AC141" i="25" s="1"/>
  <c r="AB73" i="25" s="1"/>
  <c r="AB85" i="25" s="1"/>
  <c r="AB99" i="25" s="1"/>
  <c r="AC137" i="25"/>
  <c r="AA49" i="25"/>
  <c r="AA61" i="25" s="1"/>
  <c r="AA60" i="25" s="1"/>
  <c r="Q55" i="25"/>
  <c r="R53" i="25" s="1"/>
  <c r="AA76" i="25"/>
  <c r="AB67" i="25"/>
  <c r="AQ67" i="25"/>
  <c r="O71" i="25"/>
  <c r="O78" i="25" s="1"/>
  <c r="O83" i="25" s="1"/>
  <c r="Z80" i="25"/>
  <c r="AB141" i="25"/>
  <c r="AA73" i="25" s="1"/>
  <c r="AA85" i="25" s="1"/>
  <c r="AA99" i="25" s="1"/>
  <c r="P82" i="25"/>
  <c r="P56" i="25"/>
  <c r="P69" i="25" s="1"/>
  <c r="AB74" i="25"/>
  <c r="AC58" i="25"/>
  <c r="AB52" i="25"/>
  <c r="AB47" i="25"/>
  <c r="Y79" i="25"/>
  <c r="Z79" i="25" s="1"/>
  <c r="O72" i="25" l="1"/>
  <c r="AA108" i="25"/>
  <c r="AA50" i="25" s="1"/>
  <c r="AA59" i="25" s="1"/>
  <c r="AA66" i="25" s="1"/>
  <c r="AA68" i="25" s="1"/>
  <c r="AB109" i="25"/>
  <c r="R55" i="25"/>
  <c r="S53" i="25" s="1"/>
  <c r="AC74" i="25"/>
  <c r="AD58" i="25"/>
  <c r="AC52" i="25"/>
  <c r="AC47" i="25"/>
  <c r="O86" i="25"/>
  <c r="O87" i="25" s="1"/>
  <c r="O90" i="25" s="1"/>
  <c r="O84" i="25"/>
  <c r="O89" i="25" s="1"/>
  <c r="O88" i="25"/>
  <c r="P77" i="25"/>
  <c r="P70" i="25"/>
  <c r="Z75" i="25"/>
  <c r="AB76" i="25"/>
  <c r="AC67" i="25"/>
  <c r="Q82" i="25"/>
  <c r="Q56" i="25"/>
  <c r="Q69" i="25" s="1"/>
  <c r="AA80" i="25"/>
  <c r="AD137" i="25"/>
  <c r="AB49" i="25"/>
  <c r="AB61" i="25" s="1"/>
  <c r="AB60" i="25" s="1"/>
  <c r="AD140" i="25"/>
  <c r="AD141" i="25" s="1"/>
  <c r="AC73" i="25" s="1"/>
  <c r="AC85" i="25" s="1"/>
  <c r="AC99" i="25" s="1"/>
  <c r="AA79" i="25" l="1"/>
  <c r="AB108" i="25"/>
  <c r="AC109" i="25"/>
  <c r="S55" i="25"/>
  <c r="AE137" i="25"/>
  <c r="AC49" i="25"/>
  <c r="AC61" i="25" s="1"/>
  <c r="AC60" i="25" s="1"/>
  <c r="AA75" i="25"/>
  <c r="Q77" i="25"/>
  <c r="Q70" i="25"/>
  <c r="AC76" i="25"/>
  <c r="AD67" i="25"/>
  <c r="P71" i="25"/>
  <c r="P78" i="25" s="1"/>
  <c r="P83" i="25" s="1"/>
  <c r="AE140" i="25"/>
  <c r="AE141" i="25" s="1"/>
  <c r="AD73" i="25" s="1"/>
  <c r="AD85" i="25" s="1"/>
  <c r="AD99" i="25" s="1"/>
  <c r="AB50" i="25"/>
  <c r="AB59" i="25" s="1"/>
  <c r="AD74" i="25"/>
  <c r="AE58" i="25"/>
  <c r="AD52" i="25"/>
  <c r="AD47" i="25"/>
  <c r="R82" i="25"/>
  <c r="R56" i="25"/>
  <c r="R69" i="25" s="1"/>
  <c r="AD109" i="25" l="1"/>
  <c r="AC108" i="25"/>
  <c r="AC50" i="25" s="1"/>
  <c r="AC59" i="25" s="1"/>
  <c r="AC80" i="25" s="1"/>
  <c r="AE74" i="25"/>
  <c r="AE52" i="25"/>
  <c r="AE47" i="25"/>
  <c r="AF58" i="25"/>
  <c r="P86" i="25"/>
  <c r="P87" i="25" s="1"/>
  <c r="P90" i="25" s="1"/>
  <c r="P84" i="25"/>
  <c r="P89" i="25" s="1"/>
  <c r="P88" i="25"/>
  <c r="AB80" i="25"/>
  <c r="AB66" i="25"/>
  <c r="AB68" i="25" s="1"/>
  <c r="AB79" i="25"/>
  <c r="AF140" i="25"/>
  <c r="P72" i="25"/>
  <c r="AD76" i="25"/>
  <c r="AE67" i="25"/>
  <c r="Q71" i="25"/>
  <c r="Q78" i="25" s="1"/>
  <c r="Q83" i="25" s="1"/>
  <c r="S82" i="25"/>
  <c r="S56" i="25"/>
  <c r="S69" i="25" s="1"/>
  <c r="R77" i="25"/>
  <c r="R70" i="25"/>
  <c r="AC66" i="25"/>
  <c r="AC68" i="25" s="1"/>
  <c r="AF137" i="25"/>
  <c r="AD49" i="25"/>
  <c r="AD61" i="25" s="1"/>
  <c r="AD60" i="25" s="1"/>
  <c r="T53" i="25"/>
  <c r="AC79" i="25" l="1"/>
  <c r="AE109" i="25"/>
  <c r="AD108" i="25"/>
  <c r="Q86" i="25"/>
  <c r="Q87" i="25" s="1"/>
  <c r="Q90" i="25" s="1"/>
  <c r="Q84" i="25"/>
  <c r="Q89" i="25" s="1"/>
  <c r="Q88" i="25"/>
  <c r="AC75" i="25"/>
  <c r="AG140" i="25"/>
  <c r="AG141" i="25" s="1"/>
  <c r="AF73" i="25" s="1"/>
  <c r="AF85" i="25" s="1"/>
  <c r="AF99" i="25" s="1"/>
  <c r="T55" i="25"/>
  <c r="AG137" i="25"/>
  <c r="AE49" i="25"/>
  <c r="AE61" i="25" s="1"/>
  <c r="AE60" i="25" s="1"/>
  <c r="R71" i="25"/>
  <c r="R78" i="25" s="1"/>
  <c r="R83" i="25" s="1"/>
  <c r="S77" i="25"/>
  <c r="S70" i="25"/>
  <c r="Q72" i="25"/>
  <c r="AE76" i="25"/>
  <c r="AF67" i="25"/>
  <c r="AF141" i="25"/>
  <c r="AE73" i="25" s="1"/>
  <c r="AE85" i="25" s="1"/>
  <c r="AE99" i="25" s="1"/>
  <c r="AB75" i="25"/>
  <c r="AD50" i="25"/>
  <c r="AD59" i="25" s="1"/>
  <c r="AF74" i="25"/>
  <c r="AG58" i="25"/>
  <c r="AF52" i="25"/>
  <c r="AF47" i="25"/>
  <c r="R72" i="25" l="1"/>
  <c r="AF109" i="25"/>
  <c r="AE108" i="25"/>
  <c r="AG74" i="25"/>
  <c r="AH58" i="25"/>
  <c r="AG52" i="25"/>
  <c r="AG47" i="25"/>
  <c r="AD80" i="25"/>
  <c r="AD66" i="25"/>
  <c r="AD68" i="25" s="1"/>
  <c r="AD79" i="25"/>
  <c r="AF76" i="25"/>
  <c r="AG67" i="25"/>
  <c r="AR67" i="25"/>
  <c r="AH137" i="25"/>
  <c r="AF49" i="25"/>
  <c r="AF61" i="25" s="1"/>
  <c r="AF60" i="25" s="1"/>
  <c r="T82" i="25"/>
  <c r="T56" i="25"/>
  <c r="T69" i="25" s="1"/>
  <c r="R86" i="25"/>
  <c r="R87" i="25" s="1"/>
  <c r="R90" i="25" s="1"/>
  <c r="R84" i="25"/>
  <c r="R89" i="25" s="1"/>
  <c r="R88" i="25"/>
  <c r="S71" i="25"/>
  <c r="S78" i="25" s="1"/>
  <c r="S83" i="25" s="1"/>
  <c r="U53" i="25"/>
  <c r="AE50" i="25"/>
  <c r="AE59" i="25" s="1"/>
  <c r="AH140" i="25"/>
  <c r="AH141" i="25" s="1"/>
  <c r="AG73" i="25" s="1"/>
  <c r="AG85" i="25" s="1"/>
  <c r="AG99" i="25" s="1"/>
  <c r="AF108" i="25" l="1"/>
  <c r="AF50" i="25" s="1"/>
  <c r="AF59" i="25" s="1"/>
  <c r="AG109" i="25"/>
  <c r="S86" i="25"/>
  <c r="S87" i="25" s="1"/>
  <c r="S90" i="25" s="1"/>
  <c r="S84" i="25"/>
  <c r="S89" i="25" s="1"/>
  <c r="S88" i="25"/>
  <c r="U55" i="25"/>
  <c r="AI140" i="25"/>
  <c r="AI141" i="25" s="1"/>
  <c r="AH73" i="25" s="1"/>
  <c r="AH85" i="25" s="1"/>
  <c r="AH99" i="25" s="1"/>
  <c r="AE80" i="25"/>
  <c r="AE66" i="25"/>
  <c r="AE68" i="25" s="1"/>
  <c r="AE79" i="25"/>
  <c r="S72" i="25"/>
  <c r="T77" i="25"/>
  <c r="T70" i="25"/>
  <c r="AG76" i="25"/>
  <c r="AH67" i="25"/>
  <c r="AI137" i="25"/>
  <c r="AG49" i="25"/>
  <c r="AD75" i="25"/>
  <c r="AH74" i="25"/>
  <c r="AI58" i="25"/>
  <c r="AH52" i="25"/>
  <c r="AH47" i="25"/>
  <c r="AG108" i="25" l="1"/>
  <c r="AG50" i="25" s="1"/>
  <c r="AG59" i="25" s="1"/>
  <c r="AG80" i="25" s="1"/>
  <c r="AH109" i="25"/>
  <c r="AF80" i="25"/>
  <c r="AF66" i="25"/>
  <c r="AF68" i="25" s="1"/>
  <c r="AF79" i="25"/>
  <c r="AE75" i="25"/>
  <c r="U82" i="25"/>
  <c r="U56" i="25"/>
  <c r="U69" i="25" s="1"/>
  <c r="AI74" i="25"/>
  <c r="AI52" i="25"/>
  <c r="AI47" i="25"/>
  <c r="AJ58" i="25"/>
  <c r="AG61" i="25"/>
  <c r="AG60" i="25" s="1"/>
  <c r="AJ137" i="25"/>
  <c r="AH49" i="25"/>
  <c r="AH61" i="25" s="1"/>
  <c r="AH60" i="25" s="1"/>
  <c r="AH76" i="25"/>
  <c r="AI67" i="25"/>
  <c r="T71" i="25"/>
  <c r="T78" i="25" s="1"/>
  <c r="T83" i="25" s="1"/>
  <c r="AJ140" i="25"/>
  <c r="V53" i="25"/>
  <c r="AG66" i="25" l="1"/>
  <c r="AG68" i="25" s="1"/>
  <c r="AG75" i="25" s="1"/>
  <c r="AI109" i="25"/>
  <c r="AH108" i="25"/>
  <c r="AH50" i="25" s="1"/>
  <c r="AH59" i="25" s="1"/>
  <c r="AH66" i="25" s="1"/>
  <c r="AH68" i="25" s="1"/>
  <c r="T86" i="25"/>
  <c r="T87" i="25" s="1"/>
  <c r="T90" i="25" s="1"/>
  <c r="T88" i="25"/>
  <c r="T84" i="25"/>
  <c r="T89" i="25" s="1"/>
  <c r="V55" i="25"/>
  <c r="AK140" i="25"/>
  <c r="AI76" i="25"/>
  <c r="AJ67" i="25"/>
  <c r="AJ74" i="25"/>
  <c r="AK58" i="25"/>
  <c r="AJ52" i="25"/>
  <c r="AJ47" i="25"/>
  <c r="AH80" i="25"/>
  <c r="AJ141" i="25"/>
  <c r="AI73" i="25" s="1"/>
  <c r="AI85" i="25" s="1"/>
  <c r="AI99" i="25" s="1"/>
  <c r="T72" i="25"/>
  <c r="AK137" i="25"/>
  <c r="AI49" i="25"/>
  <c r="AI61" i="25"/>
  <c r="AI60" i="25" s="1"/>
  <c r="U77" i="25"/>
  <c r="U70" i="25"/>
  <c r="AF75" i="25"/>
  <c r="AG79" i="25"/>
  <c r="AH79" i="25" l="1"/>
  <c r="AI108" i="25"/>
  <c r="AI50" i="25" s="1"/>
  <c r="AI59" i="25" s="1"/>
  <c r="AI66" i="25" s="1"/>
  <c r="AI68" i="25" s="1"/>
  <c r="AJ109" i="25"/>
  <c r="U71" i="25"/>
  <c r="U78" i="25" s="1"/>
  <c r="U83" i="25" s="1"/>
  <c r="AL137" i="25"/>
  <c r="AJ49" i="25"/>
  <c r="AJ61" i="25" s="1"/>
  <c r="AJ60" i="25" s="1"/>
  <c r="AH75" i="25"/>
  <c r="AL140" i="25"/>
  <c r="V82" i="25"/>
  <c r="V56" i="25"/>
  <c r="V69" i="25" s="1"/>
  <c r="AI80" i="25"/>
  <c r="AK74" i="25"/>
  <c r="AL58" i="25"/>
  <c r="AK52" i="25"/>
  <c r="AK47" i="25"/>
  <c r="AJ76" i="25"/>
  <c r="AK67" i="25"/>
  <c r="AK141" i="25"/>
  <c r="AJ73" i="25" s="1"/>
  <c r="AJ85" i="25" s="1"/>
  <c r="AJ99" i="25" s="1"/>
  <c r="W53" i="25"/>
  <c r="AI79" i="25" l="1"/>
  <c r="AK109" i="25"/>
  <c r="AJ108" i="25"/>
  <c r="AJ50" i="25" s="1"/>
  <c r="AJ59" i="25" s="1"/>
  <c r="AJ79" i="25" s="1"/>
  <c r="U86" i="25"/>
  <c r="U87" i="25" s="1"/>
  <c r="U90" i="25" s="1"/>
  <c r="U84" i="25"/>
  <c r="U89" i="25" s="1"/>
  <c r="U88" i="25"/>
  <c r="AI75" i="25"/>
  <c r="V77" i="25"/>
  <c r="V70" i="25"/>
  <c r="AM140" i="25"/>
  <c r="AM141" i="25" s="1"/>
  <c r="AL73" i="25" s="1"/>
  <c r="AL85" i="25" s="1"/>
  <c r="AL99" i="25" s="1"/>
  <c r="AJ80" i="25"/>
  <c r="AM137" i="25"/>
  <c r="AK49" i="25"/>
  <c r="W55" i="25"/>
  <c r="X53" i="25" s="1"/>
  <c r="AK76" i="25"/>
  <c r="AL67" i="25"/>
  <c r="AK61" i="25"/>
  <c r="AK60" i="25" s="1"/>
  <c r="AL74" i="25"/>
  <c r="AM58" i="25"/>
  <c r="AL52" i="25"/>
  <c r="AL47" i="25"/>
  <c r="AL141" i="25"/>
  <c r="AK73" i="25" s="1"/>
  <c r="AK85" i="25" s="1"/>
  <c r="AK99" i="25" s="1"/>
  <c r="U72" i="25"/>
  <c r="AJ66" i="25" l="1"/>
  <c r="AJ68" i="25" s="1"/>
  <c r="AK108" i="25"/>
  <c r="AK50" i="25" s="1"/>
  <c r="AK59" i="25" s="1"/>
  <c r="AK66" i="25" s="1"/>
  <c r="AK68" i="25" s="1"/>
  <c r="AL109" i="25"/>
  <c r="AM74" i="25"/>
  <c r="AM52" i="25"/>
  <c r="AM47" i="25"/>
  <c r="AN58" i="25"/>
  <c r="X55" i="25"/>
  <c r="Y53" i="25" s="1"/>
  <c r="AN137" i="25"/>
  <c r="AL49" i="25"/>
  <c r="AJ75" i="25"/>
  <c r="V71" i="25"/>
  <c r="V78" i="25" s="1"/>
  <c r="V83" i="25" s="1"/>
  <c r="AL76" i="25"/>
  <c r="AM67" i="25"/>
  <c r="W82" i="25"/>
  <c r="W56" i="25"/>
  <c r="W69" i="25" s="1"/>
  <c r="AN140" i="25"/>
  <c r="AN141" i="25" s="1"/>
  <c r="AM73" i="25" s="1"/>
  <c r="AM85" i="25" s="1"/>
  <c r="AM99" i="25" s="1"/>
  <c r="AK79" i="25" l="1"/>
  <c r="AK80" i="25"/>
  <c r="AM109" i="25"/>
  <c r="AL108" i="25"/>
  <c r="AL50" i="25" s="1"/>
  <c r="AL59" i="25" s="1"/>
  <c r="AL80" i="25" s="1"/>
  <c r="V86" i="25"/>
  <c r="V87" i="25" s="1"/>
  <c r="V90" i="25" s="1"/>
  <c r="V84" i="25"/>
  <c r="V89" i="25" s="1"/>
  <c r="V88" i="25"/>
  <c r="Y55" i="25"/>
  <c r="Z53" i="25" s="1"/>
  <c r="AN74" i="25"/>
  <c r="AO58" i="25"/>
  <c r="AN52" i="25"/>
  <c r="AN47" i="25"/>
  <c r="AL61" i="25"/>
  <c r="AL60" i="25" s="1"/>
  <c r="AO140" i="25"/>
  <c r="AO141" i="25" s="1"/>
  <c r="AN73" i="25" s="1"/>
  <c r="AN85" i="25" s="1"/>
  <c r="AN99" i="25" s="1"/>
  <c r="W77" i="25"/>
  <c r="W70" i="25"/>
  <c r="AM76" i="25"/>
  <c r="AN67" i="25"/>
  <c r="V72" i="25"/>
  <c r="AO137" i="25"/>
  <c r="AM49" i="25"/>
  <c r="AM61" i="25" s="1"/>
  <c r="AM60" i="25" s="1"/>
  <c r="X82" i="25"/>
  <c r="X56" i="25"/>
  <c r="X69" i="25" s="1"/>
  <c r="AK75" i="25"/>
  <c r="AL66" i="25" l="1"/>
  <c r="AL68" i="25" s="1"/>
  <c r="AL75" i="25" s="1"/>
  <c r="AN109" i="25"/>
  <c r="AM108" i="25"/>
  <c r="AM50" i="25" s="1"/>
  <c r="AM59" i="25" s="1"/>
  <c r="AM66" i="25" s="1"/>
  <c r="AM68" i="25" s="1"/>
  <c r="AP137" i="25"/>
  <c r="AN49" i="25"/>
  <c r="AN76" i="25"/>
  <c r="AO67" i="25"/>
  <c r="W71" i="25"/>
  <c r="W78" i="25" s="1"/>
  <c r="W83" i="25" s="1"/>
  <c r="Z55" i="25"/>
  <c r="AM80" i="25"/>
  <c r="X77" i="25"/>
  <c r="X70" i="25"/>
  <c r="AP140" i="25"/>
  <c r="AP141" i="25" s="1"/>
  <c r="AO73" i="25" s="1"/>
  <c r="AO85" i="25" s="1"/>
  <c r="AO99" i="25" s="1"/>
  <c r="AN61" i="25"/>
  <c r="AN60" i="25" s="1"/>
  <c r="AO74" i="25"/>
  <c r="AP58" i="25"/>
  <c r="AO52" i="25"/>
  <c r="AO47" i="25"/>
  <c r="Y82" i="25"/>
  <c r="Y56" i="25"/>
  <c r="Y69" i="25" s="1"/>
  <c r="AL79" i="25"/>
  <c r="AM79" i="25" s="1"/>
  <c r="AN108" i="25" l="1"/>
  <c r="AN50" i="25" s="1"/>
  <c r="AN59" i="25" s="1"/>
  <c r="AN79" i="25" s="1"/>
  <c r="AO109" i="25"/>
  <c r="W86" i="25"/>
  <c r="W87" i="25" s="1"/>
  <c r="W90" i="25" s="1"/>
  <c r="W84" i="25"/>
  <c r="W89" i="25" s="1"/>
  <c r="W88" i="25"/>
  <c r="AN66" i="25"/>
  <c r="AN68" i="25" s="1"/>
  <c r="X71" i="25"/>
  <c r="X78" i="25" s="1"/>
  <c r="X83" i="25" s="1"/>
  <c r="Z82" i="25"/>
  <c r="Z56" i="25"/>
  <c r="Z69" i="25" s="1"/>
  <c r="AQ137" i="25"/>
  <c r="AO49" i="25"/>
  <c r="AO61" i="25" s="1"/>
  <c r="AO60" i="25" s="1"/>
  <c r="Y77" i="25"/>
  <c r="Y70" i="25"/>
  <c r="AP74" i="25"/>
  <c r="AP52" i="25"/>
  <c r="AP47" i="25"/>
  <c r="AQ140" i="25"/>
  <c r="AQ141" i="25" s="1"/>
  <c r="AP73" i="25" s="1"/>
  <c r="AP85" i="25" s="1"/>
  <c r="AP99" i="25" s="1"/>
  <c r="AQ99" i="25" s="1"/>
  <c r="A100" i="25" s="1"/>
  <c r="AM75" i="25"/>
  <c r="AA53" i="25"/>
  <c r="W72" i="25"/>
  <c r="AO76" i="25"/>
  <c r="AP67" i="25"/>
  <c r="AN80" i="25" l="1"/>
  <c r="AP109" i="25"/>
  <c r="AP108" i="25" s="1"/>
  <c r="AO108" i="25"/>
  <c r="AO50" i="25" s="1"/>
  <c r="AO59" i="25" s="1"/>
  <c r="AO79" i="25" s="1"/>
  <c r="X86" i="25"/>
  <c r="X87" i="25" s="1"/>
  <c r="X90" i="25" s="1"/>
  <c r="X84" i="25"/>
  <c r="X89" i="25" s="1"/>
  <c r="X88" i="25"/>
  <c r="AP76" i="25"/>
  <c r="AS67" i="25"/>
  <c r="AA55" i="25"/>
  <c r="AB53" i="25" s="1"/>
  <c r="Y71" i="25"/>
  <c r="Y78" i="25" s="1"/>
  <c r="Y83" i="25" s="1"/>
  <c r="AR137" i="25"/>
  <c r="AS137" i="25" s="1"/>
  <c r="AT137" i="25" s="1"/>
  <c r="AU137" i="25" s="1"/>
  <c r="AV137" i="25" s="1"/>
  <c r="AW137" i="25" s="1"/>
  <c r="AX137" i="25" s="1"/>
  <c r="AY137" i="25" s="1"/>
  <c r="AP49" i="25"/>
  <c r="AP50" i="25" s="1"/>
  <c r="AP59" i="25" s="1"/>
  <c r="Z77" i="25"/>
  <c r="Z70" i="25"/>
  <c r="AO66" i="25"/>
  <c r="AO68" i="25" s="1"/>
  <c r="AO80" i="25"/>
  <c r="AR140" i="25"/>
  <c r="X72" i="25"/>
  <c r="AN75" i="25"/>
  <c r="Y86" i="25" l="1"/>
  <c r="Y87" i="25" s="1"/>
  <c r="Y90" i="25" s="1"/>
  <c r="Y84" i="25"/>
  <c r="Y89" i="25" s="1"/>
  <c r="Y88" i="25"/>
  <c r="AS140" i="25"/>
  <c r="AO75" i="25"/>
  <c r="AB55" i="25"/>
  <c r="AC53" i="25" s="1"/>
  <c r="AR141" i="25"/>
  <c r="Z71" i="25"/>
  <c r="Z78" i="25" s="1"/>
  <c r="Z83" i="25" s="1"/>
  <c r="AP80" i="25"/>
  <c r="Y72" i="25"/>
  <c r="AP61" i="25"/>
  <c r="AP60" i="25" s="1"/>
  <c r="AP66" i="25" s="1"/>
  <c r="AP68" i="25" s="1"/>
  <c r="AA82" i="25"/>
  <c r="AA56" i="25"/>
  <c r="AA69" i="25" s="1"/>
  <c r="Z72" i="25" l="1"/>
  <c r="AP75" i="25"/>
  <c r="AA77" i="25"/>
  <c r="AA70" i="25"/>
  <c r="AP79" i="25"/>
  <c r="AC55" i="25"/>
  <c r="AD53" i="25" s="1"/>
  <c r="Z86" i="25"/>
  <c r="Z87" i="25" s="1"/>
  <c r="Z90" i="25" s="1"/>
  <c r="Z88" i="25"/>
  <c r="Z84" i="25"/>
  <c r="Z89" i="25" s="1"/>
  <c r="AT140" i="25"/>
  <c r="AT141" i="25" s="1"/>
  <c r="AB82" i="25"/>
  <c r="AB56" i="25"/>
  <c r="AB69" i="25" s="1"/>
  <c r="AS141" i="25"/>
  <c r="AD55" i="25" l="1"/>
  <c r="AE53" i="25" s="1"/>
  <c r="AB77" i="25"/>
  <c r="AB70" i="25"/>
  <c r="AU140" i="25"/>
  <c r="AU141" i="25"/>
  <c r="AA71" i="25"/>
  <c r="AA78" i="25" s="1"/>
  <c r="AA83" i="25" s="1"/>
  <c r="AC82" i="25"/>
  <c r="AC56" i="25"/>
  <c r="AC69" i="25" s="1"/>
  <c r="AA72" i="25" l="1"/>
  <c r="AA86" i="25"/>
  <c r="AA87" i="25" s="1"/>
  <c r="AA90" i="25" s="1"/>
  <c r="AA88" i="25"/>
  <c r="AA84" i="25"/>
  <c r="AA89" i="25" s="1"/>
  <c r="AE55" i="25"/>
  <c r="AF53" i="25" s="1"/>
  <c r="AB71" i="25"/>
  <c r="AB78" i="25" s="1"/>
  <c r="AB83" i="25" s="1"/>
  <c r="AC77" i="25"/>
  <c r="AC70" i="25"/>
  <c r="AV140" i="25"/>
  <c r="AV141" i="25" s="1"/>
  <c r="AD82" i="25"/>
  <c r="AD56" i="25"/>
  <c r="AD69" i="25" s="1"/>
  <c r="AB72" i="25" l="1"/>
  <c r="AD77" i="25"/>
  <c r="AD70" i="25"/>
  <c r="AB86" i="25"/>
  <c r="AB87" i="25" s="1"/>
  <c r="AB90" i="25" s="1"/>
  <c r="AB84" i="25"/>
  <c r="AB89" i="25" s="1"/>
  <c r="AB88" i="25"/>
  <c r="AF55" i="25"/>
  <c r="AG53" i="25" s="1"/>
  <c r="AW140" i="25"/>
  <c r="AW141" i="25" s="1"/>
  <c r="AC71" i="25"/>
  <c r="AC78" i="25" s="1"/>
  <c r="AC83" i="25" s="1"/>
  <c r="AE82" i="25"/>
  <c r="AE56" i="25"/>
  <c r="AE69" i="25" s="1"/>
  <c r="AC72" i="25" l="1"/>
  <c r="AE77" i="25"/>
  <c r="AE70" i="25"/>
  <c r="AG55" i="25"/>
  <c r="AC86" i="25"/>
  <c r="AC87" i="25" s="1"/>
  <c r="AC90" i="25" s="1"/>
  <c r="AC84" i="25"/>
  <c r="AC89" i="25" s="1"/>
  <c r="AC88" i="25"/>
  <c r="AD71" i="25"/>
  <c r="AD78" i="25" s="1"/>
  <c r="AD83" i="25" s="1"/>
  <c r="AX140" i="25"/>
  <c r="AX141" i="25" s="1"/>
  <c r="AF82" i="25"/>
  <c r="AF56" i="25"/>
  <c r="AF69" i="25" s="1"/>
  <c r="AD72" i="25" l="1"/>
  <c r="AD86" i="25"/>
  <c r="AD87" i="25" s="1"/>
  <c r="AD90" i="25" s="1"/>
  <c r="AD84" i="25"/>
  <c r="AD89" i="25" s="1"/>
  <c r="AD88" i="25"/>
  <c r="AG82" i="25"/>
  <c r="AG56" i="25"/>
  <c r="AG69" i="25" s="1"/>
  <c r="AE71" i="25"/>
  <c r="AE78" i="25" s="1"/>
  <c r="AE83" i="25" s="1"/>
  <c r="AF77" i="25"/>
  <c r="AF70" i="25"/>
  <c r="AY140" i="25"/>
  <c r="AY141" i="25" s="1"/>
  <c r="AH53" i="25"/>
  <c r="AE72" i="25" l="1"/>
  <c r="AE86" i="25"/>
  <c r="AE87" i="25" s="1"/>
  <c r="AE90" i="25" s="1"/>
  <c r="AE88" i="25"/>
  <c r="AE84" i="25"/>
  <c r="AE89" i="25" s="1"/>
  <c r="AF71" i="25"/>
  <c r="AF78" i="25" s="1"/>
  <c r="AG77" i="25"/>
  <c r="AG70" i="25"/>
  <c r="AH55" i="25"/>
  <c r="AF83" i="25"/>
  <c r="AF72" i="25" l="1"/>
  <c r="AF86" i="25"/>
  <c r="AF87" i="25" s="1"/>
  <c r="AF90" i="25" s="1"/>
  <c r="AF88" i="25"/>
  <c r="AF84" i="25"/>
  <c r="AF89" i="25" s="1"/>
  <c r="AH82" i="25"/>
  <c r="AH56" i="25"/>
  <c r="AH69" i="25" s="1"/>
  <c r="AI53" i="25"/>
  <c r="AG71" i="25"/>
  <c r="AG78" i="25" s="1"/>
  <c r="AG83" i="25" s="1"/>
  <c r="AG86" i="25" l="1"/>
  <c r="AG87" i="25" s="1"/>
  <c r="AG90" i="25" s="1"/>
  <c r="AG88" i="25"/>
  <c r="AG84" i="25"/>
  <c r="AG89" i="25" s="1"/>
  <c r="AG72" i="25"/>
  <c r="AI55" i="25"/>
  <c r="AH77" i="25"/>
  <c r="AH70"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86" i="25" l="1"/>
  <c r="AI87" i="25" s="1"/>
  <c r="AI90" i="25" s="1"/>
  <c r="AI84" i="25"/>
  <c r="AI89" i="25" s="1"/>
  <c r="AI88" i="25"/>
  <c r="AK55" i="25"/>
  <c r="AI72" i="25"/>
  <c r="AJ77" i="25"/>
  <c r="AJ70" i="25"/>
  <c r="AK82" i="25" l="1"/>
  <c r="AK56" i="25"/>
  <c r="AK69" i="25" s="1"/>
  <c r="AJ71" i="25"/>
  <c r="AJ78" i="25" s="1"/>
  <c r="AJ83" i="25" s="1"/>
  <c r="AL53" i="25"/>
  <c r="AJ72" i="25" l="1"/>
  <c r="AJ86" i="25"/>
  <c r="AJ87" i="25" s="1"/>
  <c r="AJ90" i="25" s="1"/>
  <c r="AJ84" i="25"/>
  <c r="AJ89" i="25" s="1"/>
  <c r="AJ88" i="25"/>
  <c r="AL55" i="25"/>
  <c r="AK77" i="25"/>
  <c r="AK70" i="25"/>
  <c r="AL82" i="25" l="1"/>
  <c r="AL56" i="25"/>
  <c r="AL69" i="25" s="1"/>
  <c r="AK71" i="25"/>
  <c r="AK78" i="25" s="1"/>
  <c r="AK83" i="25" s="1"/>
  <c r="AM53" i="25"/>
  <c r="AK86" i="25" l="1"/>
  <c r="AK87" i="25" s="1"/>
  <c r="AK90" i="25" s="1"/>
  <c r="AK88" i="25"/>
  <c r="AK84" i="25"/>
  <c r="AK89" i="25" s="1"/>
  <c r="AM55" i="25"/>
  <c r="AN53" i="25" s="1"/>
  <c r="AK72" i="25"/>
  <c r="AL77" i="25"/>
  <c r="AL70" i="25"/>
  <c r="AL71" i="25" l="1"/>
  <c r="AL78" i="25" s="1"/>
  <c r="AL83" i="25" s="1"/>
  <c r="AN55" i="25"/>
  <c r="AO53" i="25"/>
  <c r="AM82" i="25"/>
  <c r="AM56" i="25"/>
  <c r="AM69" i="25" s="1"/>
  <c r="AL86" i="25" l="1"/>
  <c r="AL87" i="25" s="1"/>
  <c r="AL90" i="25" s="1"/>
  <c r="AL88" i="25"/>
  <c r="AL84" i="25"/>
  <c r="AL89" i="25" s="1"/>
  <c r="AO55" i="25"/>
  <c r="AP53" i="25" s="1"/>
  <c r="AP55" i="25" s="1"/>
  <c r="AM77" i="25"/>
  <c r="AM70" i="25"/>
  <c r="AN82" i="25"/>
  <c r="AN56" i="25"/>
  <c r="AN69" i="25" s="1"/>
  <c r="AL72" i="25"/>
  <c r="AP82" i="25" l="1"/>
  <c r="AP56" i="25"/>
  <c r="AP69" i="25" s="1"/>
  <c r="AN77" i="25"/>
  <c r="AN70" i="25"/>
  <c r="AM71" i="25"/>
  <c r="AM78" i="25" s="1"/>
  <c r="AM83" i="25" s="1"/>
  <c r="AO82" i="25"/>
  <c r="AO56" i="25"/>
  <c r="AO69" i="25" s="1"/>
  <c r="AM86" i="25" l="1"/>
  <c r="AM87" i="25" s="1"/>
  <c r="AM90" i="25" s="1"/>
  <c r="AM88" i="25"/>
  <c r="AM84" i="25"/>
  <c r="AM89" i="25" s="1"/>
  <c r="AO77" i="25"/>
  <c r="AO70" i="25"/>
  <c r="AM72" i="25"/>
  <c r="AN71" i="25"/>
  <c r="AN78" i="25" s="1"/>
  <c r="AN83" i="25" s="1"/>
  <c r="AP77" i="25"/>
  <c r="AP70" i="25"/>
  <c r="AN72" i="25" l="1"/>
  <c r="AO71" i="25"/>
  <c r="AO78" i="25" s="1"/>
  <c r="AO83" i="25" s="1"/>
  <c r="AN86" i="25"/>
  <c r="AN87" i="25" s="1"/>
  <c r="AN90" i="25" s="1"/>
  <c r="AN84" i="25"/>
  <c r="AN89" i="25" s="1"/>
  <c r="AN88" i="25"/>
  <c r="AP71" i="25"/>
  <c r="AP78" i="25" l="1"/>
  <c r="AP83" i="25" s="1"/>
  <c r="AP86" i="25" s="1"/>
  <c r="AO86" i="25"/>
  <c r="AO87" i="25" s="1"/>
  <c r="AO90" i="25" s="1"/>
  <c r="AO84" i="25"/>
  <c r="AO89" i="25" s="1"/>
  <c r="AO88" i="25"/>
  <c r="AP72" i="25"/>
  <c r="AO72" i="25"/>
  <c r="AP88" i="25" l="1"/>
  <c r="AP84" i="25"/>
  <c r="AP89" i="25" s="1"/>
  <c r="AP87" i="25"/>
  <c r="A101" i="25" l="1"/>
  <c r="B102" i="25" s="1"/>
  <c r="AP90" i="25"/>
  <c r="A14" i="12" l="1"/>
  <c r="A14" i="24"/>
  <c r="A11" i="24"/>
  <c r="A8" i="24"/>
  <c r="C49" i="7" l="1"/>
  <c r="G30"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22" i="23" l="1"/>
  <c r="A15" i="23"/>
  <c r="B21" i="23" s="1"/>
  <c r="A12" i="23"/>
  <c r="A9" i="23"/>
  <c r="B83" i="23"/>
  <c r="B82" i="23" s="1"/>
  <c r="B81" i="23"/>
  <c r="B80" i="23" s="1"/>
  <c r="B72" i="23"/>
  <c r="B64" i="23"/>
  <c r="B58" i="23"/>
  <c r="B55" i="23"/>
  <c r="B51" i="23"/>
  <c r="B47" i="23"/>
  <c r="B43" i="23"/>
  <c r="B41" i="23"/>
  <c r="B34"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<sst xmlns="http://schemas.openxmlformats.org/spreadsheetml/2006/main" count="955" uniqueCount="636">
  <si>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</si>
  <si>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</si>
  <si>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</si>
  <si>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</si>
  <si>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</si>
  <si>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</si>
  <si>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</si>
  <si>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</si>
  <si>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</si>
  <si>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</si>
  <si>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</si>
  <si>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</si>
  <si>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</si>
  <si>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</si>
  <si>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</si>
  <si>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</si>
  <si>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</si>
  <si>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</si>
  <si>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</si>
  <si>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</si>
  <si>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</si>
  <si>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</si>
  <si>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</si>
  <si>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</si>
  <si>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</si>
  <si>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</si>
  <si>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</si>
  <si>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</si>
  <si>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</si>
  <si>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</si>
  <si>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</si>
  <si>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</si>
  <si>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</si>
  <si>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</si>
  <si>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</si>
  <si>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</si>
  <si>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</si>
  <si>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</si>
  <si>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</si>
  <si>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</si>
  <si>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</si>
  <si>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</si>
  <si>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</si>
  <si>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</si>
  <si>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</si>
  <si>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</si>
  <si>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</si>
  <si>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</si>
  <si>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</si>
  <si>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</si>
  <si>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</si>
  <si>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</si>
  <si>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</si>
  <si>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</si>
  <si>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</si>
  <si>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</si>
  <si>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</si>
  <si>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</si>
  <si>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</si>
  <si>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</si>
  <si>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</si>
  <si>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</si>
  <si>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</si>
  <si>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</si>
  <si>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</si>
  <si>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</si>
  <si>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</si>
  <si>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</si>
  <si>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</si>
  <si>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</si>
  <si>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</si>
  <si>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</si>
  <si>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</si>
  <si>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</si>
  <si>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</si>
  <si>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</si>
  <si>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</si>
  <si>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</si>
  <si>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</si>
  <si>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</si>
  <si>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</si>
  <si>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</si>
  <si>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</si>
  <si>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</si>
  <si>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</si>
  <si>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</si>
  <si>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</si>
  <si>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</si>
  <si>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</si>
  <si>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</si>
  <si>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</si>
  <si>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</si>
  <si>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</si>
  <si>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</si>
  <si>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</si>
  <si>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</si>
  <si>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</si>
  <si>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</si>
  <si>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</si>
  <si>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</si>
  <si>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</si>
  <si>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</si>
  <si>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</si>
  <si>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</si>
  <si>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</si>
  <si>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</si>
  <si>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</si>
  <si>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</si>
  <si>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</si>
  <si>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</si>
  <si>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</si>
  <si>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</si>
  <si>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</si>
  <si>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</si>
  <si>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</si>
  <si>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</si>
  <si>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</si>
  <si>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</si>
  <si>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</si>
  <si>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</si>
  <si>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</si>
  <si>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</si>
  <si>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</si>
  <si>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</si>
  <si>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</si>
  <si>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</si>
  <si>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</si>
  <si>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</si>
  <si>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</si>
  <si>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</si>
  <si>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</si>
  <si>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</si>
  <si>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</si>
  <si>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</si>
  <si>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</si>
  <si>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</si>
  <si>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</si>
  <si>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</si>
  <si>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</si>
  <si>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</si>
  <si>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</si>
  <si>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</si>
  <si>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</si>
  <si>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</si>
  <si>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</si>
  <si>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</si>
  <si>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</si>
  <si>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</si>
  <si>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</si>
  <si>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</si>
  <si>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</si>
  <si>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</si>
  <si>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</si>
  <si>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</si>
  <si>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</si>
  <si>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</si>
  <si>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</si>
  <si>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</si>
  <si>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</si>
  <si>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</si>
  <si>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</si>
  <si>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</si>
  <si>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</si>
  <si>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</si>
  <si>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</si>
  <si>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</si>
  <si>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</si>
  <si>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</si>
  <si>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</si>
  <si>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</si>
  <si>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</si>
  <si>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</si>
  <si>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</si>
  <si>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</si>
  <si>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</si>
  <si>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</si>
  <si>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</si>
  <si>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</si>
  <si>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</si>
  <si>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</si>
  <si>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</si>
  <si>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</si>
  <si>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</si>
  <si>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</si>
  <si>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</si>
  <si>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</si>
  <si>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</si>
  <si>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</si>
  <si>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</si>
  <si>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</si>
  <si>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</si>
  <si>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</si>
  <si>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</si>
  <si>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</si>
  <si>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</si>
  <si>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</si>
  <si>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</si>
  <si>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</si>
  <si>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</si>
  <si>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</si>
  <si>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</si>
  <si>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</si>
  <si>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</si>
  <si>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</si>
  <si>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</si>
  <si>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</si>
  <si>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</si>
  <si>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</si>
  <si>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</si>
  <si>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</si>
  <si>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</si>
  <si>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</si>
  <si>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</si>
  <si>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</si>
  <si>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</si>
  <si>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</si>
  <si>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</si>
  <si>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</si>
  <si>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</si>
  <si>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</si>
  <si>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</si>
  <si>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</si>
  <si>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</si>
  <si>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</si>
  <si>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</si>
  <si>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</si>
  <si>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</si>
  <si>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</si>
  <si>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</si>
  <si>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</si>
  <si>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</si>
  <si>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</si>
  <si>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</si>
  <si>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</si>
  <si>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</si>
  <si>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</si>
  <si>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</si>
  <si>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</si>
  <si>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</si>
  <si>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</si>
  <si>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</si>
  <si>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</si>
  <si>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</si>
  <si>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</si>
  <si>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</si>
  <si>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</si>
  <si>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</si>
  <si>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</si>
  <si>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</si>
  <si>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</si>
  <si>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</si>
  <si>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</si>
  <si>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</si>
  <si>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</si>
  <si>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</si>
  <si>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</si>
  <si>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</si>
  <si>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</si>
  <si>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</si>
  <si>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</si>
  <si>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</si>
  <si>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</si>
  <si>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</si>
  <si>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</si>
  <si>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</si>
  <si>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</si>
  <si>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</si>
  <si>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</si>
  <si>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</si>
  <si>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</si>
  <si>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</si>
  <si>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</si>
  <si>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</si>
  <si>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</si>
  <si>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</si>
  <si>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</si>
  <si>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</si>
  <si>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</si>
  <si>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</si>
  <si>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</si>
  <si>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</si>
  <si>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</si>
  <si>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</si>
  <si>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</si>
  <si>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</si>
  <si>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</si>
  <si>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</si>
  <si>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</si>
  <si>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</si>
  <si>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</si>
  <si>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</si>
  <si>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</si>
  <si>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</si>
  <si>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</si>
  <si>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</si>
  <si>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</si>
  <si>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</si>
  <si>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</si>
  <si>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</si>
  <si>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</si>
  <si>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</si>
  <si>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</si>
  <si>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</si>
  <si>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</si>
  <si>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</si>
  <si>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</si>
  <si>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</si>
  <si>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</si>
  <si>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</si>
  <si>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</si>
  <si>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</si>
  <si>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</si>
  <si>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</si>
  <si>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</si>
  <si>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</si>
  <si>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</si>
  <si>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</si>
  <si>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</si>
  <si>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</si>
  <si>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</si>
  <si>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</si>
  <si>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</si>
  <si>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</si>
  <si>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</si>
  <si>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</si>
  <si>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</si>
  <si>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</si>
  <si>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</si>
  <si>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</si>
  <si>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</si>
  <si>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</si>
  <si>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</si>
  <si>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</si>
  <si>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</si>
  <si>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</si>
  <si>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</si>
  <si>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</si>
  <si>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</si>
  <si>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</si>
  <si>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</si>
  <si>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</si>
  <si>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</si>
  <si>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</si>
  <si>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</si>
  <si>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</si>
  <si>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</si>
  <si>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</si>
  <si>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</si>
  <si>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</si>
  <si>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</si>
  <si>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</si>
  <si>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</si>
  <si>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</si>
  <si>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</si>
  <si>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</si>
  <si>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</si>
  <si>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</si>
  <si>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</si>
  <si>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</si>
  <si>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</si>
  <si>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</si>
  <si>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</si>
  <si>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</si>
  <si>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</si>
  <si>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</si>
  <si>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</si>
  <si>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</si>
  <si>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</si>
  <si>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</si>
  <si>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</si>
  <si>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</si>
  <si>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</si>
  <si>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</si>
  <si>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</si>
  <si>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</si>
  <si>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</si>
  <si>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</si>
  <si>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</si>
  <si>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</si>
  <si>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</si>
  <si>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</si>
  <si>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</si>
  <si>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</si>
  <si>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</si>
  <si>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</si>
  <si>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</si>
  <si>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</si>
  <si>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</si>
  <si>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</si>
  <si>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</si>
  <si>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</si>
  <si>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</si>
  <si>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</si>
  <si>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</si>
  <si>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</si>
  <si>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</si>
  <si>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</si>
  <si>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</si>
  <si>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</si>
  <si>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</si>
  <si>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</si>
  <si>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</si>
  <si>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</si>
  <si>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</si>
  <si>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</si>
  <si>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</si>
  <si>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</si>
  <si>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</si>
  <si>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</si>
  <si>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</si>
  <si>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</si>
  <si>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</si>
  <si>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</si>
  <si>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</si>
  <si>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</si>
  <si>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</si>
  <si>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</si>
  <si>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</si>
  <si>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</si>
  <si>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</si>
  <si>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</si>
  <si>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</si>
  <si>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</si>
  <si>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</si>
  <si>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</si>
  <si>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</si>
  <si>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</si>
  <si>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</si>
  <si>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</si>
  <si>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</si>
  <si>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</si>
  <si>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</si>
  <si>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</si>
  <si>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</si>
  <si>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</si>
  <si>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</si>
  <si>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</si>
  <si>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</si>
  <si>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</si>
  <si>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</si>
  <si>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</si>
  <si>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</si>
  <si>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</si>
  <si>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</si>
  <si>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</si>
  <si>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</si>
  <si>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</si>
  <si>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</si>
  <si>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</si>
  <si>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</si>
  <si>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</si>
  <si>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</si>
  <si>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</si>
  <si>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</si>
  <si>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</si>
  <si>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</si>
  <si>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</si>
  <si>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</si>
  <si>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</si>
  <si>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</si>
  <si>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</si>
  <si>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</si>
  <si>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</si>
  <si>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</si>
  <si>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</si>
  <si>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</si>
  <si>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</si>
  <si>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</si>
  <si>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</si>
  <si>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</si>
  <si>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</si>
  <si>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</si>
  <si>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</si>
  <si>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</si>
  <si>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</si>
  <si>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</si>
  <si>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</si>
  <si>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</si>
  <si>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</si>
  <si>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</si>
  <si>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</si>
  <si>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</si>
  <si>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</si>
  <si>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</si>
  <si>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</si>
  <si>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</si>
  <si>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</si>
  <si>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</si>
  <si>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</si>
  <si>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</si>
  <si>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</si>
  <si>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</si>
  <si>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</si>
  <si>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</si>
  <si>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</si>
  <si>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</si>
  <si>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</si>
  <si>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</si>
  <si>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</si>
  <si>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</si>
  <si>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</si>
  <si>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</si>
  <si>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</si>
  <si>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</si>
  <si>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</si>
  <si>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</si>
  <si>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</si>
  <si>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</si>
  <si>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</si>
  <si>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</si>
  <si>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</si>
  <si>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</si>
  <si>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</si>
  <si>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</si>
  <si>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</si>
  <si>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</si>
  <si>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</si>
  <si>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</si>
  <si>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</si>
  <si>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</si>
  <si>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</si>
  <si>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</si>
  <si>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</si>
  <si>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</si>
  <si>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</si>
  <si>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</si>
  <si>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</si>
  <si>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</si>
  <si>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</si>
  <si>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</si>
  <si>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</si>
  <si>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</si>
  <si>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</si>
  <si>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</si>
  <si>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</si>
  <si>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</si>
  <si>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</si>
  <si>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</si>
  <si>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</si>
  <si>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</si>
  <si>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</si>
  <si>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</si>
  <si>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</si>
  <si>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</si>
  <si>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</si>
  <si>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</si>
  <si>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</si>
  <si>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</si>
  <si>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</si>
  <si>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</si>
  <si>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</si>
  <si>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</si>
  <si>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</si>
  <si>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</si>
  <si>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</si>
  <si>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</si>
  <si>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</si>
  <si>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</si>
  <si>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</si>
  <si>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</si>
  <si>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</si>
  <si>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</si>
  <si>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</si>
  <si>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</si>
  <si>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</si>
  <si>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</si>
  <si>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</si>
  <si>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</si>
  <si>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</si>
  <si>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</si>
  <si>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Еврокомсервис     договор  № 1  от  01/01/2015-   в ценах 2015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</si>
  <si>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</si>
  <si>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</si>
  <si>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</si>
  <si>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</si>
  <si>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</si>
  <si>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</si>
  <si>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</si>
  <si>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</si>
  <si>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</si>
  <si>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</si>
  <si>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ПС 330 кВ "Центральная"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</si>
  <si>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</si>
  <si>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</si>
  <si>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</si>
  <si>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</si>
  <si>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</si>
  <si>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</si>
  <si>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</si>
  <si>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</si>
  <si>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</si>
  <si>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</si>
  <si>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</si>
  <si>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</si>
  <si>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</si>
  <si>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</si>
  <si>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</si>
  <si>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</si>
  <si>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</si>
  <si>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</si>
  <si>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</si>
  <si>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</si>
  <si>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</si>
  <si>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</si>
  <si>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</si>
  <si>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</si>
  <si>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</si>
  <si>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</si>
  <si>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</si>
  <si>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</si>
  <si>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</si>
  <si>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</si>
  <si>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</si>
  <si>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</si>
  <si>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</si>
  <si>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</si>
  <si>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</si>
  <si>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</si>
  <si>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</si>
  <si>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</si>
  <si>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</si>
  <si>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</si>
  <si>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</si>
  <si>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</si>
  <si>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</si>
  <si>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</si>
  <si>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t>
  </si>
  <si>
    <t xml:space="preserve">г. Калининград, Гурьевский район </t>
  </si>
  <si>
    <t>подстанции классом напряжения 110 кВ: ПС О-1 "Центральная"</t>
  </si>
  <si>
    <t>Комплекс технических средств безопасности на ПС 330 кВ О-1 "Центральная"</t>
  </si>
  <si>
    <t>нд</t>
  </si>
  <si>
    <t>С</t>
  </si>
  <si>
    <t>25,495 млн. руб.</t>
  </si>
  <si>
    <t>строительство</t>
  </si>
  <si>
    <t>по состоянию на 01.01.2016</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</si>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</sst>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5240400"/>
        <c:axId val="822861088"/>
      </c:lineChart>
      <c:catAx>
        <c:axId val="755240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2861088"/>
        <c:crosses val="autoZero"/>
        <c:auto val="1"/>
        <c:lblAlgn val="ctr"/>
        <c:lblOffset val="100"/>
        <c:noMultiLvlLbl val="0"/>
      </c:catAx>
      <c:valAx>
        <c:axId val="822861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5240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Cognos/&#1044;&#1055;&#1053;%20%20%2010%2010%202016/2016_____&#1044;&#1055;&#1053;_&#1086;&#1073;&#1098;&#1077;&#1082;&#1090;&#1099;%20&#1085;&#1072;%20&#1085;&#1072;&#1095;&#1072;&#1083;&#1086;%202014_&#1076;&#1086;&#1075;&#1086;&#1074;&#1086;&#1088;&#1072;%202016_%20&#1054;&#1041;&#1051;&#1045;&#1043;&#1063;&#1045;&#1053;&#1053;&#1067;&#10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ПН"/>
    </sheetNames>
    <sheetDataSet>
      <sheetData sheetId="0">
        <row r="9016">
          <cell r="AD9016">
            <v>5404400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6" t="s">
        <v>552</v>
      </c>
      <c r="B5" s="356"/>
      <c r="C5" s="356"/>
      <c r="D5" s="182"/>
      <c r="E5" s="182"/>
      <c r="F5" s="182"/>
      <c r="G5" s="182"/>
      <c r="H5" s="182"/>
      <c r="I5" s="182"/>
      <c r="J5" s="182"/>
    </row>
    <row r="6" spans="1:22" s="12" customFormat="1" ht="18.75" x14ac:dyDescent="0.3">
      <c r="A6" s="17"/>
      <c r="F6" s="16"/>
      <c r="G6" s="16"/>
      <c r="H6" s="15"/>
    </row>
    <row r="7" spans="1:22" s="12" customFormat="1" ht="18.75" x14ac:dyDescent="0.2">
      <c r="A7" s="360" t="s">
        <v>10</v>
      </c>
      <c r="B7" s="360"/>
      <c r="C7" s="3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1" t="s">
        <v>568</v>
      </c>
      <c r="B9" s="361"/>
      <c r="C9" s="361"/>
      <c r="D9" s="8"/>
      <c r="E9" s="8"/>
      <c r="F9" s="8"/>
      <c r="G9" s="8"/>
      <c r="H9" s="8"/>
      <c r="I9" s="13"/>
      <c r="J9" s="13"/>
      <c r="K9" s="13"/>
      <c r="L9" s="13"/>
      <c r="M9" s="13"/>
      <c r="N9" s="13"/>
      <c r="O9" s="13"/>
      <c r="P9" s="13"/>
      <c r="Q9" s="13"/>
      <c r="R9" s="13"/>
      <c r="S9" s="13"/>
      <c r="T9" s="13"/>
      <c r="U9" s="13"/>
      <c r="V9" s="13"/>
    </row>
    <row r="10" spans="1:22" s="12" customFormat="1" ht="18.75" x14ac:dyDescent="0.2">
      <c r="A10" s="357" t="s">
        <v>9</v>
      </c>
      <c r="B10" s="357"/>
      <c r="C10" s="3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9" t="s">
        <v>626</v>
      </c>
      <c r="B12" s="359"/>
      <c r="C12" s="359"/>
      <c r="D12" s="8"/>
      <c r="E12" s="8"/>
      <c r="F12" s="8"/>
      <c r="G12" s="8"/>
      <c r="H12" s="8"/>
      <c r="I12" s="13"/>
      <c r="J12" s="13"/>
      <c r="K12" s="13"/>
      <c r="L12" s="13"/>
      <c r="M12" s="13"/>
      <c r="N12" s="13"/>
      <c r="O12" s="13"/>
      <c r="P12" s="13"/>
      <c r="Q12" s="13"/>
      <c r="R12" s="13"/>
      <c r="S12" s="13"/>
      <c r="T12" s="13"/>
      <c r="U12" s="13"/>
      <c r="V12" s="13"/>
    </row>
    <row r="13" spans="1:22" s="12" customFormat="1" ht="18.75" x14ac:dyDescent="0.2">
      <c r="A13" s="357" t="s">
        <v>8</v>
      </c>
      <c r="B13" s="357"/>
      <c r="C13" s="3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629</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7" t="s">
        <v>7</v>
      </c>
      <c r="B16" s="357"/>
      <c r="C16" s="3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534</v>
      </c>
      <c r="B18" s="359"/>
      <c r="C18" s="3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3"/>
      <c r="B24" s="354"/>
      <c r="C24" s="35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3"/>
      <c r="B39" s="354"/>
      <c r="C39" s="355"/>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3"/>
      <c r="B47" s="354"/>
      <c r="C47" s="3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7" t="str">
        <f>CONCATENATE(ROUND('6.2. Паспорт фин осв ввод'!AB24,2)," млн.руб.")</f>
        <v>17,79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7" t="str">
        <f>CONCATENATE(ROUND('6.2. Паспорт фин осв ввод'!AB30,2)," млн.руб.")</f>
        <v>15,08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8" t="str">
        <f>'[3]1. паспорт местоположение'!A5:C5</f>
        <v>Год раскрытия информации: 2016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72"/>
      <c r="B5" s="72"/>
      <c r="C5" s="72"/>
      <c r="D5" s="72"/>
      <c r="E5" s="72"/>
      <c r="F5" s="72"/>
      <c r="L5" s="72"/>
      <c r="M5" s="72"/>
      <c r="AC5" s="15"/>
    </row>
    <row r="6" spans="1:29"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29" t="str">
        <f>'1. паспорт местоположение'!A12:C12</f>
        <v>F_596-1</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0" t="str">
        <f>'1. паспорт местоположение'!A15:C15</f>
        <v>Комплекс технических средств безопасности на ПС 330 кВ О-1 "Центральная"</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2" t="s">
        <v>519</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3" t="s">
        <v>200</v>
      </c>
      <c r="B20" s="433" t="s">
        <v>199</v>
      </c>
      <c r="C20" s="418" t="s">
        <v>198</v>
      </c>
      <c r="D20" s="418"/>
      <c r="E20" s="435" t="s">
        <v>197</v>
      </c>
      <c r="F20" s="435"/>
      <c r="G20" s="436" t="s">
        <v>571</v>
      </c>
      <c r="H20" s="439" t="s">
        <v>572</v>
      </c>
      <c r="I20" s="440"/>
      <c r="J20" s="440"/>
      <c r="K20" s="440"/>
      <c r="L20" s="439" t="s">
        <v>573</v>
      </c>
      <c r="M20" s="440"/>
      <c r="N20" s="440"/>
      <c r="O20" s="440"/>
      <c r="P20" s="439" t="s">
        <v>574</v>
      </c>
      <c r="Q20" s="440"/>
      <c r="R20" s="440"/>
      <c r="S20" s="440"/>
      <c r="T20" s="439" t="s">
        <v>575</v>
      </c>
      <c r="U20" s="440"/>
      <c r="V20" s="440"/>
      <c r="W20" s="440"/>
      <c r="X20" s="439" t="s">
        <v>576</v>
      </c>
      <c r="Y20" s="440"/>
      <c r="Z20" s="440"/>
      <c r="AA20" s="440"/>
      <c r="AB20" s="441" t="s">
        <v>196</v>
      </c>
      <c r="AC20" s="442"/>
      <c r="AD20" s="88"/>
      <c r="AE20" s="88"/>
      <c r="AF20" s="88"/>
    </row>
    <row r="21" spans="1:32" ht="99.75" customHeight="1" x14ac:dyDescent="0.25">
      <c r="A21" s="434"/>
      <c r="B21" s="434"/>
      <c r="C21" s="418"/>
      <c r="D21" s="418"/>
      <c r="E21" s="435"/>
      <c r="F21" s="435"/>
      <c r="G21" s="437"/>
      <c r="H21" s="445" t="s">
        <v>3</v>
      </c>
      <c r="I21" s="445"/>
      <c r="J21" s="445" t="s">
        <v>195</v>
      </c>
      <c r="K21" s="445"/>
      <c r="L21" s="445" t="s">
        <v>3</v>
      </c>
      <c r="M21" s="445"/>
      <c r="N21" s="445" t="s">
        <v>195</v>
      </c>
      <c r="O21" s="445"/>
      <c r="P21" s="445" t="s">
        <v>3</v>
      </c>
      <c r="Q21" s="445"/>
      <c r="R21" s="445" t="s">
        <v>195</v>
      </c>
      <c r="S21" s="445"/>
      <c r="T21" s="445" t="s">
        <v>3</v>
      </c>
      <c r="U21" s="445"/>
      <c r="V21" s="445" t="s">
        <v>195</v>
      </c>
      <c r="W21" s="445"/>
      <c r="X21" s="445" t="s">
        <v>3</v>
      </c>
      <c r="Y21" s="445"/>
      <c r="Z21" s="445" t="s">
        <v>195</v>
      </c>
      <c r="AA21" s="445"/>
      <c r="AB21" s="443"/>
      <c r="AC21" s="444"/>
    </row>
    <row r="22" spans="1:32" ht="89.25" customHeight="1" x14ac:dyDescent="0.25">
      <c r="A22" s="425"/>
      <c r="B22" s="425"/>
      <c r="C22" s="198" t="s">
        <v>3</v>
      </c>
      <c r="D22" s="198" t="s">
        <v>193</v>
      </c>
      <c r="E22" s="207" t="s">
        <v>577</v>
      </c>
      <c r="F22" s="87" t="s">
        <v>634</v>
      </c>
      <c r="G22" s="438"/>
      <c r="H22" s="208" t="s">
        <v>498</v>
      </c>
      <c r="I22" s="208" t="s">
        <v>499</v>
      </c>
      <c r="J22" s="208" t="s">
        <v>498</v>
      </c>
      <c r="K22" s="208" t="s">
        <v>499</v>
      </c>
      <c r="L22" s="208" t="s">
        <v>498</v>
      </c>
      <c r="M22" s="208" t="s">
        <v>499</v>
      </c>
      <c r="N22" s="208" t="s">
        <v>498</v>
      </c>
      <c r="O22" s="208" t="s">
        <v>499</v>
      </c>
      <c r="P22" s="208" t="s">
        <v>498</v>
      </c>
      <c r="Q22" s="208" t="s">
        <v>499</v>
      </c>
      <c r="R22" s="208" t="s">
        <v>498</v>
      </c>
      <c r="S22" s="208" t="s">
        <v>499</v>
      </c>
      <c r="T22" s="208" t="s">
        <v>498</v>
      </c>
      <c r="U22" s="208" t="s">
        <v>499</v>
      </c>
      <c r="V22" s="208" t="s">
        <v>498</v>
      </c>
      <c r="W22" s="208" t="s">
        <v>499</v>
      </c>
      <c r="X22" s="208" t="s">
        <v>498</v>
      </c>
      <c r="Y22" s="208" t="s">
        <v>499</v>
      </c>
      <c r="Z22" s="208" t="s">
        <v>498</v>
      </c>
      <c r="AA22" s="208" t="s">
        <v>499</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350">
        <v>25.495197999999995</v>
      </c>
      <c r="D24" s="350">
        <v>0</v>
      </c>
      <c r="E24" s="350">
        <v>24.992518</v>
      </c>
      <c r="F24" s="350">
        <f>E24-G24</f>
        <v>20.704347969000001</v>
      </c>
      <c r="G24" s="350">
        <v>4.2881700309999999</v>
      </c>
      <c r="H24" s="350">
        <v>9.0819179999999999</v>
      </c>
      <c r="I24" s="350">
        <v>0</v>
      </c>
      <c r="J24" s="350">
        <v>2.3849999999999998</v>
      </c>
      <c r="K24" s="350">
        <v>0.79999999999999982</v>
      </c>
      <c r="L24" s="350">
        <v>8.7126000000000019</v>
      </c>
      <c r="M24" s="350">
        <v>0</v>
      </c>
      <c r="N24" s="350">
        <v>0</v>
      </c>
      <c r="O24" s="350">
        <v>0</v>
      </c>
      <c r="P24" s="350">
        <v>0</v>
      </c>
      <c r="Q24" s="350">
        <v>0</v>
      </c>
      <c r="R24" s="350">
        <v>0</v>
      </c>
      <c r="S24" s="350">
        <v>0</v>
      </c>
      <c r="T24" s="350">
        <v>0</v>
      </c>
      <c r="U24" s="350">
        <v>0</v>
      </c>
      <c r="V24" s="350">
        <v>0</v>
      </c>
      <c r="W24" s="350">
        <v>0</v>
      </c>
      <c r="X24" s="350">
        <v>0</v>
      </c>
      <c r="Y24" s="350">
        <v>0</v>
      </c>
      <c r="Z24" s="350">
        <v>0</v>
      </c>
      <c r="AA24" s="350">
        <v>0</v>
      </c>
      <c r="AB24" s="350">
        <f>H24+L24+P24+T24+X24</f>
        <v>17.794518000000004</v>
      </c>
      <c r="AC24" s="350">
        <v>0</v>
      </c>
    </row>
    <row r="25" spans="1:32" ht="24" customHeight="1" x14ac:dyDescent="0.25">
      <c r="A25" s="82" t="s">
        <v>191</v>
      </c>
      <c r="B25" s="56" t="s">
        <v>190</v>
      </c>
      <c r="C25" s="350">
        <v>0</v>
      </c>
      <c r="D25" s="350">
        <v>0</v>
      </c>
      <c r="E25" s="351">
        <v>0</v>
      </c>
      <c r="F25" s="351">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1">H25+L25+P25+T25+X25</f>
        <v>0</v>
      </c>
      <c r="AC25" s="350">
        <v>0</v>
      </c>
    </row>
    <row r="26" spans="1:32" x14ac:dyDescent="0.25">
      <c r="A26" s="82" t="s">
        <v>189</v>
      </c>
      <c r="B26" s="56" t="s">
        <v>188</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1"/>
        <v>0</v>
      </c>
      <c r="AC26" s="350">
        <v>0</v>
      </c>
    </row>
    <row r="27" spans="1:32" ht="31.5" x14ac:dyDescent="0.25">
      <c r="A27" s="82" t="s">
        <v>187</v>
      </c>
      <c r="B27" s="56" t="s">
        <v>454</v>
      </c>
      <c r="C27" s="350">
        <f>C24/1.18</f>
        <v>21.606099999999998</v>
      </c>
      <c r="D27" s="350">
        <v>0</v>
      </c>
      <c r="E27" s="351">
        <v>21.180100000000003</v>
      </c>
      <c r="F27" s="351">
        <f>E27-G27</f>
        <v>17.546057600847462</v>
      </c>
      <c r="G27" s="351">
        <f>G24/1.18</f>
        <v>3.6340423991525426</v>
      </c>
      <c r="H27" s="351">
        <v>7.6965406779661008</v>
      </c>
      <c r="I27" s="351">
        <v>0</v>
      </c>
      <c r="J27" s="351">
        <v>2.3849999999999998</v>
      </c>
      <c r="K27" s="351">
        <v>0.79999999999999982</v>
      </c>
      <c r="L27" s="351">
        <v>7.3835593220339</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1"/>
        <v>15.080100000000002</v>
      </c>
      <c r="AC27" s="350">
        <v>0</v>
      </c>
    </row>
    <row r="28" spans="1:32" x14ac:dyDescent="0.25">
      <c r="A28" s="82" t="s">
        <v>186</v>
      </c>
      <c r="B28" s="56" t="s">
        <v>578</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f t="shared" si="1"/>
        <v>0</v>
      </c>
      <c r="AC28" s="350">
        <v>0</v>
      </c>
    </row>
    <row r="29" spans="1:32" x14ac:dyDescent="0.25">
      <c r="A29" s="82" t="s">
        <v>185</v>
      </c>
      <c r="B29" s="86" t="s">
        <v>184</v>
      </c>
      <c r="C29" s="350">
        <f>C27*0.18</f>
        <v>3.8890979999999993</v>
      </c>
      <c r="D29" s="350">
        <v>0</v>
      </c>
      <c r="E29" s="351">
        <v>3.8124179999999983</v>
      </c>
      <c r="F29" s="351">
        <f>E29-G29</f>
        <v>3.1582903681525405</v>
      </c>
      <c r="G29" s="351">
        <f>G27*0.18</f>
        <v>0.65412763184745759</v>
      </c>
      <c r="H29" s="351">
        <v>1.3853773220338974</v>
      </c>
      <c r="I29" s="351">
        <v>0</v>
      </c>
      <c r="J29" s="351">
        <v>0</v>
      </c>
      <c r="K29" s="351">
        <v>0</v>
      </c>
      <c r="L29" s="351">
        <v>1.3290406779661019</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1"/>
        <v>2.7144179999999993</v>
      </c>
      <c r="AC29" s="350">
        <v>0</v>
      </c>
    </row>
    <row r="30" spans="1:32" ht="47.25" x14ac:dyDescent="0.25">
      <c r="A30" s="85" t="s">
        <v>64</v>
      </c>
      <c r="B30" s="84" t="s">
        <v>183</v>
      </c>
      <c r="C30" s="350">
        <v>21.606099999999998</v>
      </c>
      <c r="D30" s="350">
        <v>0</v>
      </c>
      <c r="E30" s="350">
        <v>21.180099999999999</v>
      </c>
      <c r="F30" s="350">
        <f>E30-G30</f>
        <v>14.337957549999999</v>
      </c>
      <c r="G30" s="350">
        <f t="shared" ref="G30" si="2">SUM(G31:G34)</f>
        <v>6.8421424499999999</v>
      </c>
      <c r="H30" s="350">
        <v>15.080100000000002</v>
      </c>
      <c r="I30" s="350">
        <v>0</v>
      </c>
      <c r="J30" s="350">
        <v>0</v>
      </c>
      <c r="K30" s="350">
        <v>0</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1"/>
        <v>15.080100000000002</v>
      </c>
      <c r="AC30" s="350">
        <v>0</v>
      </c>
    </row>
    <row r="31" spans="1:32" x14ac:dyDescent="0.25">
      <c r="A31" s="85" t="s">
        <v>182</v>
      </c>
      <c r="B31" s="56" t="s">
        <v>181</v>
      </c>
      <c r="C31" s="350">
        <v>0.41</v>
      </c>
      <c r="D31" s="350">
        <v>0</v>
      </c>
      <c r="E31" s="351">
        <v>0</v>
      </c>
      <c r="F31" s="351">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1"/>
        <v>0</v>
      </c>
      <c r="AC31" s="352">
        <v>0</v>
      </c>
    </row>
    <row r="32" spans="1:32" ht="31.5" x14ac:dyDescent="0.25">
      <c r="A32" s="85" t="s">
        <v>180</v>
      </c>
      <c r="B32" s="56" t="s">
        <v>179</v>
      </c>
      <c r="C32" s="350">
        <v>9.5382449999999999</v>
      </c>
      <c r="D32" s="350">
        <v>0</v>
      </c>
      <c r="E32" s="351">
        <v>0</v>
      </c>
      <c r="F32" s="351">
        <v>0</v>
      </c>
      <c r="G32" s="351">
        <v>5.9084050000000001</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1"/>
        <v>0</v>
      </c>
      <c r="AC32" s="352">
        <v>0</v>
      </c>
    </row>
    <row r="33" spans="1:29" x14ac:dyDescent="0.25">
      <c r="A33" s="85" t="s">
        <v>178</v>
      </c>
      <c r="B33" s="56" t="s">
        <v>177</v>
      </c>
      <c r="C33" s="350">
        <v>10.598049999999999</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1"/>
        <v>0</v>
      </c>
      <c r="AC33" s="352">
        <v>0</v>
      </c>
    </row>
    <row r="34" spans="1:29" x14ac:dyDescent="0.25">
      <c r="A34" s="85" t="s">
        <v>176</v>
      </c>
      <c r="B34" s="56" t="s">
        <v>175</v>
      </c>
      <c r="C34" s="350">
        <v>1.059804999999999</v>
      </c>
      <c r="D34" s="350">
        <v>0</v>
      </c>
      <c r="E34" s="351">
        <v>0</v>
      </c>
      <c r="F34" s="351">
        <v>0</v>
      </c>
      <c r="G34" s="351">
        <v>0.93373744999999975</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1"/>
        <v>0</v>
      </c>
      <c r="AC34" s="352">
        <v>0</v>
      </c>
    </row>
    <row r="35" spans="1:29" ht="31.5" x14ac:dyDescent="0.25">
      <c r="A35" s="85" t="s">
        <v>63</v>
      </c>
      <c r="B35" s="84" t="s">
        <v>174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1"/>
        <v>0</v>
      </c>
      <c r="AC35" s="352">
        <v>0</v>
      </c>
    </row>
    <row r="36" spans="1:29" ht="31.5" x14ac:dyDescent="0.25">
      <c r="A36" s="82" t="s">
        <v>173</v>
      </c>
      <c r="B36" s="81" t="s">
        <v>172</v>
      </c>
      <c r="C36" s="350">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1"/>
        <v>0</v>
      </c>
      <c r="AC36" s="350">
        <v>0</v>
      </c>
    </row>
    <row r="37" spans="1:29" x14ac:dyDescent="0.25">
      <c r="A37" s="82" t="s">
        <v>171</v>
      </c>
      <c r="B37" s="81" t="s">
        <v>161</v>
      </c>
      <c r="C37" s="350">
        <v>0</v>
      </c>
      <c r="D37" s="350">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1"/>
        <v>0</v>
      </c>
      <c r="AC37" s="350">
        <v>0</v>
      </c>
    </row>
    <row r="38" spans="1:29" x14ac:dyDescent="0.25">
      <c r="A38" s="82" t="s">
        <v>170</v>
      </c>
      <c r="B38" s="81" t="s">
        <v>159</v>
      </c>
      <c r="C38" s="350">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1"/>
        <v>0</v>
      </c>
      <c r="AC38" s="350">
        <v>0</v>
      </c>
    </row>
    <row r="39" spans="1:29" ht="31.5" x14ac:dyDescent="0.25">
      <c r="A39" s="82" t="s">
        <v>169</v>
      </c>
      <c r="B39" s="56" t="s">
        <v>157</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1"/>
        <v>0</v>
      </c>
      <c r="AC39" s="350">
        <v>0</v>
      </c>
    </row>
    <row r="40" spans="1:29" ht="31.5" x14ac:dyDescent="0.25">
      <c r="A40" s="82" t="s">
        <v>168</v>
      </c>
      <c r="B40" s="56" t="s">
        <v>155</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1"/>
        <v>0</v>
      </c>
      <c r="AC40" s="350">
        <v>0</v>
      </c>
    </row>
    <row r="41" spans="1:29" x14ac:dyDescent="0.25">
      <c r="A41" s="82" t="s">
        <v>167</v>
      </c>
      <c r="B41" s="56" t="s">
        <v>153</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f t="shared" si="1"/>
        <v>0</v>
      </c>
      <c r="AC41" s="350">
        <v>0</v>
      </c>
    </row>
    <row r="42" spans="1:29" ht="18.75" x14ac:dyDescent="0.25">
      <c r="A42" s="82" t="s">
        <v>166</v>
      </c>
      <c r="B42" s="81" t="s">
        <v>151</v>
      </c>
      <c r="C42" s="350">
        <v>0</v>
      </c>
      <c r="D42" s="350">
        <v>0</v>
      </c>
      <c r="E42" s="351">
        <v>0</v>
      </c>
      <c r="F42" s="351">
        <v>0</v>
      </c>
      <c r="G42" s="351">
        <v>0</v>
      </c>
      <c r="H42" s="351">
        <v>0</v>
      </c>
      <c r="I42" s="351">
        <v>0</v>
      </c>
      <c r="J42" s="350">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1"/>
        <v>0</v>
      </c>
      <c r="AC42" s="350">
        <v>0</v>
      </c>
    </row>
    <row r="43" spans="1:29" x14ac:dyDescent="0.25">
      <c r="A43" s="85" t="s">
        <v>62</v>
      </c>
      <c r="B43" s="84" t="s">
        <v>165</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1"/>
        <v>0</v>
      </c>
      <c r="AC43" s="352">
        <v>0</v>
      </c>
    </row>
    <row r="44" spans="1:29" x14ac:dyDescent="0.25">
      <c r="A44" s="82" t="s">
        <v>164</v>
      </c>
      <c r="B44" s="56" t="s">
        <v>163</v>
      </c>
      <c r="C44" s="350">
        <v>0</v>
      </c>
      <c r="D44" s="350">
        <v>0</v>
      </c>
      <c r="E44" s="351">
        <v>0</v>
      </c>
      <c r="F44" s="351">
        <v>0</v>
      </c>
      <c r="G44" s="351">
        <v>0</v>
      </c>
      <c r="H44" s="351">
        <v>0</v>
      </c>
      <c r="I44" s="351">
        <v>0</v>
      </c>
      <c r="J44" s="350">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1"/>
        <v>0</v>
      </c>
      <c r="AC44" s="350">
        <v>0</v>
      </c>
    </row>
    <row r="45" spans="1:29" x14ac:dyDescent="0.25">
      <c r="A45" s="82" t="s">
        <v>162</v>
      </c>
      <c r="B45" s="56" t="s">
        <v>161</v>
      </c>
      <c r="C45" s="350">
        <v>0</v>
      </c>
      <c r="D45" s="350">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1"/>
        <v>0</v>
      </c>
      <c r="AC45" s="350">
        <v>0</v>
      </c>
    </row>
    <row r="46" spans="1:29" x14ac:dyDescent="0.25">
      <c r="A46" s="82" t="s">
        <v>160</v>
      </c>
      <c r="B46" s="56" t="s">
        <v>159</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1"/>
        <v>0</v>
      </c>
      <c r="AC46" s="350">
        <v>0</v>
      </c>
    </row>
    <row r="47" spans="1:29" ht="31.5" x14ac:dyDescent="0.25">
      <c r="A47" s="82" t="s">
        <v>158</v>
      </c>
      <c r="B47" s="56" t="s">
        <v>157</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1"/>
        <v>0</v>
      </c>
      <c r="AC47" s="350">
        <v>0</v>
      </c>
    </row>
    <row r="48" spans="1:29" ht="31.5" x14ac:dyDescent="0.25">
      <c r="A48" s="82" t="s">
        <v>156</v>
      </c>
      <c r="B48" s="56" t="s">
        <v>155</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1"/>
        <v>0</v>
      </c>
      <c r="AC48" s="350">
        <v>0</v>
      </c>
    </row>
    <row r="49" spans="1:29" x14ac:dyDescent="0.25">
      <c r="A49" s="82" t="s">
        <v>154</v>
      </c>
      <c r="B49" s="56" t="s">
        <v>153</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f t="shared" si="1"/>
        <v>0</v>
      </c>
      <c r="AC49" s="350">
        <v>0</v>
      </c>
    </row>
    <row r="50" spans="1:29" ht="18.75" x14ac:dyDescent="0.25">
      <c r="A50" s="82" t="s">
        <v>152</v>
      </c>
      <c r="B50" s="81" t="s">
        <v>151</v>
      </c>
      <c r="C50" s="350">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1"/>
        <v>0</v>
      </c>
      <c r="AC50" s="350">
        <v>0</v>
      </c>
    </row>
    <row r="51" spans="1:29" ht="35.25" customHeight="1" x14ac:dyDescent="0.25">
      <c r="A51" s="85" t="s">
        <v>60</v>
      </c>
      <c r="B51" s="84" t="s">
        <v>150</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1"/>
        <v>0</v>
      </c>
      <c r="AC51" s="352">
        <v>0</v>
      </c>
    </row>
    <row r="52" spans="1:29" x14ac:dyDescent="0.25">
      <c r="A52" s="82" t="s">
        <v>149</v>
      </c>
      <c r="B52" s="56" t="s">
        <v>148</v>
      </c>
      <c r="C52" s="350">
        <v>21.606099999999998</v>
      </c>
      <c r="D52" s="350">
        <v>0</v>
      </c>
      <c r="E52" s="351">
        <v>21.606099999999998</v>
      </c>
      <c r="F52" s="351">
        <v>21.606099999999998</v>
      </c>
      <c r="G52" s="351">
        <v>0</v>
      </c>
      <c r="H52" s="351">
        <v>21.606099999999998</v>
      </c>
      <c r="I52" s="351">
        <v>0</v>
      </c>
      <c r="J52" s="351">
        <v>0</v>
      </c>
      <c r="K52" s="351">
        <v>0</v>
      </c>
      <c r="L52" s="351">
        <v>0</v>
      </c>
      <c r="M52" s="351">
        <v>0</v>
      </c>
      <c r="N52" s="350">
        <v>0</v>
      </c>
      <c r="O52" s="351">
        <v>0</v>
      </c>
      <c r="P52" s="351">
        <v>0</v>
      </c>
      <c r="Q52" s="351">
        <v>0</v>
      </c>
      <c r="R52" s="351">
        <v>0</v>
      </c>
      <c r="S52" s="351">
        <v>0</v>
      </c>
      <c r="T52" s="351">
        <v>0</v>
      </c>
      <c r="U52" s="351">
        <v>0</v>
      </c>
      <c r="V52" s="351">
        <v>0</v>
      </c>
      <c r="W52" s="351">
        <v>0</v>
      </c>
      <c r="X52" s="351">
        <v>0</v>
      </c>
      <c r="Y52" s="351">
        <v>0</v>
      </c>
      <c r="Z52" s="351">
        <v>0</v>
      </c>
      <c r="AA52" s="351">
        <v>0</v>
      </c>
      <c r="AB52" s="350">
        <f t="shared" si="1"/>
        <v>21.606099999999998</v>
      </c>
      <c r="AC52" s="350">
        <v>0</v>
      </c>
    </row>
    <row r="53" spans="1:29" x14ac:dyDescent="0.25">
      <c r="A53" s="82" t="s">
        <v>147</v>
      </c>
      <c r="B53" s="56" t="s">
        <v>141</v>
      </c>
      <c r="C53" s="350">
        <v>0</v>
      </c>
      <c r="D53" s="350">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1"/>
        <v>0</v>
      </c>
      <c r="AC53" s="350">
        <v>0</v>
      </c>
    </row>
    <row r="54" spans="1:29" x14ac:dyDescent="0.25">
      <c r="A54" s="82" t="s">
        <v>146</v>
      </c>
      <c r="B54" s="81" t="s">
        <v>140</v>
      </c>
      <c r="C54" s="350">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1"/>
        <v>0</v>
      </c>
      <c r="AC54" s="350">
        <v>0</v>
      </c>
    </row>
    <row r="55" spans="1:29" x14ac:dyDescent="0.25">
      <c r="A55" s="82" t="s">
        <v>145</v>
      </c>
      <c r="B55" s="81" t="s">
        <v>139</v>
      </c>
      <c r="C55" s="350">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1"/>
        <v>0</v>
      </c>
      <c r="AC55" s="350">
        <v>0</v>
      </c>
    </row>
    <row r="56" spans="1:29" x14ac:dyDescent="0.25">
      <c r="A56" s="82" t="s">
        <v>144</v>
      </c>
      <c r="B56" s="81" t="s">
        <v>138</v>
      </c>
      <c r="C56" s="350">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f t="shared" si="1"/>
        <v>0</v>
      </c>
      <c r="AC56" s="350">
        <v>0</v>
      </c>
    </row>
    <row r="57" spans="1:29" ht="18.75" x14ac:dyDescent="0.25">
      <c r="A57" s="82" t="s">
        <v>143</v>
      </c>
      <c r="B57" s="81" t="s">
        <v>137</v>
      </c>
      <c r="C57" s="350">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1"/>
        <v>0</v>
      </c>
      <c r="AC57" s="350">
        <v>0</v>
      </c>
    </row>
    <row r="58" spans="1:29" ht="36.75" customHeight="1" x14ac:dyDescent="0.25">
      <c r="A58" s="85" t="s">
        <v>59</v>
      </c>
      <c r="B58" s="107" t="s">
        <v>242</v>
      </c>
      <c r="C58" s="350">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1"/>
        <v>0</v>
      </c>
      <c r="AC58" s="352">
        <v>0</v>
      </c>
    </row>
    <row r="59" spans="1:29" x14ac:dyDescent="0.25">
      <c r="A59" s="85" t="s">
        <v>57</v>
      </c>
      <c r="B59" s="84" t="s">
        <v>142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1"/>
        <v>0</v>
      </c>
      <c r="AC59" s="352">
        <v>0</v>
      </c>
    </row>
    <row r="60" spans="1:29" x14ac:dyDescent="0.25">
      <c r="A60" s="82" t="s">
        <v>236</v>
      </c>
      <c r="B60" s="83" t="s">
        <v>163</v>
      </c>
      <c r="C60" s="350">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1"/>
        <v>0</v>
      </c>
      <c r="AC60" s="350">
        <v>0</v>
      </c>
    </row>
    <row r="61" spans="1:29" x14ac:dyDescent="0.25">
      <c r="A61" s="82" t="s">
        <v>237</v>
      </c>
      <c r="B61" s="83" t="s">
        <v>161</v>
      </c>
      <c r="C61" s="350">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1"/>
        <v>0</v>
      </c>
      <c r="AC61" s="350">
        <v>0</v>
      </c>
    </row>
    <row r="62" spans="1:29" x14ac:dyDescent="0.25">
      <c r="A62" s="82" t="s">
        <v>238</v>
      </c>
      <c r="B62" s="83" t="s">
        <v>159</v>
      </c>
      <c r="C62" s="350">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1"/>
        <v>0</v>
      </c>
      <c r="AC62" s="350">
        <v>0</v>
      </c>
    </row>
    <row r="63" spans="1:29" x14ac:dyDescent="0.25">
      <c r="A63" s="82" t="s">
        <v>239</v>
      </c>
      <c r="B63" s="83" t="s">
        <v>241</v>
      </c>
      <c r="C63" s="350">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1"/>
        <v>0</v>
      </c>
      <c r="AC63" s="350">
        <v>0</v>
      </c>
    </row>
    <row r="64" spans="1:29" ht="18.75" x14ac:dyDescent="0.25">
      <c r="A64" s="82" t="s">
        <v>240</v>
      </c>
      <c r="B64" s="81" t="s">
        <v>137</v>
      </c>
      <c r="C64" s="350">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1"/>
        <v>0</v>
      </c>
      <c r="AC64" s="350">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6"/>
      <c r="C66" s="446"/>
      <c r="D66" s="446"/>
      <c r="E66" s="446"/>
      <c r="F66" s="446"/>
      <c r="G66" s="446"/>
      <c r="H66" s="446"/>
      <c r="I66" s="446"/>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8"/>
      <c r="C68" s="448"/>
      <c r="D68" s="448"/>
      <c r="E68" s="448"/>
      <c r="F68" s="448"/>
      <c r="G68" s="448"/>
      <c r="H68" s="448"/>
      <c r="I68" s="44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6"/>
      <c r="C70" s="446"/>
      <c r="D70" s="446"/>
      <c r="E70" s="446"/>
      <c r="F70" s="446"/>
      <c r="G70" s="446"/>
      <c r="H70" s="446"/>
      <c r="I70" s="446"/>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6"/>
      <c r="C72" s="446"/>
      <c r="D72" s="446"/>
      <c r="E72" s="446"/>
      <c r="F72" s="446"/>
      <c r="G72" s="446"/>
      <c r="H72" s="446"/>
      <c r="I72" s="446"/>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8"/>
      <c r="C73" s="448"/>
      <c r="D73" s="448"/>
      <c r="E73" s="448"/>
      <c r="F73" s="448"/>
      <c r="G73" s="448"/>
      <c r="H73" s="448"/>
      <c r="I73" s="44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6"/>
      <c r="C74" s="446"/>
      <c r="D74" s="446"/>
      <c r="E74" s="446"/>
      <c r="F74" s="446"/>
      <c r="G74" s="446"/>
      <c r="H74" s="446"/>
      <c r="I74" s="446"/>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9"/>
      <c r="C75" s="449"/>
      <c r="D75" s="449"/>
      <c r="E75" s="449"/>
      <c r="F75" s="449"/>
      <c r="G75" s="449"/>
      <c r="H75" s="449"/>
      <c r="I75" s="449"/>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7"/>
      <c r="C77" s="447"/>
      <c r="D77" s="447"/>
      <c r="E77" s="447"/>
      <c r="F77" s="447"/>
      <c r="G77" s="447"/>
      <c r="H77" s="447"/>
      <c r="I77" s="44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3" priority="4" operator="notEqual">
      <formula>0</formula>
    </cfRule>
  </conditionalFormatting>
  <conditionalFormatting sqref="H24:AC26 H30:AC64 H27:I29 L27:AC29">
    <cfRule type="cellIs" dxfId="2" priority="3" operator="notEqual">
      <formula>0</formula>
    </cfRule>
  </conditionalFormatting>
  <conditionalFormatting sqref="C24:F64">
    <cfRule type="cellIs" dxfId="1" priority="2" operator="notEqual">
      <formula>0</formula>
    </cfRule>
  </conditionalFormatting>
  <conditionalFormatting sqref="J27:K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60" t="s">
        <v>10</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7" t="s">
        <v>9</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2" t="str">
        <f>'1. паспорт местоположение'!A12:C12</f>
        <v>F_596-1</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7" t="s">
        <v>8</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362" t="str">
        <f>'1. паспорт местоположение'!A15</f>
        <v>Комплекс технических средств безопасности на ПС 330 кВ О-1 "Центральная"</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7" t="s">
        <v>7</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50" t="s">
        <v>532</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6" customFormat="1" ht="58.5" customHeight="1" x14ac:dyDescent="0.25">
      <c r="A22" s="451" t="s">
        <v>53</v>
      </c>
      <c r="B22" s="454" t="s">
        <v>25</v>
      </c>
      <c r="C22" s="451" t="s">
        <v>52</v>
      </c>
      <c r="D22" s="451" t="s">
        <v>51</v>
      </c>
      <c r="E22" s="457" t="s">
        <v>543</v>
      </c>
      <c r="F22" s="458"/>
      <c r="G22" s="458"/>
      <c r="H22" s="458"/>
      <c r="I22" s="458"/>
      <c r="J22" s="458"/>
      <c r="K22" s="458"/>
      <c r="L22" s="459"/>
      <c r="M22" s="451" t="s">
        <v>50</v>
      </c>
      <c r="N22" s="451" t="s">
        <v>49</v>
      </c>
      <c r="O22" s="451" t="s">
        <v>48</v>
      </c>
      <c r="P22" s="460" t="s">
        <v>272</v>
      </c>
      <c r="Q22" s="460" t="s">
        <v>47</v>
      </c>
      <c r="R22" s="460" t="s">
        <v>46</v>
      </c>
      <c r="S22" s="460" t="s">
        <v>45</v>
      </c>
      <c r="T22" s="460"/>
      <c r="U22" s="461" t="s">
        <v>44</v>
      </c>
      <c r="V22" s="461" t="s">
        <v>43</v>
      </c>
      <c r="W22" s="460" t="s">
        <v>42</v>
      </c>
      <c r="X22" s="460" t="s">
        <v>41</v>
      </c>
      <c r="Y22" s="460" t="s">
        <v>40</v>
      </c>
      <c r="Z22" s="474"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4" t="s">
        <v>26</v>
      </c>
    </row>
    <row r="23" spans="1:48" s="26" customFormat="1" ht="64.5" customHeight="1" x14ac:dyDescent="0.25">
      <c r="A23" s="452"/>
      <c r="B23" s="455"/>
      <c r="C23" s="452"/>
      <c r="D23" s="452"/>
      <c r="E23" s="466" t="s">
        <v>24</v>
      </c>
      <c r="F23" s="468" t="s">
        <v>141</v>
      </c>
      <c r="G23" s="468" t="s">
        <v>140</v>
      </c>
      <c r="H23" s="468" t="s">
        <v>139</v>
      </c>
      <c r="I23" s="472" t="s">
        <v>451</v>
      </c>
      <c r="J23" s="472" t="s">
        <v>452</v>
      </c>
      <c r="K23" s="472" t="s">
        <v>453</v>
      </c>
      <c r="L23" s="468" t="s">
        <v>81</v>
      </c>
      <c r="M23" s="452"/>
      <c r="N23" s="452"/>
      <c r="O23" s="452"/>
      <c r="P23" s="460"/>
      <c r="Q23" s="460"/>
      <c r="R23" s="460"/>
      <c r="S23" s="470" t="s">
        <v>3</v>
      </c>
      <c r="T23" s="470" t="s">
        <v>12</v>
      </c>
      <c r="U23" s="461"/>
      <c r="V23" s="461"/>
      <c r="W23" s="460"/>
      <c r="X23" s="460"/>
      <c r="Y23" s="460"/>
      <c r="Z23" s="460"/>
      <c r="AA23" s="460"/>
      <c r="AB23" s="460"/>
      <c r="AC23" s="460"/>
      <c r="AD23" s="460"/>
      <c r="AE23" s="460"/>
      <c r="AF23" s="460" t="s">
        <v>23</v>
      </c>
      <c r="AG23" s="460"/>
      <c r="AH23" s="460" t="s">
        <v>22</v>
      </c>
      <c r="AI23" s="460"/>
      <c r="AJ23" s="451" t="s">
        <v>21</v>
      </c>
      <c r="AK23" s="451" t="s">
        <v>20</v>
      </c>
      <c r="AL23" s="451" t="s">
        <v>19</v>
      </c>
      <c r="AM23" s="451" t="s">
        <v>18</v>
      </c>
      <c r="AN23" s="451" t="s">
        <v>17</v>
      </c>
      <c r="AO23" s="451" t="s">
        <v>16</v>
      </c>
      <c r="AP23" s="451" t="s">
        <v>15</v>
      </c>
      <c r="AQ23" s="462" t="s">
        <v>12</v>
      </c>
      <c r="AR23" s="460"/>
      <c r="AS23" s="460"/>
      <c r="AT23" s="460"/>
      <c r="AU23" s="460"/>
      <c r="AV23" s="465"/>
    </row>
    <row r="24" spans="1:48" s="26" customFormat="1" ht="96.75" customHeight="1" x14ac:dyDescent="0.25">
      <c r="A24" s="453"/>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69" t="s">
        <v>14</v>
      </c>
      <c r="AG24" s="169" t="s">
        <v>13</v>
      </c>
      <c r="AH24" s="170" t="s">
        <v>3</v>
      </c>
      <c r="AI24" s="170" t="s">
        <v>12</v>
      </c>
      <c r="AJ24" s="453"/>
      <c r="AK24" s="453"/>
      <c r="AL24" s="453"/>
      <c r="AM24" s="453"/>
      <c r="AN24" s="453"/>
      <c r="AO24" s="453"/>
      <c r="AP24" s="453"/>
      <c r="AQ24" s="463"/>
      <c r="AR24" s="460"/>
      <c r="AS24" s="460"/>
      <c r="AT24" s="460"/>
      <c r="AU24" s="460"/>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8" sqref="B28"/>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1" t="str">
        <f>'[4]1. паспорт местоположение'!A5:C5</f>
        <v>Год раскрытия информации: 2016 год</v>
      </c>
      <c r="B5" s="481"/>
      <c r="C5" s="91"/>
      <c r="D5" s="91"/>
      <c r="E5" s="91"/>
      <c r="F5" s="91"/>
      <c r="G5" s="91"/>
      <c r="H5" s="91"/>
    </row>
    <row r="6" spans="1:8" ht="18.75" x14ac:dyDescent="0.3">
      <c r="A6" s="191"/>
      <c r="B6" s="191"/>
      <c r="C6" s="191"/>
      <c r="D6" s="191"/>
      <c r="E6" s="191"/>
      <c r="F6" s="191"/>
      <c r="G6" s="191"/>
      <c r="H6" s="191"/>
    </row>
    <row r="7" spans="1:8" ht="18.75" x14ac:dyDescent="0.25">
      <c r="A7" s="360" t="s">
        <v>10</v>
      </c>
      <c r="B7" s="360"/>
      <c r="C7" s="175"/>
      <c r="D7" s="175"/>
      <c r="E7" s="175"/>
      <c r="F7" s="175"/>
      <c r="G7" s="175"/>
      <c r="H7" s="175"/>
    </row>
    <row r="8" spans="1:8" ht="18.75" x14ac:dyDescent="0.25">
      <c r="A8" s="175"/>
      <c r="B8" s="175"/>
      <c r="C8" s="175"/>
      <c r="D8" s="175"/>
      <c r="E8" s="175"/>
      <c r="F8" s="175"/>
      <c r="G8" s="175"/>
      <c r="H8" s="175"/>
    </row>
    <row r="9" spans="1:8" x14ac:dyDescent="0.25">
      <c r="A9" s="361" t="str">
        <f>'1. паспорт местоположение'!A9:C9</f>
        <v>Акционерное общество "Янтарьэнерго" ДЗО  ПАО "Россети"</v>
      </c>
      <c r="B9" s="361"/>
      <c r="C9" s="190"/>
      <c r="D9" s="190"/>
      <c r="E9" s="190"/>
      <c r="F9" s="190"/>
      <c r="G9" s="190"/>
      <c r="H9" s="190"/>
    </row>
    <row r="10" spans="1:8" x14ac:dyDescent="0.25">
      <c r="A10" s="357" t="s">
        <v>9</v>
      </c>
      <c r="B10" s="35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1" t="str">
        <f>'1. паспорт местоположение'!A12:C12</f>
        <v>F_596-1</v>
      </c>
      <c r="B12" s="361"/>
      <c r="C12" s="190"/>
      <c r="D12" s="190"/>
      <c r="E12" s="190"/>
      <c r="F12" s="190"/>
      <c r="G12" s="190"/>
      <c r="H12" s="190"/>
    </row>
    <row r="13" spans="1:8" x14ac:dyDescent="0.25">
      <c r="A13" s="357" t="s">
        <v>8</v>
      </c>
      <c r="B13" s="357"/>
      <c r="C13" s="177"/>
      <c r="D13" s="177"/>
      <c r="E13" s="177"/>
      <c r="F13" s="177"/>
      <c r="G13" s="177"/>
      <c r="H13" s="177"/>
    </row>
    <row r="14" spans="1:8" ht="18.75" x14ac:dyDescent="0.25">
      <c r="A14" s="11"/>
      <c r="B14" s="11"/>
      <c r="C14" s="11"/>
      <c r="D14" s="11"/>
      <c r="E14" s="11"/>
      <c r="F14" s="11"/>
      <c r="G14" s="11"/>
      <c r="H14" s="11"/>
    </row>
    <row r="15" spans="1:8" ht="39" customHeight="1" x14ac:dyDescent="0.25">
      <c r="A15" s="475" t="str">
        <f>'1. паспорт местоположение'!A15:C15</f>
        <v>Комплекс технических средств безопасности на ПС 330 кВ О-1 "Центральная"</v>
      </c>
      <c r="B15" s="475"/>
      <c r="C15" s="190"/>
      <c r="D15" s="190"/>
      <c r="E15" s="190"/>
      <c r="F15" s="190"/>
      <c r="G15" s="190"/>
      <c r="H15" s="190"/>
    </row>
    <row r="16" spans="1:8" x14ac:dyDescent="0.25">
      <c r="A16" s="357" t="s">
        <v>7</v>
      </c>
      <c r="B16" s="357"/>
      <c r="C16" s="177"/>
      <c r="D16" s="177"/>
      <c r="E16" s="177"/>
      <c r="F16" s="177"/>
      <c r="G16" s="177"/>
      <c r="H16" s="177"/>
    </row>
    <row r="17" spans="1:2" x14ac:dyDescent="0.25">
      <c r="B17" s="141"/>
    </row>
    <row r="18" spans="1:2" ht="33.75" customHeight="1" x14ac:dyDescent="0.25">
      <c r="A18" s="476" t="s">
        <v>533</v>
      </c>
      <c r="B18" s="477"/>
    </row>
    <row r="19" spans="1:2" x14ac:dyDescent="0.25">
      <c r="B19" s="49"/>
    </row>
    <row r="20" spans="1:2" ht="16.5" thickBot="1" x14ac:dyDescent="0.3">
      <c r="B20" s="142"/>
    </row>
    <row r="21" spans="1:2" ht="29.45" customHeight="1" thickBot="1" x14ac:dyDescent="0.3">
      <c r="A21" s="143" t="s">
        <v>397</v>
      </c>
      <c r="B21" s="199" t="str">
        <f>A15</f>
        <v>Комплекс технических средств безопасности на ПС 330 кВ О-1 "Центральная"</v>
      </c>
    </row>
    <row r="22" spans="1:2" ht="16.5" thickBot="1" x14ac:dyDescent="0.3">
      <c r="A22" s="143" t="s">
        <v>398</v>
      </c>
      <c r="B22" s="199" t="str">
        <f>'1. паспорт местоположение'!C27</f>
        <v xml:space="preserve">г. Калининград, Гурьевский район </v>
      </c>
    </row>
    <row r="23" spans="1:2" ht="16.5" thickBot="1" x14ac:dyDescent="0.3">
      <c r="A23" s="143" t="s">
        <v>363</v>
      </c>
      <c r="B23" s="144" t="s">
        <v>569</v>
      </c>
    </row>
    <row r="24" spans="1:2" ht="16.5" thickBot="1" x14ac:dyDescent="0.3">
      <c r="A24" s="143" t="s">
        <v>399</v>
      </c>
      <c r="B24" s="144"/>
    </row>
    <row r="25" spans="1:2" ht="16.5" thickBot="1" x14ac:dyDescent="0.3">
      <c r="A25" s="145" t="s">
        <v>400</v>
      </c>
      <c r="B25" s="199" t="s">
        <v>582</v>
      </c>
    </row>
    <row r="26" spans="1:2" ht="16.5" thickBot="1" x14ac:dyDescent="0.3">
      <c r="A26" s="146" t="s">
        <v>401</v>
      </c>
      <c r="B26" s="147" t="s">
        <v>633</v>
      </c>
    </row>
    <row r="27" spans="1:2" ht="29.25" thickBot="1" x14ac:dyDescent="0.3">
      <c r="A27" s="154" t="s">
        <v>402</v>
      </c>
      <c r="B27" s="346">
        <f>'5. анализ эконом эфф'!B122</f>
        <v>25.495197999999995</v>
      </c>
    </row>
    <row r="28" spans="1:2" ht="16.5" thickBot="1" x14ac:dyDescent="0.3">
      <c r="A28" s="149" t="s">
        <v>403</v>
      </c>
      <c r="B28" s="149"/>
    </row>
    <row r="29" spans="1:2" ht="29.25" thickBot="1" x14ac:dyDescent="0.3">
      <c r="A29" s="155" t="s">
        <v>404</v>
      </c>
      <c r="B29" s="149"/>
    </row>
    <row r="30" spans="1:2" ht="29.25" thickBot="1" x14ac:dyDescent="0.3">
      <c r="A30" s="155" t="s">
        <v>405</v>
      </c>
      <c r="B30" s="200">
        <f>B32+B41+B58</f>
        <v>21.662710000000001</v>
      </c>
    </row>
    <row r="31" spans="1:2" ht="16.5" thickBot="1" x14ac:dyDescent="0.3">
      <c r="A31" s="149" t="s">
        <v>406</v>
      </c>
      <c r="B31" s="200"/>
    </row>
    <row r="32" spans="1:2" ht="29.25" thickBot="1" x14ac:dyDescent="0.3">
      <c r="A32" s="155" t="s">
        <v>407</v>
      </c>
      <c r="B32" s="200">
        <f>B33+B37</f>
        <v>21.179500000000001</v>
      </c>
    </row>
    <row r="33" spans="1:6" s="203" customFormat="1" ht="30.75" thickBot="1" x14ac:dyDescent="0.3">
      <c r="A33" s="201" t="s">
        <v>570</v>
      </c>
      <c r="B33" s="202">
        <v>21.179500000000001</v>
      </c>
      <c r="F33" s="203" t="s">
        <v>581</v>
      </c>
    </row>
    <row r="34" spans="1:6" ht="16.5" thickBot="1" x14ac:dyDescent="0.3">
      <c r="A34" s="149" t="s">
        <v>409</v>
      </c>
      <c r="B34" s="204">
        <f>B33/$B$27</f>
        <v>0.83072506438271254</v>
      </c>
    </row>
    <row r="35" spans="1:6" ht="16.5" thickBot="1" x14ac:dyDescent="0.3">
      <c r="A35" s="149" t="s">
        <v>410</v>
      </c>
      <c r="B35" s="200">
        <v>5.7850000000000001</v>
      </c>
      <c r="C35" s="140">
        <v>1</v>
      </c>
    </row>
    <row r="36" spans="1:6" ht="16.5" thickBot="1" x14ac:dyDescent="0.3">
      <c r="A36" s="149" t="s">
        <v>411</v>
      </c>
      <c r="B36" s="200">
        <v>6.0128029999999999</v>
      </c>
      <c r="C36" s="140">
        <v>2</v>
      </c>
    </row>
    <row r="37" spans="1:6" s="203" customFormat="1" ht="16.5" thickBot="1" x14ac:dyDescent="0.3">
      <c r="A37" s="201" t="s">
        <v>408</v>
      </c>
      <c r="B37" s="202"/>
    </row>
    <row r="38" spans="1:6" ht="16.5" thickBot="1" x14ac:dyDescent="0.3">
      <c r="A38" s="149" t="s">
        <v>409</v>
      </c>
      <c r="B38" s="204">
        <f>B37/$B$27</f>
        <v>0</v>
      </c>
    </row>
    <row r="39" spans="1:6" ht="16.5" thickBot="1" x14ac:dyDescent="0.3">
      <c r="A39" s="149" t="s">
        <v>410</v>
      </c>
      <c r="B39" s="200"/>
      <c r="C39" s="140">
        <v>1</v>
      </c>
    </row>
    <row r="40" spans="1:6" ht="16.5" thickBot="1" x14ac:dyDescent="0.3">
      <c r="A40" s="149" t="s">
        <v>411</v>
      </c>
      <c r="B40" s="200"/>
      <c r="C40" s="140">
        <v>2</v>
      </c>
    </row>
    <row r="41" spans="1:6" ht="29.25" thickBot="1" x14ac:dyDescent="0.3">
      <c r="A41" s="155" t="s">
        <v>412</v>
      </c>
      <c r="B41" s="200">
        <f>B42+B46+B50+B54</f>
        <v>0</v>
      </c>
    </row>
    <row r="42" spans="1:6" s="203" customFormat="1" ht="16.5" thickBot="1" x14ac:dyDescent="0.3">
      <c r="A42" s="201" t="s">
        <v>408</v>
      </c>
      <c r="B42" s="202"/>
    </row>
    <row r="43" spans="1:6" ht="16.5" thickBot="1" x14ac:dyDescent="0.3">
      <c r="A43" s="149" t="s">
        <v>409</v>
      </c>
      <c r="B43" s="204">
        <f>B42/$B$27</f>
        <v>0</v>
      </c>
    </row>
    <row r="44" spans="1:6" ht="16.5" thickBot="1" x14ac:dyDescent="0.3">
      <c r="A44" s="149" t="s">
        <v>410</v>
      </c>
      <c r="B44" s="200"/>
      <c r="C44" s="140">
        <v>1</v>
      </c>
    </row>
    <row r="45" spans="1:6" ht="16.5" thickBot="1" x14ac:dyDescent="0.3">
      <c r="A45" s="149" t="s">
        <v>411</v>
      </c>
      <c r="B45" s="200"/>
      <c r="C45" s="140">
        <v>2</v>
      </c>
    </row>
    <row r="46" spans="1:6" s="203" customFormat="1" ht="16.5" thickBot="1" x14ac:dyDescent="0.3">
      <c r="A46" s="201" t="s">
        <v>408</v>
      </c>
      <c r="B46" s="202"/>
    </row>
    <row r="47" spans="1:6" ht="16.5" thickBot="1" x14ac:dyDescent="0.3">
      <c r="A47" s="149" t="s">
        <v>409</v>
      </c>
      <c r="B47" s="204">
        <f>B46/$B$27</f>
        <v>0</v>
      </c>
    </row>
    <row r="48" spans="1:6" ht="16.5" thickBot="1" x14ac:dyDescent="0.3">
      <c r="A48" s="149" t="s">
        <v>410</v>
      </c>
      <c r="B48" s="200"/>
      <c r="C48" s="140">
        <v>1</v>
      </c>
    </row>
    <row r="49" spans="1:6" ht="16.5" thickBot="1" x14ac:dyDescent="0.3">
      <c r="A49" s="149" t="s">
        <v>411</v>
      </c>
      <c r="B49" s="200"/>
      <c r="C49" s="140">
        <v>2</v>
      </c>
    </row>
    <row r="50" spans="1:6" s="203" customFormat="1" ht="16.5" thickBot="1" x14ac:dyDescent="0.3">
      <c r="A50" s="201" t="s">
        <v>408</v>
      </c>
      <c r="B50" s="202"/>
    </row>
    <row r="51" spans="1:6" ht="16.5" thickBot="1" x14ac:dyDescent="0.3">
      <c r="A51" s="149" t="s">
        <v>409</v>
      </c>
      <c r="B51" s="204">
        <f>B50/$B$27</f>
        <v>0</v>
      </c>
    </row>
    <row r="52" spans="1:6" ht="16.5" thickBot="1" x14ac:dyDescent="0.3">
      <c r="A52" s="149" t="s">
        <v>410</v>
      </c>
      <c r="B52" s="200"/>
      <c r="C52" s="140">
        <v>1</v>
      </c>
    </row>
    <row r="53" spans="1:6" ht="16.5" thickBot="1" x14ac:dyDescent="0.3">
      <c r="A53" s="149" t="s">
        <v>411</v>
      </c>
      <c r="B53" s="200"/>
      <c r="C53" s="140">
        <v>2</v>
      </c>
    </row>
    <row r="54" spans="1:6" s="203" customFormat="1" ht="16.5" thickBot="1" x14ac:dyDescent="0.3">
      <c r="A54" s="201" t="s">
        <v>408</v>
      </c>
      <c r="B54" s="202"/>
    </row>
    <row r="55" spans="1:6" ht="16.5" thickBot="1" x14ac:dyDescent="0.3">
      <c r="A55" s="149" t="s">
        <v>409</v>
      </c>
      <c r="B55" s="204">
        <f>B54/$B$27</f>
        <v>0</v>
      </c>
    </row>
    <row r="56" spans="1:6" ht="16.5" thickBot="1" x14ac:dyDescent="0.3">
      <c r="A56" s="149" t="s">
        <v>410</v>
      </c>
      <c r="B56" s="200"/>
      <c r="C56" s="140">
        <v>1</v>
      </c>
    </row>
    <row r="57" spans="1:6" ht="16.5" thickBot="1" x14ac:dyDescent="0.3">
      <c r="A57" s="149" t="s">
        <v>411</v>
      </c>
      <c r="B57" s="200"/>
      <c r="C57" s="140">
        <v>2</v>
      </c>
    </row>
    <row r="58" spans="1:6" ht="29.25" thickBot="1" x14ac:dyDescent="0.3">
      <c r="A58" s="155" t="s">
        <v>413</v>
      </c>
      <c r="B58" s="200">
        <f>B59+B63+B67+B71</f>
        <v>0.48320999999999997</v>
      </c>
    </row>
    <row r="59" spans="1:6" s="203" customFormat="1" ht="16.5" thickBot="1" x14ac:dyDescent="0.3">
      <c r="A59" s="201" t="s">
        <v>408</v>
      </c>
      <c r="B59" s="202"/>
    </row>
    <row r="60" spans="1:6" ht="16.5" thickBot="1" x14ac:dyDescent="0.3">
      <c r="A60" s="149" t="s">
        <v>409</v>
      </c>
      <c r="B60" s="204">
        <f>B59/$B$27</f>
        <v>0</v>
      </c>
    </row>
    <row r="61" spans="1:6" ht="16.5" thickBot="1" x14ac:dyDescent="0.3">
      <c r="A61" s="149" t="s">
        <v>410</v>
      </c>
      <c r="B61" s="200"/>
      <c r="C61" s="140">
        <v>1</v>
      </c>
    </row>
    <row r="62" spans="1:6" ht="16.5" thickBot="1" x14ac:dyDescent="0.3">
      <c r="A62" s="149" t="s">
        <v>411</v>
      </c>
      <c r="B62" s="200"/>
      <c r="C62" s="140">
        <v>2</v>
      </c>
    </row>
    <row r="63" spans="1:6" s="203" customFormat="1" ht="30.75" thickBot="1" x14ac:dyDescent="0.3">
      <c r="A63" s="201" t="s">
        <v>580</v>
      </c>
      <c r="B63" s="202">
        <v>0.48320999999999997</v>
      </c>
      <c r="E63" s="203">
        <f>[5]ДПН!$AD$9016/11</f>
        <v>491309.09090909088</v>
      </c>
      <c r="F63" s="203" t="s">
        <v>579</v>
      </c>
    </row>
    <row r="64" spans="1:6" ht="16.5" thickBot="1" x14ac:dyDescent="0.3">
      <c r="A64" s="149" t="s">
        <v>409</v>
      </c>
      <c r="B64" s="204">
        <f>B63/$B$27</f>
        <v>1.8952980871142874E-2</v>
      </c>
    </row>
    <row r="65" spans="1:3" ht="16.5" thickBot="1" x14ac:dyDescent="0.3">
      <c r="A65" s="149" t="s">
        <v>410</v>
      </c>
      <c r="B65" s="200">
        <f>0.4095*1.18</f>
        <v>0.48320999999999997</v>
      </c>
      <c r="C65" s="140">
        <v>1</v>
      </c>
    </row>
    <row r="66" spans="1:3" ht="16.5" thickBot="1" x14ac:dyDescent="0.3">
      <c r="A66" s="149" t="s">
        <v>411</v>
      </c>
      <c r="B66" s="200">
        <v>0.48320999999999997</v>
      </c>
      <c r="C66" s="140">
        <v>2</v>
      </c>
    </row>
    <row r="67" spans="1:3" s="203" customFormat="1" ht="16.5" thickBot="1" x14ac:dyDescent="0.3">
      <c r="A67" s="201" t="s">
        <v>408</v>
      </c>
      <c r="B67" s="202"/>
    </row>
    <row r="68" spans="1:3" ht="16.5" thickBot="1" x14ac:dyDescent="0.3">
      <c r="A68" s="149" t="s">
        <v>409</v>
      </c>
      <c r="B68" s="204">
        <f>B67/$B$27</f>
        <v>0</v>
      </c>
    </row>
    <row r="69" spans="1:3" ht="16.5" thickBot="1" x14ac:dyDescent="0.3">
      <c r="A69" s="149" t="s">
        <v>410</v>
      </c>
      <c r="B69" s="200"/>
      <c r="C69" s="140">
        <v>1</v>
      </c>
    </row>
    <row r="70" spans="1:3" ht="16.5" thickBot="1" x14ac:dyDescent="0.3">
      <c r="A70" s="149" t="s">
        <v>411</v>
      </c>
      <c r="B70" s="200"/>
      <c r="C70" s="140">
        <v>2</v>
      </c>
    </row>
    <row r="71" spans="1:3" s="203" customFormat="1" ht="16.5" thickBot="1" x14ac:dyDescent="0.3">
      <c r="A71" s="201" t="s">
        <v>408</v>
      </c>
      <c r="B71" s="202"/>
    </row>
    <row r="72" spans="1:3" ht="16.5" thickBot="1" x14ac:dyDescent="0.3">
      <c r="A72" s="149" t="s">
        <v>409</v>
      </c>
      <c r="B72" s="204">
        <f>B71/$B$27</f>
        <v>0</v>
      </c>
    </row>
    <row r="73" spans="1:3" ht="16.5" thickBot="1" x14ac:dyDescent="0.3">
      <c r="A73" s="149" t="s">
        <v>410</v>
      </c>
      <c r="B73" s="200"/>
      <c r="C73" s="140">
        <v>1</v>
      </c>
    </row>
    <row r="74" spans="1:3" ht="16.5" thickBot="1" x14ac:dyDescent="0.3">
      <c r="A74" s="149" t="s">
        <v>411</v>
      </c>
      <c r="B74" s="200"/>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5">
        <f>B81/$B$27</f>
        <v>0.24585845538442186</v>
      </c>
    </row>
    <row r="81" spans="1:2" ht="16.5" thickBot="1" x14ac:dyDescent="0.3">
      <c r="A81" s="145" t="s">
        <v>419</v>
      </c>
      <c r="B81" s="206">
        <f xml:space="preserve"> SUMIF(C33:C74, 1,B33:B74)</f>
        <v>6.2682099999999998</v>
      </c>
    </row>
    <row r="82" spans="1:2" ht="16.5" thickBot="1" x14ac:dyDescent="0.3">
      <c r="A82" s="145" t="s">
        <v>420</v>
      </c>
      <c r="B82" s="205">
        <f>B83/$B$27</f>
        <v>0.25479358897310783</v>
      </c>
    </row>
    <row r="83" spans="1:2" ht="16.5" thickBot="1" x14ac:dyDescent="0.3">
      <c r="A83" s="146" t="s">
        <v>421</v>
      </c>
      <c r="B83" s="206">
        <f xml:space="preserve"> SUMIF(C35:C76, 2,B35:B76)</f>
        <v>6.4960129999999996</v>
      </c>
    </row>
    <row r="84" spans="1:2" x14ac:dyDescent="0.25">
      <c r="A84" s="148" t="s">
        <v>422</v>
      </c>
      <c r="B84" s="478" t="s">
        <v>423</v>
      </c>
    </row>
    <row r="85" spans="1:2" x14ac:dyDescent="0.25">
      <c r="A85" s="152" t="s">
        <v>424</v>
      </c>
      <c r="B85" s="479"/>
    </row>
    <row r="86" spans="1:2" x14ac:dyDescent="0.25">
      <c r="A86" s="152" t="s">
        <v>425</v>
      </c>
      <c r="B86" s="479"/>
    </row>
    <row r="87" spans="1:2" x14ac:dyDescent="0.25">
      <c r="A87" s="152" t="s">
        <v>426</v>
      </c>
      <c r="B87" s="479"/>
    </row>
    <row r="88" spans="1:2" x14ac:dyDescent="0.25">
      <c r="A88" s="152" t="s">
        <v>427</v>
      </c>
      <c r="B88" s="479"/>
    </row>
    <row r="89" spans="1:2" ht="16.5" thickBot="1" x14ac:dyDescent="0.3">
      <c r="A89" s="153" t="s">
        <v>428</v>
      </c>
      <c r="B89" s="480"/>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8" t="s">
        <v>442</v>
      </c>
    </row>
    <row r="102" spans="1:2" x14ac:dyDescent="0.25">
      <c r="A102" s="152" t="s">
        <v>443</v>
      </c>
      <c r="B102" s="479"/>
    </row>
    <row r="103" spans="1:2" x14ac:dyDescent="0.25">
      <c r="A103" s="152" t="s">
        <v>444</v>
      </c>
      <c r="B103" s="479"/>
    </row>
    <row r="104" spans="1:2" x14ac:dyDescent="0.25">
      <c r="A104" s="152" t="s">
        <v>445</v>
      </c>
      <c r="B104" s="479"/>
    </row>
    <row r="105" spans="1:2" x14ac:dyDescent="0.25">
      <c r="A105" s="152" t="s">
        <v>446</v>
      </c>
      <c r="B105" s="479"/>
    </row>
    <row r="106" spans="1:2" ht="16.5" thickBot="1" x14ac:dyDescent="0.3">
      <c r="A106" s="162" t="s">
        <v>447</v>
      </c>
      <c r="B106" s="480"/>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60" t="s">
        <v>10</v>
      </c>
      <c r="B6" s="360"/>
      <c r="C6" s="360"/>
      <c r="D6" s="360"/>
      <c r="E6" s="360"/>
      <c r="F6" s="360"/>
      <c r="G6" s="360"/>
      <c r="H6" s="360"/>
      <c r="I6" s="360"/>
      <c r="J6" s="360"/>
      <c r="K6" s="360"/>
      <c r="L6" s="360"/>
      <c r="M6" s="360"/>
      <c r="N6" s="360"/>
      <c r="O6" s="360"/>
      <c r="P6" s="360"/>
      <c r="Q6" s="360"/>
      <c r="R6" s="360"/>
      <c r="S6" s="360"/>
      <c r="T6" s="13"/>
      <c r="U6" s="13"/>
      <c r="V6" s="13"/>
      <c r="W6" s="13"/>
      <c r="X6" s="13"/>
      <c r="Y6" s="13"/>
      <c r="Z6" s="13"/>
      <c r="AA6" s="13"/>
      <c r="AB6" s="13"/>
    </row>
    <row r="7" spans="1:28" s="12" customFormat="1" ht="18.75" x14ac:dyDescent="0.2">
      <c r="A7" s="360"/>
      <c r="B7" s="360"/>
      <c r="C7" s="360"/>
      <c r="D7" s="360"/>
      <c r="E7" s="360"/>
      <c r="F7" s="360"/>
      <c r="G7" s="360"/>
      <c r="H7" s="360"/>
      <c r="I7" s="360"/>
      <c r="J7" s="360"/>
      <c r="K7" s="360"/>
      <c r="L7" s="360"/>
      <c r="M7" s="360"/>
      <c r="N7" s="360"/>
      <c r="O7" s="360"/>
      <c r="P7" s="360"/>
      <c r="Q7" s="360"/>
      <c r="R7" s="360"/>
      <c r="S7" s="360"/>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7" t="s">
        <v>9</v>
      </c>
      <c r="B9" s="357"/>
      <c r="C9" s="357"/>
      <c r="D9" s="357"/>
      <c r="E9" s="357"/>
      <c r="F9" s="357"/>
      <c r="G9" s="357"/>
      <c r="H9" s="357"/>
      <c r="I9" s="357"/>
      <c r="J9" s="357"/>
      <c r="K9" s="357"/>
      <c r="L9" s="357"/>
      <c r="M9" s="357"/>
      <c r="N9" s="357"/>
      <c r="O9" s="357"/>
      <c r="P9" s="357"/>
      <c r="Q9" s="357"/>
      <c r="R9" s="357"/>
      <c r="S9" s="357"/>
      <c r="T9" s="13"/>
      <c r="U9" s="13"/>
      <c r="V9" s="13"/>
      <c r="W9" s="13"/>
      <c r="X9" s="13"/>
      <c r="Y9" s="13"/>
      <c r="Z9" s="13"/>
      <c r="AA9" s="13"/>
      <c r="AB9" s="13"/>
    </row>
    <row r="10" spans="1:28" s="12" customFormat="1" ht="18.75" x14ac:dyDescent="0.2">
      <c r="A10" s="360"/>
      <c r="B10" s="360"/>
      <c r="C10" s="360"/>
      <c r="D10" s="360"/>
      <c r="E10" s="360"/>
      <c r="F10" s="360"/>
      <c r="G10" s="360"/>
      <c r="H10" s="360"/>
      <c r="I10" s="360"/>
      <c r="J10" s="360"/>
      <c r="K10" s="360"/>
      <c r="L10" s="360"/>
      <c r="M10" s="360"/>
      <c r="N10" s="360"/>
      <c r="O10" s="360"/>
      <c r="P10" s="360"/>
      <c r="Q10" s="360"/>
      <c r="R10" s="360"/>
      <c r="S10" s="360"/>
      <c r="T10" s="13"/>
      <c r="U10" s="13"/>
      <c r="V10" s="13"/>
      <c r="W10" s="13"/>
      <c r="X10" s="13"/>
      <c r="Y10" s="13"/>
      <c r="Z10" s="13"/>
      <c r="AA10" s="13"/>
      <c r="AB10" s="13"/>
    </row>
    <row r="11" spans="1:28" s="12" customFormat="1" ht="18.75" x14ac:dyDescent="0.2">
      <c r="A11" s="362" t="str">
        <f>'1. паспорт местоположение'!A12:C12</f>
        <v>F_596-1</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7" t="s">
        <v>8</v>
      </c>
      <c r="B12" s="357"/>
      <c r="C12" s="357"/>
      <c r="D12" s="357"/>
      <c r="E12" s="357"/>
      <c r="F12" s="357"/>
      <c r="G12" s="357"/>
      <c r="H12" s="357"/>
      <c r="I12" s="357"/>
      <c r="J12" s="357"/>
      <c r="K12" s="357"/>
      <c r="L12" s="357"/>
      <c r="M12" s="357"/>
      <c r="N12" s="357"/>
      <c r="O12" s="357"/>
      <c r="P12" s="357"/>
      <c r="Q12" s="357"/>
      <c r="R12" s="357"/>
      <c r="S12" s="357"/>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2" x14ac:dyDescent="0.2">
      <c r="A14" s="362" t="str">
        <f>'1. паспорт местоположение'!A15:C15</f>
        <v>Комплекс технических средств безопасности на ПС 330 кВ О-1 "Центральная"</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7" t="s">
        <v>7</v>
      </c>
      <c r="B15" s="357"/>
      <c r="C15" s="357"/>
      <c r="D15" s="357"/>
      <c r="E15" s="357"/>
      <c r="F15" s="357"/>
      <c r="G15" s="357"/>
      <c r="H15" s="357"/>
      <c r="I15" s="357"/>
      <c r="J15" s="357"/>
      <c r="K15" s="357"/>
      <c r="L15" s="357"/>
      <c r="M15" s="357"/>
      <c r="N15" s="357"/>
      <c r="O15" s="357"/>
      <c r="P15" s="357"/>
      <c r="Q15" s="357"/>
      <c r="R15" s="357"/>
      <c r="S15" s="357"/>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8" t="s">
        <v>508</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66" t="s">
        <v>6</v>
      </c>
      <c r="B19" s="366" t="s">
        <v>109</v>
      </c>
      <c r="C19" s="367" t="s">
        <v>396</v>
      </c>
      <c r="D19" s="366" t="s">
        <v>395</v>
      </c>
      <c r="E19" s="366" t="s">
        <v>108</v>
      </c>
      <c r="F19" s="366" t="s">
        <v>107</v>
      </c>
      <c r="G19" s="366" t="s">
        <v>391</v>
      </c>
      <c r="H19" s="366" t="s">
        <v>106</v>
      </c>
      <c r="I19" s="366" t="s">
        <v>105</v>
      </c>
      <c r="J19" s="366" t="s">
        <v>104</v>
      </c>
      <c r="K19" s="366" t="s">
        <v>103</v>
      </c>
      <c r="L19" s="366" t="s">
        <v>102</v>
      </c>
      <c r="M19" s="366" t="s">
        <v>101</v>
      </c>
      <c r="N19" s="366" t="s">
        <v>100</v>
      </c>
      <c r="O19" s="366" t="s">
        <v>99</v>
      </c>
      <c r="P19" s="366" t="s">
        <v>98</v>
      </c>
      <c r="Q19" s="366" t="s">
        <v>394</v>
      </c>
      <c r="R19" s="366"/>
      <c r="S19" s="369" t="s">
        <v>500</v>
      </c>
      <c r="T19" s="4"/>
      <c r="U19" s="4"/>
      <c r="V19" s="4"/>
      <c r="W19" s="4"/>
      <c r="X19" s="4"/>
      <c r="Y19" s="4"/>
    </row>
    <row r="20" spans="1:28" s="3" customFormat="1" ht="180.75" customHeight="1" x14ac:dyDescent="0.2">
      <c r="A20" s="366"/>
      <c r="B20" s="366"/>
      <c r="C20" s="368"/>
      <c r="D20" s="366"/>
      <c r="E20" s="366"/>
      <c r="F20" s="366"/>
      <c r="G20" s="366"/>
      <c r="H20" s="366"/>
      <c r="I20" s="366"/>
      <c r="J20" s="366"/>
      <c r="K20" s="366"/>
      <c r="L20" s="366"/>
      <c r="M20" s="366"/>
      <c r="N20" s="366"/>
      <c r="O20" s="366"/>
      <c r="P20" s="366"/>
      <c r="Q20" s="47" t="s">
        <v>392</v>
      </c>
      <c r="R20" s="48" t="s">
        <v>393</v>
      </c>
      <c r="S20" s="36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60" t="s">
        <v>10</v>
      </c>
      <c r="B8" s="360"/>
      <c r="C8" s="360"/>
      <c r="D8" s="360"/>
      <c r="E8" s="360"/>
      <c r="F8" s="360"/>
      <c r="G8" s="360"/>
      <c r="H8" s="360"/>
      <c r="I8" s="360"/>
      <c r="J8" s="360"/>
      <c r="K8" s="360"/>
      <c r="L8" s="360"/>
      <c r="M8" s="360"/>
      <c r="N8" s="360"/>
      <c r="O8" s="360"/>
      <c r="P8" s="360"/>
      <c r="Q8" s="360"/>
      <c r="R8" s="360"/>
      <c r="S8" s="360"/>
      <c r="T8" s="360"/>
    </row>
    <row r="9" spans="1:20" s="12"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7" t="s">
        <v>9</v>
      </c>
      <c r="B11" s="357"/>
      <c r="C11" s="357"/>
      <c r="D11" s="357"/>
      <c r="E11" s="357"/>
      <c r="F11" s="357"/>
      <c r="G11" s="357"/>
      <c r="H11" s="357"/>
      <c r="I11" s="357"/>
      <c r="J11" s="357"/>
      <c r="K11" s="357"/>
      <c r="L11" s="357"/>
      <c r="M11" s="357"/>
      <c r="N11" s="357"/>
      <c r="O11" s="357"/>
      <c r="P11" s="357"/>
      <c r="Q11" s="357"/>
      <c r="R11" s="357"/>
      <c r="S11" s="357"/>
      <c r="T11" s="357"/>
    </row>
    <row r="12" spans="1:20" s="12"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2" customFormat="1" ht="18.75" customHeight="1" x14ac:dyDescent="0.2">
      <c r="A13" s="362" t="str">
        <f>'1. паспорт местоположение'!A12:C12</f>
        <v>F_596-1</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7" t="s">
        <v>8</v>
      </c>
      <c r="B14" s="357"/>
      <c r="C14" s="357"/>
      <c r="D14" s="357"/>
      <c r="E14" s="357"/>
      <c r="F14" s="357"/>
      <c r="G14" s="357"/>
      <c r="H14" s="357"/>
      <c r="I14" s="357"/>
      <c r="J14" s="357"/>
      <c r="K14" s="357"/>
      <c r="L14" s="357"/>
      <c r="M14" s="357"/>
      <c r="N14" s="357"/>
      <c r="O14" s="357"/>
      <c r="P14" s="357"/>
      <c r="Q14" s="357"/>
      <c r="R14" s="357"/>
      <c r="S14" s="357"/>
      <c r="T14" s="357"/>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ht="12" x14ac:dyDescent="0.2">
      <c r="A16" s="362" t="str">
        <f>'1. паспорт местоположение'!A15</f>
        <v>Комплекс технических средств безопасности на ПС 330 кВ О-1 "Центральная"</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7" t="s">
        <v>7</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9" t="s">
        <v>513</v>
      </c>
      <c r="B19" s="359"/>
      <c r="C19" s="359"/>
      <c r="D19" s="359"/>
      <c r="E19" s="359"/>
      <c r="F19" s="359"/>
      <c r="G19" s="359"/>
      <c r="H19" s="359"/>
      <c r="I19" s="359"/>
      <c r="J19" s="359"/>
      <c r="K19" s="359"/>
      <c r="L19" s="359"/>
      <c r="M19" s="359"/>
      <c r="N19" s="359"/>
      <c r="O19" s="359"/>
      <c r="P19" s="359"/>
      <c r="Q19" s="359"/>
      <c r="R19" s="359"/>
      <c r="S19" s="359"/>
      <c r="T19" s="359"/>
    </row>
    <row r="20" spans="1:113" s="65"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74" t="s">
        <v>6</v>
      </c>
      <c r="B21" s="377" t="s">
        <v>235</v>
      </c>
      <c r="C21" s="378"/>
      <c r="D21" s="381" t="s">
        <v>131</v>
      </c>
      <c r="E21" s="377" t="s">
        <v>542</v>
      </c>
      <c r="F21" s="378"/>
      <c r="G21" s="377" t="s">
        <v>286</v>
      </c>
      <c r="H21" s="378"/>
      <c r="I21" s="377" t="s">
        <v>130</v>
      </c>
      <c r="J21" s="378"/>
      <c r="K21" s="381" t="s">
        <v>129</v>
      </c>
      <c r="L21" s="377" t="s">
        <v>128</v>
      </c>
      <c r="M21" s="378"/>
      <c r="N21" s="377" t="s">
        <v>538</v>
      </c>
      <c r="O21" s="378"/>
      <c r="P21" s="381" t="s">
        <v>127</v>
      </c>
      <c r="Q21" s="370" t="s">
        <v>126</v>
      </c>
      <c r="R21" s="371"/>
      <c r="S21" s="370" t="s">
        <v>125</v>
      </c>
      <c r="T21" s="372"/>
    </row>
    <row r="22" spans="1:113" ht="204.75" customHeight="1" x14ac:dyDescent="0.25">
      <c r="A22" s="375"/>
      <c r="B22" s="379"/>
      <c r="C22" s="380"/>
      <c r="D22" s="384"/>
      <c r="E22" s="379"/>
      <c r="F22" s="380"/>
      <c r="G22" s="379"/>
      <c r="H22" s="380"/>
      <c r="I22" s="379"/>
      <c r="J22" s="380"/>
      <c r="K22" s="382"/>
      <c r="L22" s="379"/>
      <c r="M22" s="380"/>
      <c r="N22" s="379"/>
      <c r="O22" s="380"/>
      <c r="P22" s="382"/>
      <c r="Q22" s="119" t="s">
        <v>124</v>
      </c>
      <c r="R22" s="119" t="s">
        <v>512</v>
      </c>
      <c r="S22" s="119" t="s">
        <v>123</v>
      </c>
      <c r="T22" s="119" t="s">
        <v>122</v>
      </c>
    </row>
    <row r="23" spans="1:113" ht="51.75" customHeight="1" x14ac:dyDescent="0.25">
      <c r="A23" s="376"/>
      <c r="B23" s="180" t="s">
        <v>120</v>
      </c>
      <c r="C23" s="180" t="s">
        <v>121</v>
      </c>
      <c r="D23" s="382"/>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3" t="s">
        <v>548</v>
      </c>
      <c r="C29" s="383"/>
      <c r="D29" s="383"/>
      <c r="E29" s="383"/>
      <c r="F29" s="383"/>
      <c r="G29" s="383"/>
      <c r="H29" s="383"/>
      <c r="I29" s="383"/>
      <c r="J29" s="383"/>
      <c r="K29" s="383"/>
      <c r="L29" s="383"/>
      <c r="M29" s="383"/>
      <c r="N29" s="383"/>
      <c r="O29" s="383"/>
      <c r="P29" s="383"/>
      <c r="Q29" s="383"/>
      <c r="R29" s="38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0" t="s">
        <v>10</v>
      </c>
      <c r="F7" s="360"/>
      <c r="G7" s="360"/>
      <c r="H7" s="360"/>
      <c r="I7" s="360"/>
      <c r="J7" s="360"/>
      <c r="K7" s="360"/>
      <c r="L7" s="360"/>
      <c r="M7" s="360"/>
      <c r="N7" s="360"/>
      <c r="O7" s="360"/>
      <c r="P7" s="360"/>
      <c r="Q7" s="360"/>
      <c r="R7" s="360"/>
      <c r="S7" s="360"/>
      <c r="T7" s="360"/>
      <c r="U7" s="360"/>
      <c r="V7" s="360"/>
      <c r="W7" s="360"/>
      <c r="X7" s="360"/>
      <c r="Y7" s="3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7" t="s">
        <v>9</v>
      </c>
      <c r="F10" s="357"/>
      <c r="G10" s="357"/>
      <c r="H10" s="357"/>
      <c r="I10" s="357"/>
      <c r="J10" s="357"/>
      <c r="K10" s="357"/>
      <c r="L10" s="357"/>
      <c r="M10" s="357"/>
      <c r="N10" s="357"/>
      <c r="O10" s="357"/>
      <c r="P10" s="357"/>
      <c r="Q10" s="357"/>
      <c r="R10" s="357"/>
      <c r="S10" s="357"/>
      <c r="T10" s="357"/>
      <c r="U10" s="357"/>
      <c r="V10" s="357"/>
      <c r="W10" s="357"/>
      <c r="X10" s="357"/>
      <c r="Y10" s="3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F_596-1</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7" t="s">
        <v>8</v>
      </c>
      <c r="F13" s="357"/>
      <c r="G13" s="357"/>
      <c r="H13" s="357"/>
      <c r="I13" s="357"/>
      <c r="J13" s="357"/>
      <c r="K13" s="357"/>
      <c r="L13" s="357"/>
      <c r="M13" s="357"/>
      <c r="N13" s="357"/>
      <c r="O13" s="357"/>
      <c r="P13" s="357"/>
      <c r="Q13" s="357"/>
      <c r="R13" s="357"/>
      <c r="S13" s="357"/>
      <c r="T13" s="357"/>
      <c r="U13" s="357"/>
      <c r="V13" s="357"/>
      <c r="W13" s="357"/>
      <c r="X13" s="357"/>
      <c r="Y13" s="3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Комплекс технических средств безопасности на ПС 330 кВ О-1 "Центральная"</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7" t="s">
        <v>7</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515</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65" customFormat="1" ht="21" customHeight="1" x14ac:dyDescent="0.25"/>
    <row r="21" spans="1:27" ht="15.75" customHeight="1" x14ac:dyDescent="0.25">
      <c r="A21" s="385" t="s">
        <v>6</v>
      </c>
      <c r="B21" s="387" t="s">
        <v>522</v>
      </c>
      <c r="C21" s="388"/>
      <c r="D21" s="387" t="s">
        <v>524</v>
      </c>
      <c r="E21" s="388"/>
      <c r="F21" s="370" t="s">
        <v>103</v>
      </c>
      <c r="G21" s="372"/>
      <c r="H21" s="372"/>
      <c r="I21" s="371"/>
      <c r="J21" s="385" t="s">
        <v>525</v>
      </c>
      <c r="K21" s="387" t="s">
        <v>526</v>
      </c>
      <c r="L21" s="388"/>
      <c r="M21" s="387" t="s">
        <v>527</v>
      </c>
      <c r="N21" s="388"/>
      <c r="O21" s="387" t="s">
        <v>514</v>
      </c>
      <c r="P21" s="388"/>
      <c r="Q21" s="387" t="s">
        <v>136</v>
      </c>
      <c r="R21" s="388"/>
      <c r="S21" s="385" t="s">
        <v>135</v>
      </c>
      <c r="T21" s="385" t="s">
        <v>528</v>
      </c>
      <c r="U21" s="385" t="s">
        <v>523</v>
      </c>
      <c r="V21" s="387" t="s">
        <v>134</v>
      </c>
      <c r="W21" s="388"/>
      <c r="X21" s="370" t="s">
        <v>126</v>
      </c>
      <c r="Y21" s="372"/>
      <c r="Z21" s="370" t="s">
        <v>125</v>
      </c>
      <c r="AA21" s="372"/>
    </row>
    <row r="22" spans="1:27" ht="216" customHeight="1" x14ac:dyDescent="0.25">
      <c r="A22" s="391"/>
      <c r="B22" s="389"/>
      <c r="C22" s="390"/>
      <c r="D22" s="389"/>
      <c r="E22" s="390"/>
      <c r="F22" s="370" t="s">
        <v>133</v>
      </c>
      <c r="G22" s="371"/>
      <c r="H22" s="370" t="s">
        <v>132</v>
      </c>
      <c r="I22" s="371"/>
      <c r="J22" s="386"/>
      <c r="K22" s="389"/>
      <c r="L22" s="390"/>
      <c r="M22" s="389"/>
      <c r="N22" s="390"/>
      <c r="O22" s="389"/>
      <c r="P22" s="390"/>
      <c r="Q22" s="389"/>
      <c r="R22" s="390"/>
      <c r="S22" s="386"/>
      <c r="T22" s="386"/>
      <c r="U22" s="386"/>
      <c r="V22" s="389"/>
      <c r="W22" s="390"/>
      <c r="X22" s="119" t="s">
        <v>124</v>
      </c>
      <c r="Y22" s="119" t="s">
        <v>512</v>
      </c>
      <c r="Z22" s="119" t="s">
        <v>123</v>
      </c>
      <c r="AA22" s="119" t="s">
        <v>122</v>
      </c>
    </row>
    <row r="23" spans="1:27" ht="60" customHeight="1" x14ac:dyDescent="0.25">
      <c r="A23" s="38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0" t="s">
        <v>10</v>
      </c>
      <c r="B7" s="360"/>
      <c r="C7" s="360"/>
      <c r="D7" s="13"/>
      <c r="E7" s="13"/>
      <c r="F7" s="13"/>
      <c r="G7" s="13"/>
      <c r="H7" s="13"/>
      <c r="I7" s="13"/>
      <c r="J7" s="13"/>
      <c r="K7" s="13"/>
      <c r="L7" s="13"/>
      <c r="M7" s="13"/>
      <c r="N7" s="13"/>
      <c r="O7" s="13"/>
      <c r="P7" s="13"/>
      <c r="Q7" s="13"/>
      <c r="R7" s="13"/>
      <c r="S7" s="13"/>
      <c r="T7" s="13"/>
      <c r="U7" s="13"/>
    </row>
    <row r="8" spans="1:29" s="12" customFormat="1" ht="18.75" x14ac:dyDescent="0.2">
      <c r="A8" s="360"/>
      <c r="B8" s="360"/>
      <c r="C8" s="360"/>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7" t="s">
        <v>9</v>
      </c>
      <c r="B10" s="357"/>
      <c r="C10" s="357"/>
      <c r="D10" s="6"/>
      <c r="E10" s="6"/>
      <c r="F10" s="6"/>
      <c r="G10" s="6"/>
      <c r="H10" s="13"/>
      <c r="I10" s="13"/>
      <c r="J10" s="13"/>
      <c r="K10" s="13"/>
      <c r="L10" s="13"/>
      <c r="M10" s="13"/>
      <c r="N10" s="13"/>
      <c r="O10" s="13"/>
      <c r="P10" s="13"/>
      <c r="Q10" s="13"/>
      <c r="R10" s="13"/>
      <c r="S10" s="13"/>
      <c r="T10" s="13"/>
      <c r="U10" s="13"/>
    </row>
    <row r="11" spans="1:29" s="12" customFormat="1" ht="18.75" x14ac:dyDescent="0.2">
      <c r="A11" s="360"/>
      <c r="B11" s="360"/>
      <c r="C11" s="360"/>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F_596-1</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7" t="s">
        <v>8</v>
      </c>
      <c r="B13" s="357"/>
      <c r="C13" s="3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Комплекс технических средств безопасности на ПС 330 кВ О-1 "Центральная"</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7" t="s">
        <v>7</v>
      </c>
      <c r="B16" s="357"/>
      <c r="C16" s="357"/>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8" t="s">
        <v>507</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48"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348"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8"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8"/>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8"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8"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75"/>
      <c r="AB6" s="175"/>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75"/>
      <c r="AB7" s="175"/>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76"/>
      <c r="AB8" s="176"/>
    </row>
    <row r="9" spans="1:28" ht="15.75"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77"/>
      <c r="AB9" s="177"/>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75"/>
      <c r="AB10" s="175"/>
    </row>
    <row r="11" spans="1:28" x14ac:dyDescent="0.25">
      <c r="A11" s="362" t="str">
        <f>'1. паспорт местоположение'!A12:C12</f>
        <v>F_596-1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76"/>
      <c r="AB11" s="176"/>
    </row>
    <row r="12" spans="1:28" ht="15.75"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77"/>
      <c r="AB12" s="177"/>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x14ac:dyDescent="0.25">
      <c r="A14" s="362" t="str">
        <f>'1. паспорт местоположение'!A15</f>
        <v>Комплекс технических средств безопасности на ПС 330 кВ О-1 "Центральная"</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76"/>
      <c r="AB14" s="176"/>
    </row>
    <row r="15" spans="1:28" ht="15.75"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77"/>
      <c r="AB15" s="177"/>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6"/>
      <c r="AB16" s="1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6"/>
      <c r="AB17" s="1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6"/>
      <c r="AB18" s="1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0" t="s">
        <v>10</v>
      </c>
      <c r="B7" s="360"/>
      <c r="C7" s="360"/>
      <c r="D7" s="360"/>
      <c r="E7" s="360"/>
      <c r="F7" s="360"/>
      <c r="G7" s="360"/>
      <c r="H7" s="360"/>
      <c r="I7" s="360"/>
      <c r="J7" s="360"/>
      <c r="K7" s="360"/>
      <c r="L7" s="360"/>
      <c r="M7" s="360"/>
      <c r="N7" s="360"/>
      <c r="O7" s="360"/>
      <c r="P7" s="13"/>
      <c r="Q7" s="13"/>
      <c r="R7" s="13"/>
      <c r="S7" s="13"/>
      <c r="T7" s="13"/>
      <c r="U7" s="13"/>
      <c r="V7" s="13"/>
      <c r="W7" s="13"/>
      <c r="X7" s="13"/>
      <c r="Y7" s="13"/>
      <c r="Z7" s="13"/>
    </row>
    <row r="8" spans="1:28" s="12" customFormat="1" ht="18.75" x14ac:dyDescent="0.2">
      <c r="A8" s="360"/>
      <c r="B8" s="360"/>
      <c r="C8" s="360"/>
      <c r="D8" s="360"/>
      <c r="E8" s="360"/>
      <c r="F8" s="360"/>
      <c r="G8" s="360"/>
      <c r="H8" s="360"/>
      <c r="I8" s="360"/>
      <c r="J8" s="360"/>
      <c r="K8" s="360"/>
      <c r="L8" s="360"/>
      <c r="M8" s="360"/>
      <c r="N8" s="360"/>
      <c r="O8" s="360"/>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7" t="s">
        <v>9</v>
      </c>
      <c r="B10" s="357"/>
      <c r="C10" s="357"/>
      <c r="D10" s="357"/>
      <c r="E10" s="357"/>
      <c r="F10" s="357"/>
      <c r="G10" s="357"/>
      <c r="H10" s="357"/>
      <c r="I10" s="357"/>
      <c r="J10" s="357"/>
      <c r="K10" s="357"/>
      <c r="L10" s="357"/>
      <c r="M10" s="357"/>
      <c r="N10" s="357"/>
      <c r="O10" s="357"/>
      <c r="P10" s="13"/>
      <c r="Q10" s="13"/>
      <c r="R10" s="13"/>
      <c r="S10" s="13"/>
      <c r="T10" s="13"/>
      <c r="U10" s="13"/>
      <c r="V10" s="13"/>
      <c r="W10" s="13"/>
      <c r="X10" s="13"/>
      <c r="Y10" s="13"/>
      <c r="Z10" s="13"/>
    </row>
    <row r="11" spans="1:28" s="12" customFormat="1" ht="18.75" x14ac:dyDescent="0.2">
      <c r="A11" s="360"/>
      <c r="B11" s="360"/>
      <c r="C11" s="360"/>
      <c r="D11" s="360"/>
      <c r="E11" s="360"/>
      <c r="F11" s="360"/>
      <c r="G11" s="360"/>
      <c r="H11" s="360"/>
      <c r="I11" s="360"/>
      <c r="J11" s="360"/>
      <c r="K11" s="360"/>
      <c r="L11" s="360"/>
      <c r="M11" s="360"/>
      <c r="N11" s="360"/>
      <c r="O11" s="360"/>
      <c r="P11" s="13"/>
      <c r="Q11" s="13"/>
      <c r="R11" s="13"/>
      <c r="S11" s="13"/>
      <c r="T11" s="13"/>
      <c r="U11" s="13"/>
      <c r="V11" s="13"/>
      <c r="W11" s="13"/>
      <c r="X11" s="13"/>
      <c r="Y11" s="13"/>
      <c r="Z11" s="13"/>
    </row>
    <row r="12" spans="1:28" s="12" customFormat="1" ht="18.75" x14ac:dyDescent="0.2">
      <c r="A12" s="362" t="str">
        <f>'1. паспорт местоположение'!A12:C12</f>
        <v>F_596-1</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7" t="s">
        <v>8</v>
      </c>
      <c r="B13" s="357"/>
      <c r="C13" s="357"/>
      <c r="D13" s="357"/>
      <c r="E13" s="357"/>
      <c r="F13" s="357"/>
      <c r="G13" s="357"/>
      <c r="H13" s="357"/>
      <c r="I13" s="357"/>
      <c r="J13" s="357"/>
      <c r="K13" s="357"/>
      <c r="L13" s="357"/>
      <c r="M13" s="357"/>
      <c r="N13" s="357"/>
      <c r="O13" s="357"/>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2" x14ac:dyDescent="0.2">
      <c r="A15" s="362" t="str">
        <f>'1. паспорт местоположение'!A15</f>
        <v>Комплекс технических средств безопасности на ПС 330 кВ О-1 "Центральная"</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7" t="s">
        <v>7</v>
      </c>
      <c r="B16" s="357"/>
      <c r="C16" s="357"/>
      <c r="D16" s="357"/>
      <c r="E16" s="357"/>
      <c r="F16" s="357"/>
      <c r="G16" s="357"/>
      <c r="H16" s="357"/>
      <c r="I16" s="357"/>
      <c r="J16" s="357"/>
      <c r="K16" s="357"/>
      <c r="L16" s="357"/>
      <c r="M16" s="357"/>
      <c r="N16" s="357"/>
      <c r="O16" s="357"/>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9" t="s">
        <v>516</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6" t="s">
        <v>6</v>
      </c>
      <c r="B19" s="366" t="s">
        <v>89</v>
      </c>
      <c r="C19" s="366" t="s">
        <v>88</v>
      </c>
      <c r="D19" s="366" t="s">
        <v>77</v>
      </c>
      <c r="E19" s="400" t="s">
        <v>87</v>
      </c>
      <c r="F19" s="401"/>
      <c r="G19" s="401"/>
      <c r="H19" s="401"/>
      <c r="I19" s="402"/>
      <c r="J19" s="366" t="s">
        <v>86</v>
      </c>
      <c r="K19" s="366"/>
      <c r="L19" s="366"/>
      <c r="M19" s="366"/>
      <c r="N19" s="366"/>
      <c r="O19" s="366"/>
      <c r="P19" s="4"/>
      <c r="Q19" s="4"/>
      <c r="R19" s="4"/>
      <c r="S19" s="4"/>
      <c r="T19" s="4"/>
      <c r="U19" s="4"/>
      <c r="V19" s="4"/>
      <c r="W19" s="4"/>
    </row>
    <row r="20" spans="1:26" s="3" customFormat="1" ht="51" customHeight="1" x14ac:dyDescent="0.2">
      <c r="A20" s="366"/>
      <c r="B20" s="366"/>
      <c r="C20" s="366"/>
      <c r="D20" s="366"/>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B25" sqref="B25"/>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03" t="str">
        <f>'[1]1. паспорт местоположение'!A5:C5</f>
        <v>Год раскрытия информации: 2016 год</v>
      </c>
      <c r="B5" s="403"/>
      <c r="C5" s="403"/>
      <c r="D5" s="403"/>
      <c r="E5" s="403"/>
      <c r="F5" s="403"/>
      <c r="G5" s="403"/>
      <c r="H5" s="403"/>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0" t="str">
        <f>'[1]1. паспорт местоположение'!A7:C7</f>
        <v xml:space="preserve">Паспорт инвестиционного проекта </v>
      </c>
      <c r="B7" s="360"/>
      <c r="C7" s="360"/>
      <c r="D7" s="360"/>
      <c r="E7" s="360"/>
      <c r="F7" s="360"/>
      <c r="G7" s="360"/>
      <c r="H7" s="36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9"/>
      <c r="B8" s="209"/>
      <c r="C8" s="209"/>
      <c r="D8" s="209"/>
      <c r="E8" s="209"/>
      <c r="F8" s="209"/>
      <c r="G8" s="209"/>
      <c r="H8" s="209"/>
      <c r="I8" s="209"/>
      <c r="J8" s="209"/>
      <c r="K8" s="209"/>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59" t="str">
        <f>'1. паспорт местоположение'!A9:C9</f>
        <v>Акционерное общество "Янтарьэнерго" ДЗО  ПАО "Россети"</v>
      </c>
      <c r="B9" s="359"/>
      <c r="C9" s="359"/>
      <c r="D9" s="359"/>
      <c r="E9" s="359"/>
      <c r="F9" s="359"/>
      <c r="G9" s="359"/>
      <c r="H9" s="35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20"/>
      <c r="AR9" s="220"/>
    </row>
    <row r="10" spans="1:44" x14ac:dyDescent="0.2">
      <c r="A10" s="357" t="s">
        <v>9</v>
      </c>
      <c r="B10" s="357"/>
      <c r="C10" s="357"/>
      <c r="D10" s="357"/>
      <c r="E10" s="357"/>
      <c r="F10" s="357"/>
      <c r="G10" s="357"/>
      <c r="H10" s="35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9"/>
      <c r="B11" s="209"/>
      <c r="C11" s="209"/>
      <c r="D11" s="209"/>
      <c r="E11" s="209"/>
      <c r="F11" s="209"/>
      <c r="G11" s="209"/>
      <c r="H11" s="209"/>
      <c r="I11" s="209"/>
      <c r="J11" s="209"/>
      <c r="K11" s="209"/>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59" t="str">
        <f>'1. паспорт местоположение'!A12:C12</f>
        <v>F_596-1</v>
      </c>
      <c r="B12" s="359"/>
      <c r="C12" s="359"/>
      <c r="D12" s="359"/>
      <c r="E12" s="359"/>
      <c r="F12" s="359"/>
      <c r="G12" s="359"/>
      <c r="H12" s="35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20"/>
      <c r="AR12" s="220"/>
    </row>
    <row r="13" spans="1:44" x14ac:dyDescent="0.2">
      <c r="A13" s="357" t="s">
        <v>8</v>
      </c>
      <c r="B13" s="357"/>
      <c r="C13" s="357"/>
      <c r="D13" s="357"/>
      <c r="E13" s="357"/>
      <c r="F13" s="357"/>
      <c r="G13" s="357"/>
      <c r="H13" s="35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2"/>
      <c r="AR14" s="222"/>
    </row>
    <row r="15" spans="1:44" ht="18.75" x14ac:dyDescent="0.2">
      <c r="A15" s="358" t="str">
        <f>'1. паспорт местоположение'!A15:C15</f>
        <v>Комплекс технических средств безопасности на ПС 330 кВ О-1 "Центральная"</v>
      </c>
      <c r="B15" s="358"/>
      <c r="C15" s="358"/>
      <c r="D15" s="358"/>
      <c r="E15" s="358"/>
      <c r="F15" s="358"/>
      <c r="G15" s="358"/>
      <c r="H15" s="35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20"/>
      <c r="AR15" s="220"/>
    </row>
    <row r="16" spans="1:44" x14ac:dyDescent="0.2">
      <c r="A16" s="357" t="s">
        <v>7</v>
      </c>
      <c r="B16" s="357"/>
      <c r="C16" s="357"/>
      <c r="D16" s="357"/>
      <c r="E16" s="357"/>
      <c r="F16" s="357"/>
      <c r="G16" s="357"/>
      <c r="H16" s="35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59" t="s">
        <v>517</v>
      </c>
      <c r="B18" s="359"/>
      <c r="C18" s="359"/>
      <c r="D18" s="359"/>
      <c r="E18" s="359"/>
      <c r="F18" s="359"/>
      <c r="G18" s="359"/>
      <c r="H18" s="3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361</v>
      </c>
      <c r="B24" s="230" t="s">
        <v>1</v>
      </c>
      <c r="D24" s="231"/>
      <c r="E24" s="232"/>
      <c r="F24" s="232"/>
      <c r="G24" s="232"/>
      <c r="H24" s="232"/>
    </row>
    <row r="25" spans="1:44" x14ac:dyDescent="0.2">
      <c r="A25" s="233" t="s">
        <v>583</v>
      </c>
      <c r="B25" s="234">
        <f>$B$126/1.18</f>
        <v>21606099.999999996</v>
      </c>
    </row>
    <row r="26" spans="1:44" x14ac:dyDescent="0.2">
      <c r="A26" s="235" t="s">
        <v>359</v>
      </c>
      <c r="B26" s="236">
        <v>0</v>
      </c>
    </row>
    <row r="27" spans="1:44" x14ac:dyDescent="0.2">
      <c r="A27" s="235" t="s">
        <v>357</v>
      </c>
      <c r="B27" s="236">
        <f>$B$123</f>
        <v>25</v>
      </c>
      <c r="D27" s="228" t="s">
        <v>360</v>
      </c>
    </row>
    <row r="28" spans="1:44" ht="16.149999999999999" customHeight="1" thickBot="1" x14ac:dyDescent="0.25">
      <c r="A28" s="237" t="s">
        <v>355</v>
      </c>
      <c r="B28" s="238">
        <v>1</v>
      </c>
      <c r="D28" s="406" t="s">
        <v>358</v>
      </c>
      <c r="E28" s="407"/>
      <c r="F28" s="408"/>
      <c r="G28" s="409" t="str">
        <f>IF(SUM(B89:L89)=0,"не окупается",SUM(B89:L89))</f>
        <v>не окупается</v>
      </c>
      <c r="H28" s="410"/>
    </row>
    <row r="29" spans="1:44" ht="15.6" customHeight="1" x14ac:dyDescent="0.2">
      <c r="A29" s="233" t="s">
        <v>353</v>
      </c>
      <c r="B29" s="234">
        <f>$B$126*$B$127</f>
        <v>254951.97999999998</v>
      </c>
      <c r="D29" s="406" t="s">
        <v>356</v>
      </c>
      <c r="E29" s="407"/>
      <c r="F29" s="408"/>
      <c r="G29" s="409" t="str">
        <f>IF(SUM(B90:L90)=0,"не окупается",SUM(B90:L90))</f>
        <v>не окупается</v>
      </c>
      <c r="H29" s="410"/>
    </row>
    <row r="30" spans="1:44" ht="27.6" customHeight="1" x14ac:dyDescent="0.2">
      <c r="A30" s="235" t="s">
        <v>584</v>
      </c>
      <c r="B30" s="236">
        <v>1</v>
      </c>
      <c r="D30" s="406" t="s">
        <v>354</v>
      </c>
      <c r="E30" s="407"/>
      <c r="F30" s="408"/>
      <c r="G30" s="411">
        <f>L87</f>
        <v>-23988167.539116561</v>
      </c>
      <c r="H30" s="412"/>
    </row>
    <row r="31" spans="1:44" x14ac:dyDescent="0.2">
      <c r="A31" s="235" t="s">
        <v>352</v>
      </c>
      <c r="B31" s="236">
        <v>1</v>
      </c>
      <c r="D31" s="413"/>
      <c r="E31" s="414"/>
      <c r="F31" s="415"/>
      <c r="G31" s="413"/>
      <c r="H31" s="415"/>
    </row>
    <row r="32" spans="1:44" x14ac:dyDescent="0.2">
      <c r="A32" s="235" t="s">
        <v>330</v>
      </c>
      <c r="B32" s="236"/>
    </row>
    <row r="33" spans="1:42" x14ac:dyDescent="0.2">
      <c r="A33" s="235" t="s">
        <v>351</v>
      </c>
      <c r="B33" s="236"/>
    </row>
    <row r="34" spans="1:42" x14ac:dyDescent="0.2">
      <c r="A34" s="235" t="s">
        <v>350</v>
      </c>
      <c r="B34" s="236"/>
    </row>
    <row r="35" spans="1:42" x14ac:dyDescent="0.2">
      <c r="A35" s="239"/>
      <c r="B35" s="236"/>
    </row>
    <row r="36" spans="1:42" ht="16.5" thickBot="1" x14ac:dyDescent="0.25">
      <c r="A36" s="237" t="s">
        <v>322</v>
      </c>
      <c r="B36" s="240">
        <v>0.2</v>
      </c>
    </row>
    <row r="37" spans="1:42" x14ac:dyDescent="0.2">
      <c r="A37" s="233" t="s">
        <v>585</v>
      </c>
      <c r="B37" s="234">
        <v>0</v>
      </c>
    </row>
    <row r="38" spans="1:42" x14ac:dyDescent="0.2">
      <c r="A38" s="235" t="s">
        <v>349</v>
      </c>
      <c r="B38" s="236"/>
    </row>
    <row r="39" spans="1:42" ht="16.5" thickBot="1" x14ac:dyDescent="0.25">
      <c r="A39" s="241" t="s">
        <v>348</v>
      </c>
      <c r="B39" s="242"/>
    </row>
    <row r="40" spans="1:42" x14ac:dyDescent="0.2">
      <c r="A40" s="243" t="s">
        <v>586</v>
      </c>
      <c r="B40" s="244">
        <v>1</v>
      </c>
    </row>
    <row r="41" spans="1:42" x14ac:dyDescent="0.2">
      <c r="A41" s="245" t="s">
        <v>347</v>
      </c>
      <c r="B41" s="246"/>
    </row>
    <row r="42" spans="1:42" x14ac:dyDescent="0.2">
      <c r="A42" s="245" t="s">
        <v>346</v>
      </c>
      <c r="B42" s="247"/>
    </row>
    <row r="43" spans="1:42" x14ac:dyDescent="0.2">
      <c r="A43" s="245" t="s">
        <v>345</v>
      </c>
      <c r="B43" s="247">
        <v>0</v>
      </c>
    </row>
    <row r="44" spans="1:42" x14ac:dyDescent="0.2">
      <c r="A44" s="245" t="s">
        <v>344</v>
      </c>
      <c r="B44" s="247">
        <f>B129</f>
        <v>0.20499999999999999</v>
      </c>
    </row>
    <row r="45" spans="1:42" x14ac:dyDescent="0.2">
      <c r="A45" s="245" t="s">
        <v>343</v>
      </c>
      <c r="B45" s="247">
        <f>1-B43</f>
        <v>1</v>
      </c>
    </row>
    <row r="46" spans="1:42" ht="16.5" thickBot="1" x14ac:dyDescent="0.25">
      <c r="A46" s="248" t="s">
        <v>342</v>
      </c>
      <c r="B46" s="249">
        <f>B45*B44+B43*B42*(1-B36)</f>
        <v>0.20499999999999999</v>
      </c>
      <c r="C46" s="250"/>
    </row>
    <row r="47" spans="1:42" s="253" customFormat="1" x14ac:dyDescent="0.2">
      <c r="A47" s="251" t="s">
        <v>341</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340</v>
      </c>
      <c r="B48" s="255">
        <f>C136</f>
        <v>5.8000000000000003E-2</v>
      </c>
      <c r="C48" s="255">
        <f t="shared" ref="C48:AP49" si="1">D136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339</v>
      </c>
      <c r="B49" s="255">
        <f>C137</f>
        <v>5.8000000000000052E-2</v>
      </c>
      <c r="C49" s="255">
        <f t="shared" si="1"/>
        <v>0.11619000000000002</v>
      </c>
      <c r="D49" s="255">
        <f t="shared" si="1"/>
        <v>0.17758045</v>
      </c>
      <c r="E49" s="255">
        <f t="shared" si="1"/>
        <v>0.24234737475000001</v>
      </c>
      <c r="F49" s="255">
        <f t="shared" si="1"/>
        <v>0.31067648036124984</v>
      </c>
      <c r="G49" s="255">
        <f t="shared" si="1"/>
        <v>0.38276368678111861</v>
      </c>
      <c r="H49" s="255">
        <f t="shared" si="1"/>
        <v>0.45881568955408003</v>
      </c>
      <c r="I49" s="255">
        <f t="shared" si="1"/>
        <v>0.53905055247955436</v>
      </c>
      <c r="J49" s="255">
        <f t="shared" si="1"/>
        <v>0.62369833286592979</v>
      </c>
      <c r="K49" s="255">
        <f t="shared" si="1"/>
        <v>0.71300174117355586</v>
      </c>
      <c r="L49" s="255">
        <f t="shared" si="1"/>
        <v>0.80721683693810142</v>
      </c>
      <c r="M49" s="255">
        <f t="shared" si="1"/>
        <v>0.90661376296969687</v>
      </c>
      <c r="N49" s="255">
        <f t="shared" si="1"/>
        <v>1.0114775199330301</v>
      </c>
      <c r="O49" s="255">
        <f t="shared" si="1"/>
        <v>1.1221087835293466</v>
      </c>
      <c r="P49" s="255">
        <f t="shared" si="1"/>
        <v>1.2388247666234604</v>
      </c>
      <c r="Q49" s="255">
        <f t="shared" si="1"/>
        <v>1.3619601287877505</v>
      </c>
      <c r="R49" s="255">
        <f t="shared" si="1"/>
        <v>1.4918679358710767</v>
      </c>
      <c r="S49" s="255">
        <f t="shared" si="1"/>
        <v>1.6289206723439857</v>
      </c>
      <c r="T49" s="255">
        <f t="shared" si="1"/>
        <v>1.7735113093229047</v>
      </c>
      <c r="U49" s="255">
        <f t="shared" si="1"/>
        <v>1.9260544313356642</v>
      </c>
      <c r="V49" s="255">
        <f t="shared" si="1"/>
        <v>2.0869874250591254</v>
      </c>
      <c r="W49" s="255">
        <f t="shared" si="1"/>
        <v>2.2567717334373771</v>
      </c>
      <c r="X49" s="255">
        <f t="shared" si="1"/>
        <v>2.4358941787764326</v>
      </c>
      <c r="Y49" s="255">
        <f t="shared" si="1"/>
        <v>2.6248683586091359</v>
      </c>
      <c r="Z49" s="255">
        <f t="shared" si="1"/>
        <v>2.8242361183326383</v>
      </c>
      <c r="AA49" s="255">
        <f t="shared" si="1"/>
        <v>3.0345691048409336</v>
      </c>
      <c r="AB49" s="255">
        <f t="shared" si="1"/>
        <v>3.2564704056071845</v>
      </c>
      <c r="AC49" s="255">
        <f t="shared" si="1"/>
        <v>3.4905762779155793</v>
      </c>
      <c r="AD49" s="255">
        <f t="shared" si="1"/>
        <v>3.7375579732009356</v>
      </c>
      <c r="AE49" s="255">
        <f t="shared" si="1"/>
        <v>3.9981236617269866</v>
      </c>
      <c r="AF49" s="255">
        <f t="shared" si="1"/>
        <v>4.2730204631219708</v>
      </c>
      <c r="AG49" s="255">
        <f t="shared" si="1"/>
        <v>4.563036588593679</v>
      </c>
      <c r="AH49" s="255">
        <f t="shared" si="1"/>
        <v>4.8690036009663311</v>
      </c>
      <c r="AI49" s="255">
        <f t="shared" si="1"/>
        <v>5.1917987990194794</v>
      </c>
      <c r="AJ49" s="255">
        <f t="shared" si="1"/>
        <v>5.5323477329655502</v>
      </c>
      <c r="AK49" s="255">
        <f t="shared" si="1"/>
        <v>5.8916268582786548</v>
      </c>
      <c r="AL49" s="255">
        <f t="shared" si="1"/>
        <v>6.2706663354839804</v>
      </c>
      <c r="AM49" s="255">
        <f t="shared" si="1"/>
        <v>6.6705529839355986</v>
      </c>
      <c r="AN49" s="255">
        <f t="shared" si="1"/>
        <v>7.0924333980520569</v>
      </c>
      <c r="AO49" s="255">
        <f t="shared" si="1"/>
        <v>7.5375172349449198</v>
      </c>
      <c r="AP49" s="255">
        <f t="shared" si="1"/>
        <v>8.0070806828668903</v>
      </c>
    </row>
    <row r="50" spans="1:45" s="253" customFormat="1" ht="16.5" thickBot="1" x14ac:dyDescent="0.25">
      <c r="A50" s="256" t="s">
        <v>587</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338</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337</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336</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335</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334</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588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333</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332</v>
      </c>
      <c r="B60" s="261">
        <f t="shared" ref="B60:Z60" si="9">SUM(B61:B65)</f>
        <v>0</v>
      </c>
      <c r="C60" s="261">
        <f t="shared" si="9"/>
        <v>-284574.85055619996</v>
      </c>
      <c r="D60" s="261">
        <f>SUM(D61:D65)</f>
        <v>-300226.46733679099</v>
      </c>
      <c r="E60" s="261">
        <f t="shared" si="9"/>
        <v>-316738.92304031446</v>
      </c>
      <c r="F60" s="261">
        <f t="shared" si="9"/>
        <v>-334159.56380753173</v>
      </c>
      <c r="G60" s="261">
        <f t="shared" si="9"/>
        <v>-352538.33981694601</v>
      </c>
      <c r="H60" s="261">
        <f t="shared" si="9"/>
        <v>-371927.94850687799</v>
      </c>
      <c r="I60" s="261">
        <f t="shared" si="9"/>
        <v>-392383.98567475629</v>
      </c>
      <c r="J60" s="261">
        <f t="shared" si="9"/>
        <v>-413965.10488686786</v>
      </c>
      <c r="K60" s="261">
        <f t="shared" si="9"/>
        <v>-436733.18565564556</v>
      </c>
      <c r="L60" s="261">
        <f t="shared" si="9"/>
        <v>-460753.51086670608</v>
      </c>
      <c r="M60" s="261">
        <f t="shared" si="9"/>
        <v>-486094.95396437484</v>
      </c>
      <c r="N60" s="261">
        <f t="shared" si="9"/>
        <v>-512830.17643241549</v>
      </c>
      <c r="O60" s="261">
        <f t="shared" si="9"/>
        <v>-541035.83613619825</v>
      </c>
      <c r="P60" s="261">
        <f t="shared" si="9"/>
        <v>-570792.8071236891</v>
      </c>
      <c r="Q60" s="261">
        <f t="shared" si="9"/>
        <v>-602186.4115154919</v>
      </c>
      <c r="R60" s="261">
        <f t="shared" si="9"/>
        <v>-635306.66414884396</v>
      </c>
      <c r="S60" s="261">
        <f t="shared" si="9"/>
        <v>-670248.53067703033</v>
      </c>
      <c r="T60" s="261">
        <f t="shared" si="9"/>
        <v>-707112.19986426691</v>
      </c>
      <c r="U60" s="261">
        <f t="shared" si="9"/>
        <v>-746003.37085680163</v>
      </c>
      <c r="V60" s="261">
        <f t="shared" si="9"/>
        <v>-787033.55625392555</v>
      </c>
      <c r="W60" s="261">
        <f t="shared" si="9"/>
        <v>-830320.40184789139</v>
      </c>
      <c r="X60" s="261">
        <f t="shared" si="9"/>
        <v>-875988.02394952544</v>
      </c>
      <c r="Y60" s="261">
        <f t="shared" si="9"/>
        <v>-924167.36526674917</v>
      </c>
      <c r="Z60" s="261">
        <f t="shared" si="9"/>
        <v>-974996.57035642036</v>
      </c>
      <c r="AA60" s="261">
        <f t="shared" ref="AA60:AP60" si="10">SUM(AA61:AA65)</f>
        <v>-1028621.3817260235</v>
      </c>
      <c r="AB60" s="261">
        <f t="shared" si="10"/>
        <v>-1085195.5577209548</v>
      </c>
      <c r="AC60" s="261">
        <f t="shared" si="10"/>
        <v>-1144881.3133956071</v>
      </c>
      <c r="AD60" s="261">
        <f t="shared" si="10"/>
        <v>-1207849.7856323654</v>
      </c>
      <c r="AE60" s="261">
        <f t="shared" si="10"/>
        <v>-1274281.5238421455</v>
      </c>
      <c r="AF60" s="261">
        <f t="shared" si="10"/>
        <v>-1344367.0076534634</v>
      </c>
      <c r="AG60" s="261">
        <f t="shared" si="10"/>
        <v>-1418307.1930744038</v>
      </c>
      <c r="AH60" s="261">
        <f t="shared" si="10"/>
        <v>-1496314.0886934958</v>
      </c>
      <c r="AI60" s="261">
        <f t="shared" si="10"/>
        <v>-1578611.3635716382</v>
      </c>
      <c r="AJ60" s="261">
        <f t="shared" si="10"/>
        <v>-1665434.9885680783</v>
      </c>
      <c r="AK60" s="261">
        <f t="shared" si="10"/>
        <v>-1757033.9129393224</v>
      </c>
      <c r="AL60" s="261">
        <f t="shared" si="10"/>
        <v>-1853670.778150985</v>
      </c>
      <c r="AM60" s="261">
        <f t="shared" si="10"/>
        <v>-1955622.6709492889</v>
      </c>
      <c r="AN60" s="261">
        <f t="shared" si="10"/>
        <v>-2063181.9178515</v>
      </c>
      <c r="AO60" s="261">
        <f t="shared" si="10"/>
        <v>-2176656.9233333324</v>
      </c>
      <c r="AP60" s="261">
        <f t="shared" si="10"/>
        <v>-2296373.0541166654</v>
      </c>
    </row>
    <row r="61" spans="1:45" x14ac:dyDescent="0.2">
      <c r="A61" s="269" t="s">
        <v>331</v>
      </c>
      <c r="B61" s="261"/>
      <c r="C61" s="261">
        <f>-IF(C$47&lt;=$B$30,0,$B$29*(1+C$49)*$B$28)</f>
        <v>-284574.85055619996</v>
      </c>
      <c r="D61" s="261">
        <f>-IF(D$47&lt;=$B$30,0,$B$29*(1+D$49)*$B$28)</f>
        <v>-300226.46733679099</v>
      </c>
      <c r="E61" s="261">
        <f t="shared" ref="E61:AP61" si="11">-IF(E$47&lt;=$B$30,0,$B$29*(1+E$49)*$B$28)</f>
        <v>-316738.92304031446</v>
      </c>
      <c r="F61" s="261">
        <f t="shared" si="11"/>
        <v>-334159.56380753173</v>
      </c>
      <c r="G61" s="261">
        <f t="shared" si="11"/>
        <v>-352538.33981694601</v>
      </c>
      <c r="H61" s="261">
        <f t="shared" si="11"/>
        <v>-371927.94850687799</v>
      </c>
      <c r="I61" s="261">
        <f t="shared" si="11"/>
        <v>-392383.98567475629</v>
      </c>
      <c r="J61" s="261">
        <f t="shared" si="11"/>
        <v>-413965.10488686786</v>
      </c>
      <c r="K61" s="261">
        <f t="shared" si="11"/>
        <v>-436733.18565564556</v>
      </c>
      <c r="L61" s="261">
        <f t="shared" si="11"/>
        <v>-460753.51086670608</v>
      </c>
      <c r="M61" s="261">
        <f t="shared" si="11"/>
        <v>-486094.95396437484</v>
      </c>
      <c r="N61" s="261">
        <f t="shared" si="11"/>
        <v>-512830.17643241549</v>
      </c>
      <c r="O61" s="261">
        <f t="shared" si="11"/>
        <v>-541035.83613619825</v>
      </c>
      <c r="P61" s="261">
        <f t="shared" si="11"/>
        <v>-570792.8071236891</v>
      </c>
      <c r="Q61" s="261">
        <f t="shared" si="11"/>
        <v>-602186.4115154919</v>
      </c>
      <c r="R61" s="261">
        <f t="shared" si="11"/>
        <v>-635306.66414884396</v>
      </c>
      <c r="S61" s="261">
        <f t="shared" si="11"/>
        <v>-670248.53067703033</v>
      </c>
      <c r="T61" s="261">
        <f t="shared" si="11"/>
        <v>-707112.19986426691</v>
      </c>
      <c r="U61" s="261">
        <f t="shared" si="11"/>
        <v>-746003.37085680163</v>
      </c>
      <c r="V61" s="261">
        <f t="shared" si="11"/>
        <v>-787033.55625392555</v>
      </c>
      <c r="W61" s="261">
        <f t="shared" si="11"/>
        <v>-830320.40184789139</v>
      </c>
      <c r="X61" s="261">
        <f t="shared" si="11"/>
        <v>-875988.02394952544</v>
      </c>
      <c r="Y61" s="261">
        <f t="shared" si="11"/>
        <v>-924167.36526674917</v>
      </c>
      <c r="Z61" s="261">
        <f t="shared" si="11"/>
        <v>-974996.57035642036</v>
      </c>
      <c r="AA61" s="261">
        <f t="shared" si="11"/>
        <v>-1028621.3817260235</v>
      </c>
      <c r="AB61" s="261">
        <f t="shared" si="11"/>
        <v>-1085195.5577209548</v>
      </c>
      <c r="AC61" s="261">
        <f t="shared" si="11"/>
        <v>-1144881.3133956071</v>
      </c>
      <c r="AD61" s="261">
        <f t="shared" si="11"/>
        <v>-1207849.7856323654</v>
      </c>
      <c r="AE61" s="261">
        <f t="shared" si="11"/>
        <v>-1274281.5238421455</v>
      </c>
      <c r="AF61" s="261">
        <f t="shared" si="11"/>
        <v>-1344367.0076534634</v>
      </c>
      <c r="AG61" s="261">
        <f t="shared" si="11"/>
        <v>-1418307.1930744038</v>
      </c>
      <c r="AH61" s="261">
        <f t="shared" si="11"/>
        <v>-1496314.0886934958</v>
      </c>
      <c r="AI61" s="261">
        <f t="shared" si="11"/>
        <v>-1578611.3635716382</v>
      </c>
      <c r="AJ61" s="261">
        <f t="shared" si="11"/>
        <v>-1665434.9885680783</v>
      </c>
      <c r="AK61" s="261">
        <f t="shared" si="11"/>
        <v>-1757033.9129393224</v>
      </c>
      <c r="AL61" s="261">
        <f t="shared" si="11"/>
        <v>-1853670.778150985</v>
      </c>
      <c r="AM61" s="261">
        <f t="shared" si="11"/>
        <v>-1955622.6709492889</v>
      </c>
      <c r="AN61" s="261">
        <f t="shared" si="11"/>
        <v>-2063181.9178515</v>
      </c>
      <c r="AO61" s="261">
        <f t="shared" si="11"/>
        <v>-2176656.9233333324</v>
      </c>
      <c r="AP61" s="261">
        <f t="shared" si="11"/>
        <v>-2296373.0541166654</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585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585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589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329</v>
      </c>
      <c r="B66" s="268">
        <f t="shared" ref="B66:AO66" si="12">B59+B60</f>
        <v>0</v>
      </c>
      <c r="C66" s="268">
        <f t="shared" si="12"/>
        <v>-284574.85055619996</v>
      </c>
      <c r="D66" s="268">
        <f t="shared" si="12"/>
        <v>-300226.46733679099</v>
      </c>
      <c r="E66" s="268">
        <f t="shared" si="12"/>
        <v>-316738.92304031446</v>
      </c>
      <c r="F66" s="268">
        <f t="shared" si="12"/>
        <v>-334159.56380753173</v>
      </c>
      <c r="G66" s="268">
        <f t="shared" si="12"/>
        <v>-352538.33981694601</v>
      </c>
      <c r="H66" s="268">
        <f t="shared" si="12"/>
        <v>-371927.94850687799</v>
      </c>
      <c r="I66" s="268">
        <f t="shared" si="12"/>
        <v>-392383.98567475629</v>
      </c>
      <c r="J66" s="268">
        <f t="shared" si="12"/>
        <v>-413965.10488686786</v>
      </c>
      <c r="K66" s="268">
        <f t="shared" si="12"/>
        <v>-436733.18565564556</v>
      </c>
      <c r="L66" s="268">
        <f t="shared" si="12"/>
        <v>-460753.51086670608</v>
      </c>
      <c r="M66" s="268">
        <f t="shared" si="12"/>
        <v>-486094.95396437484</v>
      </c>
      <c r="N66" s="268">
        <f t="shared" si="12"/>
        <v>-512830.17643241549</v>
      </c>
      <c r="O66" s="268">
        <f t="shared" si="12"/>
        <v>-541035.83613619825</v>
      </c>
      <c r="P66" s="268">
        <f t="shared" si="12"/>
        <v>-570792.8071236891</v>
      </c>
      <c r="Q66" s="268">
        <f t="shared" si="12"/>
        <v>-602186.4115154919</v>
      </c>
      <c r="R66" s="268">
        <f t="shared" si="12"/>
        <v>-635306.66414884396</v>
      </c>
      <c r="S66" s="268">
        <f t="shared" si="12"/>
        <v>-670248.53067703033</v>
      </c>
      <c r="T66" s="268">
        <f t="shared" si="12"/>
        <v>-707112.19986426691</v>
      </c>
      <c r="U66" s="268">
        <f t="shared" si="12"/>
        <v>-746003.37085680163</v>
      </c>
      <c r="V66" s="268">
        <f t="shared" si="12"/>
        <v>-787033.55625392555</v>
      </c>
      <c r="W66" s="268">
        <f t="shared" si="12"/>
        <v>-830320.40184789139</v>
      </c>
      <c r="X66" s="268">
        <f t="shared" si="12"/>
        <v>-875988.02394952544</v>
      </c>
      <c r="Y66" s="268">
        <f t="shared" si="12"/>
        <v>-924167.36526674917</v>
      </c>
      <c r="Z66" s="268">
        <f t="shared" si="12"/>
        <v>-974996.57035642036</v>
      </c>
      <c r="AA66" s="268">
        <f t="shared" si="12"/>
        <v>-1028621.3817260235</v>
      </c>
      <c r="AB66" s="268">
        <f t="shared" si="12"/>
        <v>-1085195.5577209548</v>
      </c>
      <c r="AC66" s="268">
        <f t="shared" si="12"/>
        <v>-1144881.3133956071</v>
      </c>
      <c r="AD66" s="268">
        <f t="shared" si="12"/>
        <v>-1207849.7856323654</v>
      </c>
      <c r="AE66" s="268">
        <f t="shared" si="12"/>
        <v>-1274281.5238421455</v>
      </c>
      <c r="AF66" s="268">
        <f t="shared" si="12"/>
        <v>-1344367.0076534634</v>
      </c>
      <c r="AG66" s="268">
        <f t="shared" si="12"/>
        <v>-1418307.1930744038</v>
      </c>
      <c r="AH66" s="268">
        <f t="shared" si="12"/>
        <v>-1496314.0886934958</v>
      </c>
      <c r="AI66" s="268">
        <f t="shared" si="12"/>
        <v>-1578611.3635716382</v>
      </c>
      <c r="AJ66" s="268">
        <f t="shared" si="12"/>
        <v>-1665434.9885680783</v>
      </c>
      <c r="AK66" s="268">
        <f t="shared" si="12"/>
        <v>-1757033.9129393224</v>
      </c>
      <c r="AL66" s="268">
        <f t="shared" si="12"/>
        <v>-1853670.778150985</v>
      </c>
      <c r="AM66" s="268">
        <f t="shared" si="12"/>
        <v>-1955622.6709492889</v>
      </c>
      <c r="AN66" s="268">
        <f t="shared" si="12"/>
        <v>-2063181.9178515</v>
      </c>
      <c r="AO66" s="268">
        <f t="shared" si="12"/>
        <v>-2176656.9233333324</v>
      </c>
      <c r="AP66" s="268">
        <f>AP59+AP60</f>
        <v>-2296373.0541166654</v>
      </c>
    </row>
    <row r="67" spans="1:45" x14ac:dyDescent="0.2">
      <c r="A67" s="269" t="s">
        <v>324</v>
      </c>
      <c r="B67" s="271"/>
      <c r="C67" s="261">
        <f>-($B$25)*1.18*$B$28/$B$27</f>
        <v>-1019807.9199999997</v>
      </c>
      <c r="D67" s="261">
        <f>C67</f>
        <v>-1019807.9199999997</v>
      </c>
      <c r="E67" s="261">
        <f t="shared" ref="E67:AP67" si="13">D67</f>
        <v>-1019807.9199999997</v>
      </c>
      <c r="F67" s="261">
        <f t="shared" si="13"/>
        <v>-1019807.9199999997</v>
      </c>
      <c r="G67" s="261">
        <f t="shared" si="13"/>
        <v>-1019807.9199999997</v>
      </c>
      <c r="H67" s="261">
        <f t="shared" si="13"/>
        <v>-1019807.9199999997</v>
      </c>
      <c r="I67" s="261">
        <f t="shared" si="13"/>
        <v>-1019807.9199999997</v>
      </c>
      <c r="J67" s="261">
        <f t="shared" si="13"/>
        <v>-1019807.9199999997</v>
      </c>
      <c r="K67" s="261">
        <f t="shared" si="13"/>
        <v>-1019807.9199999997</v>
      </c>
      <c r="L67" s="261">
        <f t="shared" si="13"/>
        <v>-1019807.9199999997</v>
      </c>
      <c r="M67" s="261">
        <f t="shared" si="13"/>
        <v>-1019807.9199999997</v>
      </c>
      <c r="N67" s="261">
        <f t="shared" si="13"/>
        <v>-1019807.9199999997</v>
      </c>
      <c r="O67" s="261">
        <f t="shared" si="13"/>
        <v>-1019807.9199999997</v>
      </c>
      <c r="P67" s="261">
        <f t="shared" si="13"/>
        <v>-1019807.9199999997</v>
      </c>
      <c r="Q67" s="261">
        <f t="shared" si="13"/>
        <v>-1019807.9199999997</v>
      </c>
      <c r="R67" s="261">
        <f t="shared" si="13"/>
        <v>-1019807.9199999997</v>
      </c>
      <c r="S67" s="261">
        <f t="shared" si="13"/>
        <v>-1019807.9199999997</v>
      </c>
      <c r="T67" s="261">
        <f t="shared" si="13"/>
        <v>-1019807.9199999997</v>
      </c>
      <c r="U67" s="261">
        <f t="shared" si="13"/>
        <v>-1019807.9199999997</v>
      </c>
      <c r="V67" s="261">
        <f t="shared" si="13"/>
        <v>-1019807.9199999997</v>
      </c>
      <c r="W67" s="261">
        <f t="shared" si="13"/>
        <v>-1019807.9199999997</v>
      </c>
      <c r="X67" s="261">
        <f t="shared" si="13"/>
        <v>-1019807.9199999997</v>
      </c>
      <c r="Y67" s="261">
        <f t="shared" si="13"/>
        <v>-1019807.9199999997</v>
      </c>
      <c r="Z67" s="261">
        <f t="shared" si="13"/>
        <v>-1019807.9199999997</v>
      </c>
      <c r="AA67" s="261">
        <f t="shared" si="13"/>
        <v>-1019807.9199999997</v>
      </c>
      <c r="AB67" s="261">
        <f t="shared" si="13"/>
        <v>-1019807.9199999997</v>
      </c>
      <c r="AC67" s="261">
        <f t="shared" si="13"/>
        <v>-1019807.9199999997</v>
      </c>
      <c r="AD67" s="261">
        <f t="shared" si="13"/>
        <v>-1019807.9199999997</v>
      </c>
      <c r="AE67" s="261">
        <f t="shared" si="13"/>
        <v>-1019807.9199999997</v>
      </c>
      <c r="AF67" s="261">
        <f t="shared" si="13"/>
        <v>-1019807.9199999997</v>
      </c>
      <c r="AG67" s="261">
        <f t="shared" si="13"/>
        <v>-1019807.9199999997</v>
      </c>
      <c r="AH67" s="261">
        <f t="shared" si="13"/>
        <v>-1019807.9199999997</v>
      </c>
      <c r="AI67" s="261">
        <f t="shared" si="13"/>
        <v>-1019807.9199999997</v>
      </c>
      <c r="AJ67" s="261">
        <f t="shared" si="13"/>
        <v>-1019807.9199999997</v>
      </c>
      <c r="AK67" s="261">
        <f t="shared" si="13"/>
        <v>-1019807.9199999997</v>
      </c>
      <c r="AL67" s="261">
        <f t="shared" si="13"/>
        <v>-1019807.9199999997</v>
      </c>
      <c r="AM67" s="261">
        <f t="shared" si="13"/>
        <v>-1019807.9199999997</v>
      </c>
      <c r="AN67" s="261">
        <f t="shared" si="13"/>
        <v>-1019807.9199999997</v>
      </c>
      <c r="AO67" s="261">
        <f t="shared" si="13"/>
        <v>-1019807.9199999997</v>
      </c>
      <c r="AP67" s="261">
        <f t="shared" si="13"/>
        <v>-1019807.9199999997</v>
      </c>
      <c r="AQ67" s="272">
        <f>SUM(B67:AA67)/1.18</f>
        <v>-21606099.999999985</v>
      </c>
      <c r="AR67" s="273">
        <f>SUM(B67:AF67)/1.18</f>
        <v>-25927319.999999978</v>
      </c>
      <c r="AS67" s="273">
        <f>SUM(B67:AP67)/1.18</f>
        <v>-34569759.999999985</v>
      </c>
    </row>
    <row r="68" spans="1:45" ht="28.5" x14ac:dyDescent="0.2">
      <c r="A68" s="270" t="s">
        <v>325</v>
      </c>
      <c r="B68" s="268">
        <f t="shared" ref="B68:J68" si="14">B66+B67</f>
        <v>0</v>
      </c>
      <c r="C68" s="268">
        <f>C66+C67</f>
        <v>-1304382.7705561996</v>
      </c>
      <c r="D68" s="268">
        <f>D66+D67</f>
        <v>-1320034.3873367906</v>
      </c>
      <c r="E68" s="268">
        <f t="shared" si="14"/>
        <v>-1336546.843040314</v>
      </c>
      <c r="F68" s="268">
        <f>F66+C67</f>
        <v>-1353967.4838075314</v>
      </c>
      <c r="G68" s="268">
        <f t="shared" si="14"/>
        <v>-1372346.2598169458</v>
      </c>
      <c r="H68" s="268">
        <f t="shared" si="14"/>
        <v>-1391735.8685068777</v>
      </c>
      <c r="I68" s="268">
        <f t="shared" si="14"/>
        <v>-1412191.905674756</v>
      </c>
      <c r="J68" s="268">
        <f t="shared" si="14"/>
        <v>-1433773.0248868675</v>
      </c>
      <c r="K68" s="268">
        <f>K66+K67</f>
        <v>-1456541.1056556453</v>
      </c>
      <c r="L68" s="268">
        <f>L66+L67</f>
        <v>-1480561.4308667057</v>
      </c>
      <c r="M68" s="268">
        <f t="shared" ref="M68:AO68" si="15">M66+M67</f>
        <v>-1505902.8739643744</v>
      </c>
      <c r="N68" s="268">
        <f t="shared" si="15"/>
        <v>-1532638.0964324153</v>
      </c>
      <c r="O68" s="268">
        <f t="shared" si="15"/>
        <v>-1560843.7561361981</v>
      </c>
      <c r="P68" s="268">
        <f t="shared" si="15"/>
        <v>-1590600.7271236889</v>
      </c>
      <c r="Q68" s="268">
        <f t="shared" si="15"/>
        <v>-1621994.3315154915</v>
      </c>
      <c r="R68" s="268">
        <f t="shared" si="15"/>
        <v>-1655114.5841488438</v>
      </c>
      <c r="S68" s="268">
        <f t="shared" si="15"/>
        <v>-1690056.45067703</v>
      </c>
      <c r="T68" s="268">
        <f t="shared" si="15"/>
        <v>-1726920.1198642666</v>
      </c>
      <c r="U68" s="268">
        <f t="shared" si="15"/>
        <v>-1765811.2908568014</v>
      </c>
      <c r="V68" s="268">
        <f t="shared" si="15"/>
        <v>-1806841.4762539254</v>
      </c>
      <c r="W68" s="268">
        <f t="shared" si="15"/>
        <v>-1850128.321847891</v>
      </c>
      <c r="X68" s="268">
        <f t="shared" si="15"/>
        <v>-1895795.9439495252</v>
      </c>
      <c r="Y68" s="268">
        <f t="shared" si="15"/>
        <v>-1943975.2852667489</v>
      </c>
      <c r="Z68" s="268">
        <f t="shared" si="15"/>
        <v>-1994804.4903564202</v>
      </c>
      <c r="AA68" s="268">
        <f t="shared" si="15"/>
        <v>-2048429.3017260232</v>
      </c>
      <c r="AB68" s="268">
        <f t="shared" si="15"/>
        <v>-2105003.4777209545</v>
      </c>
      <c r="AC68" s="268">
        <f t="shared" si="15"/>
        <v>-2164689.2333956067</v>
      </c>
      <c r="AD68" s="268">
        <f t="shared" si="15"/>
        <v>-2227657.7056323653</v>
      </c>
      <c r="AE68" s="268">
        <f t="shared" si="15"/>
        <v>-2294089.4438421451</v>
      </c>
      <c r="AF68" s="268">
        <f t="shared" si="15"/>
        <v>-2364174.9276534631</v>
      </c>
      <c r="AG68" s="268">
        <f t="shared" si="15"/>
        <v>-2438115.1130744033</v>
      </c>
      <c r="AH68" s="268">
        <f t="shared" si="15"/>
        <v>-2516122.0086934958</v>
      </c>
      <c r="AI68" s="268">
        <f t="shared" si="15"/>
        <v>-2598419.2835716382</v>
      </c>
      <c r="AJ68" s="268">
        <f t="shared" si="15"/>
        <v>-2685242.9085680777</v>
      </c>
      <c r="AK68" s="268">
        <f t="shared" si="15"/>
        <v>-2776841.8329393221</v>
      </c>
      <c r="AL68" s="268">
        <f t="shared" si="15"/>
        <v>-2873478.6981509849</v>
      </c>
      <c r="AM68" s="268">
        <f t="shared" si="15"/>
        <v>-2975430.5909492886</v>
      </c>
      <c r="AN68" s="268">
        <f t="shared" si="15"/>
        <v>-3082989.8378514997</v>
      </c>
      <c r="AO68" s="268">
        <f t="shared" si="15"/>
        <v>-3196464.8433333319</v>
      </c>
      <c r="AP68" s="268">
        <f>AP66+AP67</f>
        <v>-3316180.9741166653</v>
      </c>
      <c r="AQ68" s="213">
        <v>25</v>
      </c>
      <c r="AR68" s="213">
        <v>30</v>
      </c>
      <c r="AS68" s="213">
        <v>40</v>
      </c>
    </row>
    <row r="69" spans="1:45" x14ac:dyDescent="0.2">
      <c r="A69" s="269" t="s">
        <v>323</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328</v>
      </c>
      <c r="B70" s="268">
        <f t="shared" ref="B70:AO70" si="17">B68+B69</f>
        <v>0</v>
      </c>
      <c r="C70" s="268">
        <f t="shared" si="17"/>
        <v>-1304382.7705561996</v>
      </c>
      <c r="D70" s="268">
        <f t="shared" si="17"/>
        <v>-1320034.3873367906</v>
      </c>
      <c r="E70" s="268">
        <f t="shared" si="17"/>
        <v>-1336546.843040314</v>
      </c>
      <c r="F70" s="268">
        <f t="shared" si="17"/>
        <v>-1353967.4838075314</v>
      </c>
      <c r="G70" s="268">
        <f t="shared" si="17"/>
        <v>-1372346.2598169458</v>
      </c>
      <c r="H70" s="268">
        <f t="shared" si="17"/>
        <v>-1391735.8685068777</v>
      </c>
      <c r="I70" s="268">
        <f t="shared" si="17"/>
        <v>-1412191.905674756</v>
      </c>
      <c r="J70" s="268">
        <f t="shared" si="17"/>
        <v>-1433773.0248868675</v>
      </c>
      <c r="K70" s="268">
        <f t="shared" si="17"/>
        <v>-1456541.1056556453</v>
      </c>
      <c r="L70" s="268">
        <f t="shared" si="17"/>
        <v>-1480561.4308667057</v>
      </c>
      <c r="M70" s="268">
        <f t="shared" si="17"/>
        <v>-1505902.8739643744</v>
      </c>
      <c r="N70" s="268">
        <f t="shared" si="17"/>
        <v>-1532638.0964324153</v>
      </c>
      <c r="O70" s="268">
        <f t="shared" si="17"/>
        <v>-1560843.7561361981</v>
      </c>
      <c r="P70" s="268">
        <f t="shared" si="17"/>
        <v>-1590600.7271236889</v>
      </c>
      <c r="Q70" s="268">
        <f t="shared" si="17"/>
        <v>-1621994.3315154915</v>
      </c>
      <c r="R70" s="268">
        <f t="shared" si="17"/>
        <v>-1655114.5841488438</v>
      </c>
      <c r="S70" s="268">
        <f t="shared" si="17"/>
        <v>-1690056.45067703</v>
      </c>
      <c r="T70" s="268">
        <f t="shared" si="17"/>
        <v>-1726920.1198642666</v>
      </c>
      <c r="U70" s="268">
        <f t="shared" si="17"/>
        <v>-1765811.2908568014</v>
      </c>
      <c r="V70" s="268">
        <f t="shared" si="17"/>
        <v>-1806841.4762539254</v>
      </c>
      <c r="W70" s="268">
        <f t="shared" si="17"/>
        <v>-1850128.321847891</v>
      </c>
      <c r="X70" s="268">
        <f t="shared" si="17"/>
        <v>-1895795.9439495252</v>
      </c>
      <c r="Y70" s="268">
        <f t="shared" si="17"/>
        <v>-1943975.2852667489</v>
      </c>
      <c r="Z70" s="268">
        <f t="shared" si="17"/>
        <v>-1994804.4903564202</v>
      </c>
      <c r="AA70" s="268">
        <f t="shared" si="17"/>
        <v>-2048429.3017260232</v>
      </c>
      <c r="AB70" s="268">
        <f t="shared" si="17"/>
        <v>-2105003.4777209545</v>
      </c>
      <c r="AC70" s="268">
        <f t="shared" si="17"/>
        <v>-2164689.2333956067</v>
      </c>
      <c r="AD70" s="268">
        <f t="shared" si="17"/>
        <v>-2227657.7056323653</v>
      </c>
      <c r="AE70" s="268">
        <f t="shared" si="17"/>
        <v>-2294089.4438421451</v>
      </c>
      <c r="AF70" s="268">
        <f t="shared" si="17"/>
        <v>-2364174.9276534631</v>
      </c>
      <c r="AG70" s="268">
        <f t="shared" si="17"/>
        <v>-2438115.1130744033</v>
      </c>
      <c r="AH70" s="268">
        <f t="shared" si="17"/>
        <v>-2516122.0086934958</v>
      </c>
      <c r="AI70" s="268">
        <f t="shared" si="17"/>
        <v>-2598419.2835716382</v>
      </c>
      <c r="AJ70" s="268">
        <f t="shared" si="17"/>
        <v>-2685242.9085680777</v>
      </c>
      <c r="AK70" s="268">
        <f t="shared" si="17"/>
        <v>-2776841.8329393221</v>
      </c>
      <c r="AL70" s="268">
        <f t="shared" si="17"/>
        <v>-2873478.6981509849</v>
      </c>
      <c r="AM70" s="268">
        <f t="shared" si="17"/>
        <v>-2975430.5909492886</v>
      </c>
      <c r="AN70" s="268">
        <f t="shared" si="17"/>
        <v>-3082989.8378514997</v>
      </c>
      <c r="AO70" s="268">
        <f t="shared" si="17"/>
        <v>-3196464.8433333319</v>
      </c>
      <c r="AP70" s="268">
        <f>AP68+AP69</f>
        <v>-3316180.9741166653</v>
      </c>
    </row>
    <row r="71" spans="1:45" x14ac:dyDescent="0.2">
      <c r="A71" s="269" t="s">
        <v>322</v>
      </c>
      <c r="B71" s="261">
        <f t="shared" ref="B71:AP71" si="18">-B70*$B$36</f>
        <v>0</v>
      </c>
      <c r="C71" s="261">
        <f t="shared" si="18"/>
        <v>260876.55411123994</v>
      </c>
      <c r="D71" s="261">
        <f t="shared" si="18"/>
        <v>264006.87746735814</v>
      </c>
      <c r="E71" s="261">
        <f t="shared" si="18"/>
        <v>267309.3686080628</v>
      </c>
      <c r="F71" s="261">
        <f t="shared" si="18"/>
        <v>270793.49676150631</v>
      </c>
      <c r="G71" s="261">
        <f t="shared" si="18"/>
        <v>274469.25196338916</v>
      </c>
      <c r="H71" s="261">
        <f t="shared" si="18"/>
        <v>278347.17370137555</v>
      </c>
      <c r="I71" s="261">
        <f t="shared" si="18"/>
        <v>282438.3811349512</v>
      </c>
      <c r="J71" s="261">
        <f t="shared" si="18"/>
        <v>286754.6049773735</v>
      </c>
      <c r="K71" s="261">
        <f t="shared" si="18"/>
        <v>291308.22113112907</v>
      </c>
      <c r="L71" s="261">
        <f t="shared" si="18"/>
        <v>296112.28617334116</v>
      </c>
      <c r="M71" s="261">
        <f t="shared" si="18"/>
        <v>301180.57479287492</v>
      </c>
      <c r="N71" s="261">
        <f t="shared" si="18"/>
        <v>306527.6192864831</v>
      </c>
      <c r="O71" s="261">
        <f t="shared" si="18"/>
        <v>312168.75122723961</v>
      </c>
      <c r="P71" s="261">
        <f t="shared" si="18"/>
        <v>318120.14542473783</v>
      </c>
      <c r="Q71" s="261">
        <f t="shared" si="18"/>
        <v>324398.86630309833</v>
      </c>
      <c r="R71" s="261">
        <f t="shared" si="18"/>
        <v>331022.9168297688</v>
      </c>
      <c r="S71" s="261">
        <f t="shared" si="18"/>
        <v>338011.29013540602</v>
      </c>
      <c r="T71" s="261">
        <f t="shared" si="18"/>
        <v>345384.02397285332</v>
      </c>
      <c r="U71" s="261">
        <f t="shared" si="18"/>
        <v>353162.2581713603</v>
      </c>
      <c r="V71" s="261">
        <f t="shared" si="18"/>
        <v>361368.29525078507</v>
      </c>
      <c r="W71" s="261">
        <f t="shared" si="18"/>
        <v>370025.66436957824</v>
      </c>
      <c r="X71" s="261">
        <f t="shared" si="18"/>
        <v>379159.18878990505</v>
      </c>
      <c r="Y71" s="261">
        <f t="shared" si="18"/>
        <v>388795.0570533498</v>
      </c>
      <c r="Z71" s="261">
        <f t="shared" si="18"/>
        <v>398960.89807128406</v>
      </c>
      <c r="AA71" s="261">
        <f t="shared" si="18"/>
        <v>409685.86034520465</v>
      </c>
      <c r="AB71" s="261">
        <f t="shared" si="18"/>
        <v>421000.69554419094</v>
      </c>
      <c r="AC71" s="261">
        <f t="shared" si="18"/>
        <v>432937.84667912137</v>
      </c>
      <c r="AD71" s="261">
        <f t="shared" si="18"/>
        <v>445531.54112647311</v>
      </c>
      <c r="AE71" s="261">
        <f t="shared" si="18"/>
        <v>458817.88876842905</v>
      </c>
      <c r="AF71" s="261">
        <f t="shared" si="18"/>
        <v>472834.98553069262</v>
      </c>
      <c r="AG71" s="261">
        <f t="shared" si="18"/>
        <v>487623.0226148807</v>
      </c>
      <c r="AH71" s="261">
        <f t="shared" si="18"/>
        <v>503224.40173869918</v>
      </c>
      <c r="AI71" s="261">
        <f t="shared" si="18"/>
        <v>519683.85671432765</v>
      </c>
      <c r="AJ71" s="261">
        <f t="shared" si="18"/>
        <v>537048.58171361557</v>
      </c>
      <c r="AK71" s="261">
        <f t="shared" si="18"/>
        <v>555368.36658786447</v>
      </c>
      <c r="AL71" s="261">
        <f t="shared" si="18"/>
        <v>574695.73963019706</v>
      </c>
      <c r="AM71" s="261">
        <f t="shared" si="18"/>
        <v>595086.11818985769</v>
      </c>
      <c r="AN71" s="261">
        <f t="shared" si="18"/>
        <v>616597.96757029998</v>
      </c>
      <c r="AO71" s="261">
        <f t="shared" si="18"/>
        <v>639292.96866666642</v>
      </c>
      <c r="AP71" s="261">
        <f t="shared" si="18"/>
        <v>663236.19482333306</v>
      </c>
    </row>
    <row r="72" spans="1:45" ht="15" thickBot="1" x14ac:dyDescent="0.25">
      <c r="A72" s="274" t="s">
        <v>327</v>
      </c>
      <c r="B72" s="275">
        <f t="shared" ref="B72:AO72" si="19">B70+B71</f>
        <v>0</v>
      </c>
      <c r="C72" s="275">
        <f t="shared" si="19"/>
        <v>-1043506.2164449596</v>
      </c>
      <c r="D72" s="275">
        <f t="shared" si="19"/>
        <v>-1056027.5098694325</v>
      </c>
      <c r="E72" s="275">
        <f t="shared" si="19"/>
        <v>-1069237.4744322512</v>
      </c>
      <c r="F72" s="275">
        <f t="shared" si="19"/>
        <v>-1083173.9870460252</v>
      </c>
      <c r="G72" s="275">
        <f t="shared" si="19"/>
        <v>-1097877.0078535567</v>
      </c>
      <c r="H72" s="275">
        <f t="shared" si="19"/>
        <v>-1113388.6948055022</v>
      </c>
      <c r="I72" s="275">
        <f t="shared" si="19"/>
        <v>-1129753.5245398048</v>
      </c>
      <c r="J72" s="275">
        <f t="shared" si="19"/>
        <v>-1147018.419909494</v>
      </c>
      <c r="K72" s="275">
        <f t="shared" si="19"/>
        <v>-1165232.8845245163</v>
      </c>
      <c r="L72" s="275">
        <f t="shared" si="19"/>
        <v>-1184449.1446933646</v>
      </c>
      <c r="M72" s="275">
        <f t="shared" si="19"/>
        <v>-1204722.2991714994</v>
      </c>
      <c r="N72" s="275">
        <f t="shared" si="19"/>
        <v>-1226110.4771459321</v>
      </c>
      <c r="O72" s="275">
        <f t="shared" si="19"/>
        <v>-1248675.0049089584</v>
      </c>
      <c r="P72" s="275">
        <f t="shared" si="19"/>
        <v>-1272480.5816989511</v>
      </c>
      <c r="Q72" s="275">
        <f t="shared" si="19"/>
        <v>-1297595.4652123931</v>
      </c>
      <c r="R72" s="275">
        <f t="shared" si="19"/>
        <v>-1324091.667319075</v>
      </c>
      <c r="S72" s="275">
        <f t="shared" si="19"/>
        <v>-1352045.1605416241</v>
      </c>
      <c r="T72" s="275">
        <f t="shared" si="19"/>
        <v>-1381536.0958914133</v>
      </c>
      <c r="U72" s="275">
        <f t="shared" si="19"/>
        <v>-1412649.0326854412</v>
      </c>
      <c r="V72" s="275">
        <f t="shared" si="19"/>
        <v>-1445473.1810031403</v>
      </c>
      <c r="W72" s="275">
        <f t="shared" si="19"/>
        <v>-1480102.6574783127</v>
      </c>
      <c r="X72" s="275">
        <f t="shared" si="19"/>
        <v>-1516636.7551596202</v>
      </c>
      <c r="Y72" s="275">
        <f t="shared" si="19"/>
        <v>-1555180.2282133992</v>
      </c>
      <c r="Z72" s="275">
        <f t="shared" si="19"/>
        <v>-1595843.5922851362</v>
      </c>
      <c r="AA72" s="275">
        <f t="shared" si="19"/>
        <v>-1638743.4413808186</v>
      </c>
      <c r="AB72" s="275">
        <f t="shared" si="19"/>
        <v>-1684002.7821767635</v>
      </c>
      <c r="AC72" s="275">
        <f t="shared" si="19"/>
        <v>-1731751.3867164855</v>
      </c>
      <c r="AD72" s="275">
        <f t="shared" si="19"/>
        <v>-1782126.1645058922</v>
      </c>
      <c r="AE72" s="275">
        <f t="shared" si="19"/>
        <v>-1835271.5550737162</v>
      </c>
      <c r="AF72" s="275">
        <f t="shared" si="19"/>
        <v>-1891339.9421227705</v>
      </c>
      <c r="AG72" s="275">
        <f t="shared" si="19"/>
        <v>-1950492.0904595226</v>
      </c>
      <c r="AH72" s="275">
        <f t="shared" si="19"/>
        <v>-2012897.6069547967</v>
      </c>
      <c r="AI72" s="275">
        <f t="shared" si="19"/>
        <v>-2078735.4268573106</v>
      </c>
      <c r="AJ72" s="275">
        <f t="shared" si="19"/>
        <v>-2148194.3268544623</v>
      </c>
      <c r="AK72" s="275">
        <f t="shared" si="19"/>
        <v>-2221473.4663514579</v>
      </c>
      <c r="AL72" s="275">
        <f t="shared" si="19"/>
        <v>-2298782.9585207878</v>
      </c>
      <c r="AM72" s="275">
        <f t="shared" si="19"/>
        <v>-2380344.4727594308</v>
      </c>
      <c r="AN72" s="275">
        <f t="shared" si="19"/>
        <v>-2466391.8702811999</v>
      </c>
      <c r="AO72" s="275">
        <f t="shared" si="19"/>
        <v>-2557171.8746666657</v>
      </c>
      <c r="AP72" s="275">
        <f>AP70+AP71</f>
        <v>-2652944.7792933322</v>
      </c>
    </row>
    <row r="73" spans="1:45" s="277" customFormat="1" ht="16.5" thickBot="1" x14ac:dyDescent="0.25">
      <c r="A73" s="264"/>
      <c r="B73" s="276">
        <f>C141</f>
        <v>1.5</v>
      </c>
      <c r="C73" s="276">
        <f t="shared" ref="C73:AP73" si="20">D141</f>
        <v>2.5</v>
      </c>
      <c r="D73" s="276">
        <f t="shared" si="20"/>
        <v>3.5</v>
      </c>
      <c r="E73" s="276">
        <f t="shared" si="20"/>
        <v>4.5</v>
      </c>
      <c r="F73" s="276">
        <f t="shared" si="20"/>
        <v>5.5</v>
      </c>
      <c r="G73" s="276">
        <f t="shared" si="20"/>
        <v>6.5</v>
      </c>
      <c r="H73" s="276">
        <f t="shared" si="20"/>
        <v>7.5</v>
      </c>
      <c r="I73" s="276">
        <f t="shared" si="20"/>
        <v>8.5</v>
      </c>
      <c r="J73" s="276">
        <f t="shared" si="20"/>
        <v>9.5</v>
      </c>
      <c r="K73" s="276">
        <f t="shared" si="20"/>
        <v>10.5</v>
      </c>
      <c r="L73" s="276">
        <f t="shared" si="20"/>
        <v>11.5</v>
      </c>
      <c r="M73" s="276">
        <f t="shared" si="20"/>
        <v>12.5</v>
      </c>
      <c r="N73" s="276">
        <f t="shared" si="20"/>
        <v>13.5</v>
      </c>
      <c r="O73" s="276">
        <f t="shared" si="20"/>
        <v>14.5</v>
      </c>
      <c r="P73" s="276">
        <f t="shared" si="20"/>
        <v>15.5</v>
      </c>
      <c r="Q73" s="276">
        <f t="shared" si="20"/>
        <v>16.5</v>
      </c>
      <c r="R73" s="276">
        <f t="shared" si="20"/>
        <v>17.5</v>
      </c>
      <c r="S73" s="276">
        <f t="shared" si="20"/>
        <v>18.5</v>
      </c>
      <c r="T73" s="276">
        <f t="shared" si="20"/>
        <v>19.5</v>
      </c>
      <c r="U73" s="276">
        <f t="shared" si="20"/>
        <v>20.5</v>
      </c>
      <c r="V73" s="276">
        <f t="shared" si="20"/>
        <v>21.5</v>
      </c>
      <c r="W73" s="276">
        <f t="shared" si="20"/>
        <v>22.5</v>
      </c>
      <c r="X73" s="276">
        <f t="shared" si="20"/>
        <v>23.5</v>
      </c>
      <c r="Y73" s="276">
        <f t="shared" si="20"/>
        <v>24.5</v>
      </c>
      <c r="Z73" s="276">
        <f t="shared" si="20"/>
        <v>25.5</v>
      </c>
      <c r="AA73" s="276">
        <f t="shared" si="20"/>
        <v>26.5</v>
      </c>
      <c r="AB73" s="276">
        <f t="shared" si="20"/>
        <v>27.5</v>
      </c>
      <c r="AC73" s="276">
        <f t="shared" si="20"/>
        <v>28.5</v>
      </c>
      <c r="AD73" s="276">
        <f t="shared" si="20"/>
        <v>29.5</v>
      </c>
      <c r="AE73" s="276">
        <f t="shared" si="20"/>
        <v>30.5</v>
      </c>
      <c r="AF73" s="276">
        <f t="shared" si="20"/>
        <v>31.5</v>
      </c>
      <c r="AG73" s="276">
        <f t="shared" si="20"/>
        <v>32.5</v>
      </c>
      <c r="AH73" s="276">
        <f t="shared" si="20"/>
        <v>33.5</v>
      </c>
      <c r="AI73" s="276">
        <f t="shared" si="20"/>
        <v>34.5</v>
      </c>
      <c r="AJ73" s="276">
        <f t="shared" si="20"/>
        <v>35.5</v>
      </c>
      <c r="AK73" s="276">
        <f t="shared" si="20"/>
        <v>36.5</v>
      </c>
      <c r="AL73" s="276">
        <f t="shared" si="20"/>
        <v>37.5</v>
      </c>
      <c r="AM73" s="276">
        <f t="shared" si="20"/>
        <v>38.5</v>
      </c>
      <c r="AN73" s="276">
        <f t="shared" si="20"/>
        <v>39.5</v>
      </c>
      <c r="AO73" s="276">
        <f t="shared" si="20"/>
        <v>40.5</v>
      </c>
      <c r="AP73" s="276">
        <f t="shared" si="20"/>
        <v>41.5</v>
      </c>
      <c r="AQ73" s="213"/>
      <c r="AR73" s="213"/>
      <c r="AS73" s="213"/>
    </row>
    <row r="74" spans="1:45" x14ac:dyDescent="0.2">
      <c r="A74" s="258" t="s">
        <v>326</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325</v>
      </c>
      <c r="B75" s="268">
        <f t="shared" ref="B75:AO75" si="22">B68</f>
        <v>0</v>
      </c>
      <c r="C75" s="268">
        <f t="shared" si="22"/>
        <v>-1304382.7705561996</v>
      </c>
      <c r="D75" s="268">
        <f>D68</f>
        <v>-1320034.3873367906</v>
      </c>
      <c r="E75" s="268">
        <f t="shared" si="22"/>
        <v>-1336546.843040314</v>
      </c>
      <c r="F75" s="268">
        <f t="shared" si="22"/>
        <v>-1353967.4838075314</v>
      </c>
      <c r="G75" s="268">
        <f t="shared" si="22"/>
        <v>-1372346.2598169458</v>
      </c>
      <c r="H75" s="268">
        <f t="shared" si="22"/>
        <v>-1391735.8685068777</v>
      </c>
      <c r="I75" s="268">
        <f t="shared" si="22"/>
        <v>-1412191.905674756</v>
      </c>
      <c r="J75" s="268">
        <f t="shared" si="22"/>
        <v>-1433773.0248868675</v>
      </c>
      <c r="K75" s="268">
        <f t="shared" si="22"/>
        <v>-1456541.1056556453</v>
      </c>
      <c r="L75" s="268">
        <f t="shared" si="22"/>
        <v>-1480561.4308667057</v>
      </c>
      <c r="M75" s="268">
        <f t="shared" si="22"/>
        <v>-1505902.8739643744</v>
      </c>
      <c r="N75" s="268">
        <f t="shared" si="22"/>
        <v>-1532638.0964324153</v>
      </c>
      <c r="O75" s="268">
        <f t="shared" si="22"/>
        <v>-1560843.7561361981</v>
      </c>
      <c r="P75" s="268">
        <f t="shared" si="22"/>
        <v>-1590600.7271236889</v>
      </c>
      <c r="Q75" s="268">
        <f t="shared" si="22"/>
        <v>-1621994.3315154915</v>
      </c>
      <c r="R75" s="268">
        <f t="shared" si="22"/>
        <v>-1655114.5841488438</v>
      </c>
      <c r="S75" s="268">
        <f t="shared" si="22"/>
        <v>-1690056.45067703</v>
      </c>
      <c r="T75" s="268">
        <f t="shared" si="22"/>
        <v>-1726920.1198642666</v>
      </c>
      <c r="U75" s="268">
        <f t="shared" si="22"/>
        <v>-1765811.2908568014</v>
      </c>
      <c r="V75" s="268">
        <f t="shared" si="22"/>
        <v>-1806841.4762539254</v>
      </c>
      <c r="W75" s="268">
        <f t="shared" si="22"/>
        <v>-1850128.321847891</v>
      </c>
      <c r="X75" s="268">
        <f t="shared" si="22"/>
        <v>-1895795.9439495252</v>
      </c>
      <c r="Y75" s="268">
        <f t="shared" si="22"/>
        <v>-1943975.2852667489</v>
      </c>
      <c r="Z75" s="268">
        <f t="shared" si="22"/>
        <v>-1994804.4903564202</v>
      </c>
      <c r="AA75" s="268">
        <f t="shared" si="22"/>
        <v>-2048429.3017260232</v>
      </c>
      <c r="AB75" s="268">
        <f t="shared" si="22"/>
        <v>-2105003.4777209545</v>
      </c>
      <c r="AC75" s="268">
        <f t="shared" si="22"/>
        <v>-2164689.2333956067</v>
      </c>
      <c r="AD75" s="268">
        <f t="shared" si="22"/>
        <v>-2227657.7056323653</v>
      </c>
      <c r="AE75" s="268">
        <f t="shared" si="22"/>
        <v>-2294089.4438421451</v>
      </c>
      <c r="AF75" s="268">
        <f t="shared" si="22"/>
        <v>-2364174.9276534631</v>
      </c>
      <c r="AG75" s="268">
        <f t="shared" si="22"/>
        <v>-2438115.1130744033</v>
      </c>
      <c r="AH75" s="268">
        <f t="shared" si="22"/>
        <v>-2516122.0086934958</v>
      </c>
      <c r="AI75" s="268">
        <f t="shared" si="22"/>
        <v>-2598419.2835716382</v>
      </c>
      <c r="AJ75" s="268">
        <f t="shared" si="22"/>
        <v>-2685242.9085680777</v>
      </c>
      <c r="AK75" s="268">
        <f t="shared" si="22"/>
        <v>-2776841.8329393221</v>
      </c>
      <c r="AL75" s="268">
        <f t="shared" si="22"/>
        <v>-2873478.6981509849</v>
      </c>
      <c r="AM75" s="268">
        <f t="shared" si="22"/>
        <v>-2975430.5909492886</v>
      </c>
      <c r="AN75" s="268">
        <f t="shared" si="22"/>
        <v>-3082989.8378514997</v>
      </c>
      <c r="AO75" s="268">
        <f t="shared" si="22"/>
        <v>-3196464.8433333319</v>
      </c>
      <c r="AP75" s="268">
        <f>AP68</f>
        <v>-3316180.9741166653</v>
      </c>
    </row>
    <row r="76" spans="1:45" x14ac:dyDescent="0.2">
      <c r="A76" s="269" t="s">
        <v>324</v>
      </c>
      <c r="B76" s="261">
        <f t="shared" ref="B76:AO76" si="23">-B67</f>
        <v>0</v>
      </c>
      <c r="C76" s="261">
        <f>-C67</f>
        <v>1019807.9199999997</v>
      </c>
      <c r="D76" s="261">
        <f t="shared" si="23"/>
        <v>1019807.9199999997</v>
      </c>
      <c r="E76" s="261">
        <f t="shared" si="23"/>
        <v>1019807.9199999997</v>
      </c>
      <c r="F76" s="261">
        <f>-C67</f>
        <v>1019807.9199999997</v>
      </c>
      <c r="G76" s="261">
        <f t="shared" si="23"/>
        <v>1019807.9199999997</v>
      </c>
      <c r="H76" s="261">
        <f t="shared" si="23"/>
        <v>1019807.9199999997</v>
      </c>
      <c r="I76" s="261">
        <f t="shared" si="23"/>
        <v>1019807.9199999997</v>
      </c>
      <c r="J76" s="261">
        <f t="shared" si="23"/>
        <v>1019807.9199999997</v>
      </c>
      <c r="K76" s="261">
        <f t="shared" si="23"/>
        <v>1019807.9199999997</v>
      </c>
      <c r="L76" s="261">
        <f>-L67</f>
        <v>1019807.9199999997</v>
      </c>
      <c r="M76" s="261">
        <f>-M67</f>
        <v>1019807.9199999997</v>
      </c>
      <c r="N76" s="261">
        <f t="shared" si="23"/>
        <v>1019807.9199999997</v>
      </c>
      <c r="O76" s="261">
        <f t="shared" si="23"/>
        <v>1019807.9199999997</v>
      </c>
      <c r="P76" s="261">
        <f t="shared" si="23"/>
        <v>1019807.9199999997</v>
      </c>
      <c r="Q76" s="261">
        <f t="shared" si="23"/>
        <v>1019807.9199999997</v>
      </c>
      <c r="R76" s="261">
        <f t="shared" si="23"/>
        <v>1019807.9199999997</v>
      </c>
      <c r="S76" s="261">
        <f t="shared" si="23"/>
        <v>1019807.9199999997</v>
      </c>
      <c r="T76" s="261">
        <f t="shared" si="23"/>
        <v>1019807.9199999997</v>
      </c>
      <c r="U76" s="261">
        <f t="shared" si="23"/>
        <v>1019807.9199999997</v>
      </c>
      <c r="V76" s="261">
        <f t="shared" si="23"/>
        <v>1019807.9199999997</v>
      </c>
      <c r="W76" s="261">
        <f t="shared" si="23"/>
        <v>1019807.9199999997</v>
      </c>
      <c r="X76" s="261">
        <f t="shared" si="23"/>
        <v>1019807.9199999997</v>
      </c>
      <c r="Y76" s="261">
        <f t="shared" si="23"/>
        <v>1019807.9199999997</v>
      </c>
      <c r="Z76" s="261">
        <f t="shared" si="23"/>
        <v>1019807.9199999997</v>
      </c>
      <c r="AA76" s="261">
        <f t="shared" si="23"/>
        <v>1019807.9199999997</v>
      </c>
      <c r="AB76" s="261">
        <f t="shared" si="23"/>
        <v>1019807.9199999997</v>
      </c>
      <c r="AC76" s="261">
        <f t="shared" si="23"/>
        <v>1019807.9199999997</v>
      </c>
      <c r="AD76" s="261">
        <f t="shared" si="23"/>
        <v>1019807.9199999997</v>
      </c>
      <c r="AE76" s="261">
        <f t="shared" si="23"/>
        <v>1019807.9199999997</v>
      </c>
      <c r="AF76" s="261">
        <f t="shared" si="23"/>
        <v>1019807.9199999997</v>
      </c>
      <c r="AG76" s="261">
        <f t="shared" si="23"/>
        <v>1019807.9199999997</v>
      </c>
      <c r="AH76" s="261">
        <f t="shared" si="23"/>
        <v>1019807.9199999997</v>
      </c>
      <c r="AI76" s="261">
        <f t="shared" si="23"/>
        <v>1019807.9199999997</v>
      </c>
      <c r="AJ76" s="261">
        <f t="shared" si="23"/>
        <v>1019807.9199999997</v>
      </c>
      <c r="AK76" s="261">
        <f t="shared" si="23"/>
        <v>1019807.9199999997</v>
      </c>
      <c r="AL76" s="261">
        <f t="shared" si="23"/>
        <v>1019807.9199999997</v>
      </c>
      <c r="AM76" s="261">
        <f t="shared" si="23"/>
        <v>1019807.9199999997</v>
      </c>
      <c r="AN76" s="261">
        <f t="shared" si="23"/>
        <v>1019807.9199999997</v>
      </c>
      <c r="AO76" s="261">
        <f t="shared" si="23"/>
        <v>1019807.9199999997</v>
      </c>
      <c r="AP76" s="261">
        <f>-AP67</f>
        <v>1019807.9199999997</v>
      </c>
    </row>
    <row r="77" spans="1:45" x14ac:dyDescent="0.2">
      <c r="A77" s="269" t="s">
        <v>323</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322</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321</v>
      </c>
      <c r="B79" s="261">
        <f>IF(((SUM($B$59:B59)+SUM($B$61:B64))+SUM($B$81:B81))&lt;0,((SUM($B$59:B59)+SUM($B$61:B64))+SUM($B$81:B81))*0.18-SUM($A$79:A79),IF(SUM(A$79:$B79)&lt;0,0-SUM(A$79:$B79),0))</f>
        <v>-4589135.6399999987</v>
      </c>
      <c r="C79" s="261">
        <f>IF(((SUM($B$59:C59)+SUM($B$61:C64))+SUM($B$81:C81))&lt;0,((SUM($B$59:C59)+SUM($B$61:C64))+SUM($B$81:C81))*0.18-SUM($A$79:B79),IF(SUM($B$79:B79)&lt;0,0-SUM($B$79:B79),0))</f>
        <v>-51223.473100116476</v>
      </c>
      <c r="D79" s="261">
        <f>IF(((SUM($B$59:D59)+SUM($B$61:D64))+SUM($B$81:D81))&lt;0,((SUM($B$59:D59)+SUM($B$61:D64))+SUM($B$81:D81))*0.18-SUM($A$79:C79),IF(SUM($B$79:C79)&lt;0,0-SUM($B$79:C79),0))</f>
        <v>-54040.764120622538</v>
      </c>
      <c r="E79" s="261">
        <f>IF(((SUM($B$59:E59)+SUM($B$61:E64))+SUM($B$81:E81))&lt;0,((SUM($B$59:E59)+SUM($B$61:E64))+SUM($B$81:E81))*0.18-SUM($A$79:D79),IF(SUM($B$79:D79)&lt;0,0-SUM($B$79:D79),0))</f>
        <v>-57013.006147256121</v>
      </c>
      <c r="F79" s="261">
        <f>IF(((SUM($B$59:F59)+SUM($B$61:F64))+SUM($B$81:F81))&lt;0,((SUM($B$59:F59)+SUM($B$61:F64))+SUM($B$81:F81))*0.18-SUM($A$79:E79),IF(SUM($B$79:E79)&lt;0,0-SUM($B$79:E79),0))</f>
        <v>-60148.721485355869</v>
      </c>
      <c r="G79" s="261">
        <f>IF(((SUM($B$59:G59)+SUM($B$61:G64))+SUM($B$81:G81))&lt;0,((SUM($B$59:G59)+SUM($B$61:G64))+SUM($B$81:G81))*0.18-SUM($A$79:F79),IF(SUM($B$79:F79)&lt;0,0-SUM($B$79:F79),0))</f>
        <v>-63456.901167050935</v>
      </c>
      <c r="H79" s="261">
        <f>IF(((SUM($B$59:H59)+SUM($B$61:H64))+SUM($B$81:H81))&lt;0,((SUM($B$59:H59)+SUM($B$61:H64))+SUM($B$81:H81))*0.18-SUM($A$79:G79),IF(SUM($B$79:G79)&lt;0,0-SUM($B$79:G79),0))</f>
        <v>-66947.030731237493</v>
      </c>
      <c r="I79" s="261">
        <f>IF(((SUM($B$59:I59)+SUM($B$61:I64))+SUM($B$81:I81))&lt;0,((SUM($B$59:I59)+SUM($B$61:I64))+SUM($B$81:I81))*0.18-SUM($A$79:H79),IF(SUM($B$79:H79)&lt;0,0-SUM($B$79:H79),0))</f>
        <v>-70629.117421455681</v>
      </c>
      <c r="J79" s="261">
        <f>IF(((SUM($B$59:J59)+SUM($B$61:J64))+SUM($B$81:J81))&lt;0,((SUM($B$59:J59)+SUM($B$61:J64))+SUM($B$81:J81))*0.18-SUM($A$79:I79),IF(SUM($B$79:I79)&lt;0,0-SUM($B$79:I79),0))</f>
        <v>-74513.718879637308</v>
      </c>
      <c r="K79" s="261">
        <f>IF(((SUM($B$59:K59)+SUM($B$61:K64))+SUM($B$81:K81))&lt;0,((SUM($B$59:K59)+SUM($B$61:K64))+SUM($B$81:K81))*0.18-SUM($A$79:J79),IF(SUM($B$79:J79)&lt;0,0-SUM($B$79:J79),0))</f>
        <v>-78611.973418015987</v>
      </c>
      <c r="L79" s="261">
        <f>IF(((SUM($B$59:L59)+SUM($B$61:L64))+SUM($B$81:L81))&lt;0,((SUM($B$59:L59)+SUM($B$61:L64))+SUM($B$81:L81))*0.18-SUM($A$79:K79),IF(SUM($B$79:K79)&lt;0,0-SUM($B$79:K79),0))</f>
        <v>-82935.6319560064</v>
      </c>
      <c r="M79" s="261">
        <f>IF(((SUM($B$59:M59)+SUM($B$61:M64))+SUM($B$81:M81))&lt;0,((SUM($B$59:M59)+SUM($B$61:M64))+SUM($B$81:M81))*0.18-SUM($A$79:L79),IF(SUM($B$79:L79)&lt;0,0-SUM($B$79:L79),0))</f>
        <v>-87497.091713587753</v>
      </c>
      <c r="N79" s="261">
        <f>IF(((SUM($B$59:N59)+SUM($B$61:N64))+SUM($B$81:N81))&lt;0,((SUM($B$59:N59)+SUM($B$61:N64))+SUM($B$81:N81))*0.18-SUM($A$79:M79),IF(SUM($B$79:M79)&lt;0,0-SUM($B$79:M79),0))</f>
        <v>-92309.43175783474</v>
      </c>
      <c r="O79" s="261">
        <f>IF(((SUM($B$59:O59)+SUM($B$61:O64))+SUM($B$81:O81))&lt;0,((SUM($B$59:O59)+SUM($B$61:O64))+SUM($B$81:O81))*0.18-SUM($A$79:N79),IF(SUM($B$79:N79)&lt;0,0-SUM($B$79:N79),0))</f>
        <v>-97386.450504516251</v>
      </c>
      <c r="P79" s="261">
        <f>IF(((SUM($B$59:P59)+SUM($B$61:P64))+SUM($B$81:P81))&lt;0,((SUM($B$59:P59)+SUM($B$61:P64))+SUM($B$81:P81))*0.18-SUM($A$79:O79),IF(SUM($B$79:O79)&lt;0,0-SUM($B$79:O79),0))</f>
        <v>-102742.70528226346</v>
      </c>
      <c r="Q79" s="261">
        <f>IF(((SUM($B$59:Q59)+SUM($B$61:Q64))+SUM($B$81:Q81))&lt;0,((SUM($B$59:Q59)+SUM($B$61:Q64))+SUM($B$81:Q81))*0.18-SUM($A$79:P79),IF(SUM($B$79:P79)&lt;0,0-SUM($B$79:P79),0))</f>
        <v>-108393.55407278892</v>
      </c>
      <c r="R79" s="261">
        <f>IF(((SUM($B$59:R59)+SUM($B$61:R64))+SUM($B$81:R81))&lt;0,((SUM($B$59:R59)+SUM($B$61:R64))+SUM($B$81:R81))*0.18-SUM($A$79:Q79),IF(SUM($B$79:Q79)&lt;0,0-SUM($B$79:Q79),0))</f>
        <v>-114355.19954679161</v>
      </c>
      <c r="S79" s="261">
        <f>IF(((SUM($B$59:S59)+SUM($B$61:S64))+SUM($B$81:S81))&lt;0,((SUM($B$59:S59)+SUM($B$61:S64))+SUM($B$81:S81))*0.18-SUM($A$79:R79),IF(SUM($B$79:R79)&lt;0,0-SUM($B$79:R79),0))</f>
        <v>-120644.73552186508</v>
      </c>
      <c r="T79" s="261">
        <f>IF(((SUM($B$59:T59)+SUM($B$61:T64))+SUM($B$81:T81))&lt;0,((SUM($B$59:T59)+SUM($B$61:T64))+SUM($B$81:T81))*0.18-SUM($A$79:S79),IF(SUM($B$79:S79)&lt;0,0-SUM($B$79:S79),0))</f>
        <v>-127280.19597556908</v>
      </c>
      <c r="U79" s="261">
        <f>IF(((SUM($B$59:U59)+SUM($B$61:U64))+SUM($B$81:U81))&lt;0,((SUM($B$59:U59)+SUM($B$61:U64))+SUM($B$81:U81))*0.18-SUM($A$79:T79),IF(SUM($B$79:T79)&lt;0,0-SUM($B$79:T79),0))</f>
        <v>-134280.60675422382</v>
      </c>
      <c r="V79" s="261">
        <f>IF(((SUM($B$59:V59)+SUM($B$61:V64))+SUM($B$81:V81))&lt;0,((SUM($B$59:V59)+SUM($B$61:V64))+SUM($B$81:V81))*0.18-SUM($A$79:U79),IF(SUM($B$79:U79)&lt;0,0-SUM($B$79:U79),0))</f>
        <v>-141666.04012570623</v>
      </c>
      <c r="W79" s="261">
        <f>IF(((SUM($B$59:W59)+SUM($B$61:W64))+SUM($B$81:W81))&lt;0,((SUM($B$59:W59)+SUM($B$61:W64))+SUM($B$81:W81))*0.18-SUM($A$79:V79),IF(SUM($B$79:V79)&lt;0,0-SUM($B$79:V79),0))</f>
        <v>-149457.67233262025</v>
      </c>
      <c r="X79" s="261">
        <f>IF(((SUM($B$59:X59)+SUM($B$61:X64))+SUM($B$81:X81))&lt;0,((SUM($B$59:X59)+SUM($B$61:X64))+SUM($B$81:X81))*0.18-SUM($A$79:W79),IF(SUM($B$79:W79)&lt;0,0-SUM($B$79:W79),0))</f>
        <v>-157677.8443109151</v>
      </c>
      <c r="Y79" s="261">
        <f>IF(((SUM($B$59:Y59)+SUM($B$61:Y64))+SUM($B$81:Y81))&lt;0,((SUM($B$59:Y59)+SUM($B$61:Y64))+SUM($B$81:Y81))*0.18-SUM($A$79:X79),IF(SUM($B$79:X79)&lt;0,0-SUM($B$79:X79),0))</f>
        <v>-166350.12574801408</v>
      </c>
      <c r="Z79" s="261">
        <f>IF(((SUM($B$59:Z59)+SUM($B$61:Z64))+SUM($B$81:Z81))&lt;0,((SUM($B$59:Z59)+SUM($B$61:Z64))+SUM($B$81:Z81))*0.18-SUM($A$79:Y79),IF(SUM($B$79:Y79)&lt;0,0-SUM($B$79:Y79),0))</f>
        <v>-175499.38266415615</v>
      </c>
      <c r="AA79" s="261">
        <f>IF(((SUM($B$59:AA59)+SUM($B$61:AA64))+SUM($B$81:AA81))&lt;0,((SUM($B$59:AA59)+SUM($B$61:AA64))+SUM($B$81:AA81))*0.18-SUM($A$79:Z79),IF(SUM($B$79:Z79)&lt;0,0-SUM($B$79:Z79),0))</f>
        <v>-185151.84871068504</v>
      </c>
      <c r="AB79" s="261">
        <f>IF(((SUM($B$59:AB59)+SUM($B$61:AB64))+SUM($B$81:AB81))&lt;0,((SUM($B$59:AB59)+SUM($B$61:AB64))+SUM($B$81:AB81))*0.18-SUM($A$79:AA79),IF(SUM($B$79:AA79)&lt;0,0-SUM($B$79:AA79),0))</f>
        <v>-195335.20038977079</v>
      </c>
      <c r="AC79" s="261">
        <f>IF(((SUM($B$59:AC59)+SUM($B$61:AC64))+SUM($B$81:AC81))&lt;0,((SUM($B$59:AC59)+SUM($B$61:AC64))+SUM($B$81:AC81))*0.18-SUM($A$79:AB79),IF(SUM($B$79:AB79)&lt;0,0-SUM($B$79:AB79),0))</f>
        <v>-206078.63641120866</v>
      </c>
      <c r="AD79" s="261">
        <f>IF(((SUM($B$59:AD59)+SUM($B$61:AD64))+SUM($B$81:AD81))&lt;0,((SUM($B$59:AD59)+SUM($B$61:AD64))+SUM($B$81:AD81))*0.18-SUM($A$79:AC79),IF(SUM($B$79:AC79)&lt;0,0-SUM($B$79:AC79),0))</f>
        <v>-217412.96141382679</v>
      </c>
      <c r="AE79" s="261">
        <f>IF(((SUM($B$59:AE59)+SUM($B$61:AE64))+SUM($B$81:AE81))&lt;0,((SUM($B$59:AE59)+SUM($B$61:AE64))+SUM($B$81:AE81))*0.18-SUM($A$79:AD79),IF(SUM($B$79:AD79)&lt;0,0-SUM($B$79:AD79),0))</f>
        <v>-229370.67429158557</v>
      </c>
      <c r="AF79" s="261">
        <f>IF(((SUM($B$59:AF59)+SUM($B$61:AF64))+SUM($B$81:AF81))&lt;0,((SUM($B$59:AF59)+SUM($B$61:AF64))+SUM($B$81:AF81))*0.18-SUM($A$79:AE79),IF(SUM($B$79:AE79)&lt;0,0-SUM($B$79:AE79),0))</f>
        <v>-241986.06137762312</v>
      </c>
      <c r="AG79" s="261">
        <f>IF(((SUM($B$59:AG59)+SUM($B$61:AG64))+SUM($B$81:AG81))&lt;0,((SUM($B$59:AG59)+SUM($B$61:AG64))+SUM($B$81:AG81))*0.18-SUM($A$79:AF79),IF(SUM($B$79:AF79)&lt;0,0-SUM($B$79:AF79),0))</f>
        <v>-255295.29475339223</v>
      </c>
      <c r="AH79" s="261">
        <f>IF(((SUM($B$59:AH59)+SUM($B$61:AH64))+SUM($B$81:AH81))&lt;0,((SUM($B$59:AH59)+SUM($B$61:AH64))+SUM($B$81:AH81))*0.18-SUM($A$79:AG79),IF(SUM($B$79:AG79)&lt;0,0-SUM($B$79:AG79),0))</f>
        <v>-269336.53596482985</v>
      </c>
      <c r="AI79" s="261">
        <f>IF(((SUM($B$59:AI59)+SUM($B$61:AI64))+SUM($B$81:AI81))&lt;0,((SUM($B$59:AI59)+SUM($B$61:AI64))+SUM($B$81:AI81))*0.18-SUM($A$79:AH79),IF(SUM($B$79:AH79)&lt;0,0-SUM($B$79:AH79),0))</f>
        <v>-284150.04544289596</v>
      </c>
      <c r="AJ79" s="261">
        <f>IF(((SUM($B$59:AJ59)+SUM($B$61:AJ64))+SUM($B$81:AJ81))&lt;0,((SUM($B$59:AJ59)+SUM($B$61:AJ64))+SUM($B$81:AJ81))*0.18-SUM($A$79:AI79),IF(SUM($B$79:AI79)&lt;0,0-SUM($B$79:AI79),0))</f>
        <v>-299778.29794225469</v>
      </c>
      <c r="AK79" s="261">
        <f>IF(((SUM($B$59:AK59)+SUM($B$61:AK64))+SUM($B$81:AK81))&lt;0,((SUM($B$59:AK59)+SUM($B$61:AK64))+SUM($B$81:AK81))*0.18-SUM($A$79:AJ79),IF(SUM($B$79:AJ79)&lt;0,0-SUM($B$79:AJ79),0))</f>
        <v>-316266.10432907566</v>
      </c>
      <c r="AL79" s="261">
        <f>IF(((SUM($B$59:AL59)+SUM($B$61:AL64))+SUM($B$81:AL81))&lt;0,((SUM($B$59:AL59)+SUM($B$61:AL64))+SUM($B$81:AL81))*0.18-SUM($A$79:AK79),IF(SUM($B$79:AK79)&lt;0,0-SUM($B$79:AK79),0))</f>
        <v>-333660.74006717838</v>
      </c>
      <c r="AM79" s="261">
        <f>IF(((SUM($B$59:AM59)+SUM($B$61:AM64))+SUM($B$81:AM81))&lt;0,((SUM($B$59:AM59)+SUM($B$61:AM64))+SUM($B$81:AM81))*0.18-SUM($A$79:AL79),IF(SUM($B$79:AL79)&lt;0,0-SUM($B$79:AL79),0))</f>
        <v>-352012.08077087067</v>
      </c>
      <c r="AN79" s="261">
        <f>IF(((SUM($B$59:AN59)+SUM($B$61:AN64))+SUM($B$81:AN81))&lt;0,((SUM($B$59:AN59)+SUM($B$61:AN64))+SUM($B$81:AN81))*0.18-SUM($A$79:AM79),IF(SUM($B$79:AM79)&lt;0,0-SUM($B$79:AM79),0))</f>
        <v>-371372.74521327205</v>
      </c>
      <c r="AO79" s="261">
        <f>IF(((SUM($B$59:AO59)+SUM($B$61:AO64))+SUM($B$81:AO81))&lt;0,((SUM($B$59:AO59)+SUM($B$61:AO64))+SUM($B$81:AO81))*0.18-SUM($A$79:AN79),IF(SUM($B$79:AN79)&lt;0,0-SUM($B$79:AN79),0))</f>
        <v>-391798.246199999</v>
      </c>
      <c r="AP79" s="261">
        <f>IF(((SUM($B$59:AP59)+SUM($B$61:AP64))+SUM($B$81:AP81))&lt;0,((SUM($B$59:AP59)+SUM($B$61:AP64))+SUM($B$81:AP81))*0.18-SUM($A$79:AO79),IF(SUM($B$79:AO79)&lt;0,0-SUM($B$79:AO79),0))</f>
        <v>-413347.14974099956</v>
      </c>
    </row>
    <row r="80" spans="1:45" x14ac:dyDescent="0.2">
      <c r="A80" s="269" t="s">
        <v>320</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590</v>
      </c>
      <c r="B81" s="261">
        <f>-$B$126</f>
        <v>-25495197.999999996</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-25495197.999999996</v>
      </c>
      <c r="AR81" s="273"/>
    </row>
    <row r="82" spans="1:45" x14ac:dyDescent="0.2">
      <c r="A82" s="269" t="s">
        <v>319</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318</v>
      </c>
      <c r="B83" s="268">
        <f>SUM(B75:B82)</f>
        <v>-30084333.639999993</v>
      </c>
      <c r="C83" s="268">
        <f t="shared" ref="C83:V83" si="27">SUM(C75:C82)</f>
        <v>-335798.32365631638</v>
      </c>
      <c r="D83" s="268">
        <f t="shared" si="27"/>
        <v>-354267.23145741341</v>
      </c>
      <c r="E83" s="268">
        <f t="shared" si="27"/>
        <v>-373751.92918757047</v>
      </c>
      <c r="F83" s="268">
        <f t="shared" si="27"/>
        <v>-394308.28529288759</v>
      </c>
      <c r="G83" s="268">
        <f t="shared" si="27"/>
        <v>-415995.24098399701</v>
      </c>
      <c r="H83" s="268">
        <f t="shared" si="27"/>
        <v>-438874.97923811548</v>
      </c>
      <c r="I83" s="268">
        <f t="shared" si="27"/>
        <v>-463013.10309621203</v>
      </c>
      <c r="J83" s="268">
        <f t="shared" si="27"/>
        <v>-488478.82376650511</v>
      </c>
      <c r="K83" s="268">
        <f t="shared" si="27"/>
        <v>-515345.15907366155</v>
      </c>
      <c r="L83" s="268">
        <f t="shared" si="27"/>
        <v>-543689.14282271243</v>
      </c>
      <c r="M83" s="268">
        <f t="shared" si="27"/>
        <v>-573592.04567796248</v>
      </c>
      <c r="N83" s="268">
        <f t="shared" si="27"/>
        <v>-605139.60819025035</v>
      </c>
      <c r="O83" s="268">
        <f t="shared" si="27"/>
        <v>-638422.28664071462</v>
      </c>
      <c r="P83" s="268">
        <f t="shared" si="27"/>
        <v>-673535.51240595267</v>
      </c>
      <c r="Q83" s="268">
        <f t="shared" si="27"/>
        <v>-710579.9655882807</v>
      </c>
      <c r="R83" s="268">
        <f t="shared" si="27"/>
        <v>-749661.86369563569</v>
      </c>
      <c r="S83" s="268">
        <f t="shared" si="27"/>
        <v>-790893.26619889541</v>
      </c>
      <c r="T83" s="268">
        <f t="shared" si="27"/>
        <v>-834392.39583983598</v>
      </c>
      <c r="U83" s="268">
        <f t="shared" si="27"/>
        <v>-880283.97761102556</v>
      </c>
      <c r="V83" s="268">
        <f t="shared" si="27"/>
        <v>-928699.5963796319</v>
      </c>
      <c r="W83" s="268">
        <f>SUM(W75:W82)</f>
        <v>-979778.07418051152</v>
      </c>
      <c r="X83" s="268">
        <f>SUM(X75:X82)</f>
        <v>-1033665.8682604406</v>
      </c>
      <c r="Y83" s="268">
        <f>SUM(Y75:Y82)</f>
        <v>-1090517.4910147632</v>
      </c>
      <c r="Z83" s="268">
        <f>SUM(Z75:Z82)</f>
        <v>-1150495.9530205766</v>
      </c>
      <c r="AA83" s="268">
        <f t="shared" ref="AA83:AP83" si="28">SUM(AA75:AA82)</f>
        <v>-1213773.2304367085</v>
      </c>
      <c r="AB83" s="268">
        <f t="shared" si="28"/>
        <v>-1280530.7581107256</v>
      </c>
      <c r="AC83" s="268">
        <f t="shared" si="28"/>
        <v>-1350959.9498068157</v>
      </c>
      <c r="AD83" s="268">
        <f t="shared" si="28"/>
        <v>-1425262.7470461924</v>
      </c>
      <c r="AE83" s="268">
        <f t="shared" si="28"/>
        <v>-1503652.198133731</v>
      </c>
      <c r="AF83" s="268">
        <f t="shared" si="28"/>
        <v>-1586353.0690310865</v>
      </c>
      <c r="AG83" s="268">
        <f t="shared" si="28"/>
        <v>-1673602.4878277958</v>
      </c>
      <c r="AH83" s="268">
        <f t="shared" si="28"/>
        <v>-1765650.6246583259</v>
      </c>
      <c r="AI83" s="268">
        <f t="shared" si="28"/>
        <v>-1862761.4090145344</v>
      </c>
      <c r="AJ83" s="268">
        <f t="shared" si="28"/>
        <v>-1965213.2865103327</v>
      </c>
      <c r="AK83" s="268">
        <f t="shared" si="28"/>
        <v>-2073300.0172683981</v>
      </c>
      <c r="AL83" s="268">
        <f t="shared" si="28"/>
        <v>-2187331.5182181634</v>
      </c>
      <c r="AM83" s="268">
        <f t="shared" si="28"/>
        <v>-2307634.7517201593</v>
      </c>
      <c r="AN83" s="268">
        <f t="shared" si="28"/>
        <v>-2434554.6630647723</v>
      </c>
      <c r="AO83" s="268">
        <f t="shared" si="28"/>
        <v>-2568455.1695333309</v>
      </c>
      <c r="AP83" s="268">
        <f t="shared" si="28"/>
        <v>-2709720.203857665</v>
      </c>
    </row>
    <row r="84" spans="1:45" ht="14.25" x14ac:dyDescent="0.2">
      <c r="A84" s="270" t="s">
        <v>317</v>
      </c>
      <c r="B84" s="268">
        <f>SUM($B$83:B83)</f>
        <v>-30084333.639999993</v>
      </c>
      <c r="C84" s="268">
        <f>SUM($B$83:C83)</f>
        <v>-30420131.96365631</v>
      </c>
      <c r="D84" s="268">
        <f>SUM($B$83:D83)</f>
        <v>-30774399.195113722</v>
      </c>
      <c r="E84" s="268">
        <f>SUM($B$83:E83)</f>
        <v>-31148151.124301292</v>
      </c>
      <c r="F84" s="268">
        <f>SUM($B$83:F83)</f>
        <v>-31542459.409594178</v>
      </c>
      <c r="G84" s="268">
        <f>SUM($B$83:G83)</f>
        <v>-31958454.650578175</v>
      </c>
      <c r="H84" s="268">
        <f>SUM($B$83:H83)</f>
        <v>-32397329.62981629</v>
      </c>
      <c r="I84" s="268">
        <f>SUM($B$83:I83)</f>
        <v>-32860342.732912503</v>
      </c>
      <c r="J84" s="268">
        <f>SUM($B$83:J83)</f>
        <v>-33348821.556679007</v>
      </c>
      <c r="K84" s="268">
        <f>SUM($B$83:K83)</f>
        <v>-33864166.715752669</v>
      </c>
      <c r="L84" s="268">
        <f>SUM($B$83:L83)</f>
        <v>-34407855.858575381</v>
      </c>
      <c r="M84" s="268">
        <f>SUM($B$83:M83)</f>
        <v>-34981447.904253341</v>
      </c>
      <c r="N84" s="268">
        <f>SUM($B$83:N83)</f>
        <v>-35586587.512443595</v>
      </c>
      <c r="O84" s="268">
        <f>SUM($B$83:O83)</f>
        <v>-36225009.799084306</v>
      </c>
      <c r="P84" s="268">
        <f>SUM($B$83:P83)</f>
        <v>-36898545.31149026</v>
      </c>
      <c r="Q84" s="268">
        <f>SUM($B$83:Q83)</f>
        <v>-37609125.277078539</v>
      </c>
      <c r="R84" s="268">
        <f>SUM($B$83:R83)</f>
        <v>-38358787.140774176</v>
      </c>
      <c r="S84" s="268">
        <f>SUM($B$83:S83)</f>
        <v>-39149680.406973071</v>
      </c>
      <c r="T84" s="268">
        <f>SUM($B$83:T83)</f>
        <v>-39984072.802812904</v>
      </c>
      <c r="U84" s="268">
        <f>SUM($B$83:U83)</f>
        <v>-40864356.780423932</v>
      </c>
      <c r="V84" s="268">
        <f>SUM($B$83:V83)</f>
        <v>-41793056.376803562</v>
      </c>
      <c r="W84" s="268">
        <f>SUM($B$83:W83)</f>
        <v>-42772834.450984076</v>
      </c>
      <c r="X84" s="268">
        <f>SUM($B$83:X83)</f>
        <v>-43806500.319244519</v>
      </c>
      <c r="Y84" s="268">
        <f>SUM($B$83:Y83)</f>
        <v>-44897017.810259283</v>
      </c>
      <c r="Z84" s="268">
        <f>SUM($B$83:Z83)</f>
        <v>-46047513.763279863</v>
      </c>
      <c r="AA84" s="268">
        <f>SUM($B$83:AA83)</f>
        <v>-47261286.993716568</v>
      </c>
      <c r="AB84" s="268">
        <f>SUM($B$83:AB83)</f>
        <v>-48541817.751827292</v>
      </c>
      <c r="AC84" s="268">
        <f>SUM($B$83:AC83)</f>
        <v>-49892777.701634109</v>
      </c>
      <c r="AD84" s="268">
        <f>SUM($B$83:AD83)</f>
        <v>-51318040.448680304</v>
      </c>
      <c r="AE84" s="268">
        <f>SUM($B$83:AE83)</f>
        <v>-52821692.646814033</v>
      </c>
      <c r="AF84" s="268">
        <f>SUM($B$83:AF83)</f>
        <v>-54408045.715845123</v>
      </c>
      <c r="AG84" s="268">
        <f>SUM($B$83:AG83)</f>
        <v>-56081648.203672916</v>
      </c>
      <c r="AH84" s="268">
        <f>SUM($B$83:AH83)</f>
        <v>-57847298.82833124</v>
      </c>
      <c r="AI84" s="268">
        <f>SUM($B$83:AI83)</f>
        <v>-59710060.237345777</v>
      </c>
      <c r="AJ84" s="268">
        <f>SUM($B$83:AJ83)</f>
        <v>-61675273.523856111</v>
      </c>
      <c r="AK84" s="268">
        <f>SUM($B$83:AK83)</f>
        <v>-63748573.541124508</v>
      </c>
      <c r="AL84" s="268">
        <f>SUM($B$83:AL83)</f>
        <v>-65935905.059342667</v>
      </c>
      <c r="AM84" s="268">
        <f>SUM($B$83:AM83)</f>
        <v>-68243539.811062828</v>
      </c>
      <c r="AN84" s="268">
        <f>SUM($B$83:AN83)</f>
        <v>-70678094.474127606</v>
      </c>
      <c r="AO84" s="268">
        <f>SUM($B$83:AO83)</f>
        <v>-73246549.643660933</v>
      </c>
      <c r="AP84" s="268">
        <f>SUM($B$83:AP83)</f>
        <v>-75956269.847518593</v>
      </c>
    </row>
    <row r="85" spans="1:45" x14ac:dyDescent="0.2">
      <c r="A85" s="269" t="s">
        <v>591</v>
      </c>
      <c r="B85" s="278">
        <f t="shared" ref="B85:AP85" si="29">1/POWER((1+$B$44),B73)</f>
        <v>0.75599588161705711</v>
      </c>
      <c r="C85" s="278">
        <f t="shared" si="29"/>
        <v>0.6273824743710017</v>
      </c>
      <c r="D85" s="278">
        <f t="shared" si="29"/>
        <v>0.52064935632448273</v>
      </c>
      <c r="E85" s="278">
        <f t="shared" si="29"/>
        <v>0.43207415462612664</v>
      </c>
      <c r="F85" s="278">
        <f t="shared" si="29"/>
        <v>0.35856776317520883</v>
      </c>
      <c r="G85" s="278">
        <f t="shared" si="29"/>
        <v>0.29756660844415667</v>
      </c>
      <c r="H85" s="278">
        <f t="shared" si="29"/>
        <v>0.24694324352212174</v>
      </c>
      <c r="I85" s="278">
        <f t="shared" si="29"/>
        <v>0.20493215230051592</v>
      </c>
      <c r="J85" s="278">
        <f t="shared" si="29"/>
        <v>0.1700681761830008</v>
      </c>
      <c r="K85" s="278">
        <f t="shared" si="29"/>
        <v>0.14113541591950271</v>
      </c>
      <c r="L85" s="278">
        <f t="shared" si="29"/>
        <v>0.11712482648921385</v>
      </c>
      <c r="M85" s="278">
        <f t="shared" si="29"/>
        <v>9.719902613212765E-2</v>
      </c>
      <c r="N85" s="278">
        <f t="shared" si="29"/>
        <v>8.0663092225832109E-2</v>
      </c>
      <c r="O85" s="278">
        <f t="shared" si="29"/>
        <v>6.6940325498615838E-2</v>
      </c>
      <c r="P85" s="278">
        <f t="shared" si="29"/>
        <v>5.5552137343249659E-2</v>
      </c>
      <c r="Q85" s="278">
        <f t="shared" si="29"/>
        <v>4.6101358791078552E-2</v>
      </c>
      <c r="R85" s="278">
        <f t="shared" si="29"/>
        <v>3.825838903823945E-2</v>
      </c>
      <c r="S85" s="278">
        <f t="shared" si="29"/>
        <v>3.174970044667174E-2</v>
      </c>
      <c r="T85" s="278">
        <f t="shared" si="29"/>
        <v>2.6348299125868668E-2</v>
      </c>
      <c r="U85" s="278">
        <f t="shared" si="29"/>
        <v>2.1865808403210511E-2</v>
      </c>
      <c r="V85" s="278">
        <f t="shared" si="29"/>
        <v>1.814589908980126E-2</v>
      </c>
      <c r="W85" s="278">
        <f t="shared" si="29"/>
        <v>1.5058837418922204E-2</v>
      </c>
      <c r="X85" s="278">
        <f t="shared" si="29"/>
        <v>1.2496960513628384E-2</v>
      </c>
      <c r="Y85" s="278">
        <f t="shared" si="29"/>
        <v>1.0370921588073345E-2</v>
      </c>
      <c r="Z85" s="278">
        <f t="shared" si="29"/>
        <v>8.6065739320110735E-3</v>
      </c>
      <c r="AA85" s="278">
        <f t="shared" si="29"/>
        <v>7.1423850058183183E-3</v>
      </c>
      <c r="AB85" s="278">
        <f t="shared" si="29"/>
        <v>5.9272904612600145E-3</v>
      </c>
      <c r="AC85" s="278">
        <f t="shared" si="29"/>
        <v>4.9189132458589318E-3</v>
      </c>
      <c r="AD85" s="278">
        <f t="shared" si="29"/>
        <v>4.082085681210732E-3</v>
      </c>
      <c r="AE85" s="278">
        <f t="shared" si="29"/>
        <v>3.3876229719591129E-3</v>
      </c>
      <c r="AF85" s="278">
        <f t="shared" si="29"/>
        <v>2.8113053709204251E-3</v>
      </c>
      <c r="AG85" s="278">
        <f t="shared" si="29"/>
        <v>2.3330335028385286E-3</v>
      </c>
      <c r="AH85" s="278">
        <f t="shared" si="29"/>
        <v>1.9361273882477412E-3</v>
      </c>
      <c r="AI85" s="278">
        <f t="shared" si="29"/>
        <v>1.6067447205375444E-3</v>
      </c>
      <c r="AJ85" s="278">
        <f t="shared" si="29"/>
        <v>1.3333981083299121E-3</v>
      </c>
      <c r="AK85" s="278">
        <f t="shared" si="29"/>
        <v>1.1065544467468149E-3</v>
      </c>
      <c r="AL85" s="278">
        <f t="shared" si="29"/>
        <v>9.1830244543304122E-4</v>
      </c>
      <c r="AM85" s="278">
        <f t="shared" si="29"/>
        <v>7.6207671820169396E-4</v>
      </c>
      <c r="AN85" s="278">
        <f t="shared" si="29"/>
        <v>6.3242881178563804E-4</v>
      </c>
      <c r="AO85" s="278">
        <f t="shared" si="29"/>
        <v>5.2483718820384888E-4</v>
      </c>
      <c r="AP85" s="278">
        <f t="shared" si="29"/>
        <v>4.3554953377912764E-4</v>
      </c>
    </row>
    <row r="86" spans="1:45" ht="28.5" x14ac:dyDescent="0.2">
      <c r="A86" s="267" t="s">
        <v>316</v>
      </c>
      <c r="B86" s="268">
        <f>B83*B85</f>
        <v>-22743632.333033483</v>
      </c>
      <c r="C86" s="268">
        <f>C83*C85</f>
        <v>-210673.98318513425</v>
      </c>
      <c r="D86" s="268">
        <f t="shared" ref="D86:AO86" si="30">D83*D85</f>
        <v>-184449.00602515883</v>
      </c>
      <c r="E86" s="268">
        <f t="shared" si="30"/>
        <v>-161488.54884360346</v>
      </c>
      <c r="F86" s="268">
        <f t="shared" si="30"/>
        <v>-141386.23985892281</v>
      </c>
      <c r="G86" s="268">
        <f t="shared" si="30"/>
        <v>-123786.29298851763</v>
      </c>
      <c r="H86" s="268">
        <f t="shared" si="30"/>
        <v>-108377.21087376408</v>
      </c>
      <c r="I86" s="268">
        <f t="shared" si="30"/>
        <v>-94886.271760847405</v>
      </c>
      <c r="J86" s="268">
        <f t="shared" si="30"/>
        <v>-83074.702661986987</v>
      </c>
      <c r="K86" s="268">
        <f t="shared" si="30"/>
        <v>-72733.453367963506</v>
      </c>
      <c r="L86" s="268">
        <f t="shared" si="30"/>
        <v>-63679.496517179599</v>
      </c>
      <c r="M86" s="268">
        <f t="shared" si="30"/>
        <v>-55752.588237032833</v>
      </c>
      <c r="N86" s="268">
        <f t="shared" si="30"/>
        <v>-48812.432024954069</v>
      </c>
      <c r="O86" s="268">
        <f t="shared" si="30"/>
        <v>-42736.195673300055</v>
      </c>
      <c r="P86" s="268">
        <f t="shared" si="30"/>
        <v>-37416.337290731521</v>
      </c>
      <c r="Q86" s="268">
        <f t="shared" si="30"/>
        <v>-32758.701943337579</v>
      </c>
      <c r="R86" s="268">
        <f t="shared" si="30"/>
        <v>-28680.855228399265</v>
      </c>
      <c r="S86" s="268">
        <f t="shared" si="30"/>
        <v>-25110.62428710474</v>
      </c>
      <c r="T86" s="268">
        <f t="shared" si="30"/>
        <v>-21984.820433938214</v>
      </c>
      <c r="U86" s="268">
        <f t="shared" si="30"/>
        <v>-19248.120794858736</v>
      </c>
      <c r="V86" s="268">
        <f t="shared" si="30"/>
        <v>-16852.089160643962</v>
      </c>
      <c r="W86" s="268">
        <f t="shared" si="30"/>
        <v>-14754.318725709023</v>
      </c>
      <c r="X86" s="268">
        <f t="shared" si="30"/>
        <v>-12917.681539936126</v>
      </c>
      <c r="Y86" s="268">
        <f t="shared" si="30"/>
        <v>-11309.671389736588</v>
      </c>
      <c r="Z86" s="268">
        <f t="shared" si="30"/>
        <v>-9901.828478151132</v>
      </c>
      <c r="AA86" s="268">
        <f t="shared" si="30"/>
        <v>-8669.2357215348093</v>
      </c>
      <c r="AB86" s="268">
        <f t="shared" si="30"/>
        <v>-7590.0777478997588</v>
      </c>
      <c r="AC86" s="268">
        <f t="shared" si="30"/>
        <v>-6645.2547917296633</v>
      </c>
      <c r="AD86" s="268">
        <f t="shared" si="30"/>
        <v>-5818.0446516803358</v>
      </c>
      <c r="AE86" s="268">
        <f t="shared" si="30"/>
        <v>-5093.8067282346428</v>
      </c>
      <c r="AF86" s="268">
        <f t="shared" si="30"/>
        <v>-4459.7229031431934</v>
      </c>
      <c r="AG86" s="268">
        <f t="shared" si="30"/>
        <v>-3904.5706745361585</v>
      </c>
      <c r="AH86" s="268">
        <f t="shared" si="30"/>
        <v>-3418.5245324777175</v>
      </c>
      <c r="AI86" s="268">
        <f t="shared" si="30"/>
        <v>-2992.9820595551805</v>
      </c>
      <c r="AJ86" s="268">
        <f t="shared" si="30"/>
        <v>-2620.411678697687</v>
      </c>
      <c r="AK86" s="268">
        <f t="shared" si="30"/>
        <v>-2294.219353548594</v>
      </c>
      <c r="AL86" s="268">
        <f t="shared" si="30"/>
        <v>-2008.6318821525063</v>
      </c>
      <c r="AM86" s="268">
        <f t="shared" si="30"/>
        <v>-1758.5947183990797</v>
      </c>
      <c r="AN86" s="268">
        <f t="shared" si="30"/>
        <v>-1539.6825127892382</v>
      </c>
      <c r="AO86" s="268">
        <f t="shared" si="30"/>
        <v>-1348.0207892055134</v>
      </c>
      <c r="AP86" s="268">
        <f>AP83*AP85</f>
        <v>-1180.2173714620887</v>
      </c>
    </row>
    <row r="87" spans="1:45" ht="14.25" x14ac:dyDescent="0.2">
      <c r="A87" s="267" t="s">
        <v>315</v>
      </c>
      <c r="B87" s="268">
        <f>SUM($B$86:B86)</f>
        <v>-22743632.333033483</v>
      </c>
      <c r="C87" s="268">
        <f>SUM($B$86:C86)</f>
        <v>-22954306.316218618</v>
      </c>
      <c r="D87" s="268">
        <f>SUM($B$86:D86)</f>
        <v>-23138755.322243776</v>
      </c>
      <c r="E87" s="268">
        <f>SUM($B$86:E86)</f>
        <v>-23300243.87108738</v>
      </c>
      <c r="F87" s="268">
        <f>SUM($B$86:F86)</f>
        <v>-23441630.110946301</v>
      </c>
      <c r="G87" s="268">
        <f>SUM($B$86:G86)</f>
        <v>-23565416.403934818</v>
      </c>
      <c r="H87" s="268">
        <f>SUM($B$86:H86)</f>
        <v>-23673793.614808582</v>
      </c>
      <c r="I87" s="268">
        <f>SUM($B$86:I86)</f>
        <v>-23768679.886569429</v>
      </c>
      <c r="J87" s="268">
        <f>SUM($B$86:J86)</f>
        <v>-23851754.589231417</v>
      </c>
      <c r="K87" s="268">
        <f>SUM($B$86:K86)</f>
        <v>-23924488.04259938</v>
      </c>
      <c r="L87" s="268">
        <f>SUM($B$86:L86)</f>
        <v>-23988167.539116561</v>
      </c>
      <c r="M87" s="268">
        <f>SUM($B$86:M86)</f>
        <v>-24043920.127353594</v>
      </c>
      <c r="N87" s="268">
        <f>SUM($B$86:N86)</f>
        <v>-24092732.559378549</v>
      </c>
      <c r="O87" s="268">
        <f>SUM($B$86:O86)</f>
        <v>-24135468.755051851</v>
      </c>
      <c r="P87" s="268">
        <f>SUM($B$86:P86)</f>
        <v>-24172885.092342582</v>
      </c>
      <c r="Q87" s="268">
        <f>SUM($B$86:Q86)</f>
        <v>-24205643.79428592</v>
      </c>
      <c r="R87" s="268">
        <f>SUM($B$86:R86)</f>
        <v>-24234324.649514318</v>
      </c>
      <c r="S87" s="268">
        <f>SUM($B$86:S86)</f>
        <v>-24259435.273801424</v>
      </c>
      <c r="T87" s="268">
        <f>SUM($B$86:T86)</f>
        <v>-24281420.094235361</v>
      </c>
      <c r="U87" s="268">
        <f>SUM($B$86:U86)</f>
        <v>-24300668.215030219</v>
      </c>
      <c r="V87" s="268">
        <f>SUM($B$86:V86)</f>
        <v>-24317520.304190863</v>
      </c>
      <c r="W87" s="268">
        <f>SUM($B$86:W86)</f>
        <v>-24332274.622916572</v>
      </c>
      <c r="X87" s="268">
        <f>SUM($B$86:X86)</f>
        <v>-24345192.30445651</v>
      </c>
      <c r="Y87" s="268">
        <f>SUM($B$86:Y86)</f>
        <v>-24356501.975846246</v>
      </c>
      <c r="Z87" s="268">
        <f>SUM($B$86:Z86)</f>
        <v>-24366403.804324396</v>
      </c>
      <c r="AA87" s="268">
        <f>SUM($B$86:AA86)</f>
        <v>-24375073.040045932</v>
      </c>
      <c r="AB87" s="268">
        <f>SUM($B$86:AB86)</f>
        <v>-24382663.117793832</v>
      </c>
      <c r="AC87" s="268">
        <f>SUM($B$86:AC86)</f>
        <v>-24389308.372585561</v>
      </c>
      <c r="AD87" s="268">
        <f>SUM($B$86:AD86)</f>
        <v>-24395126.417237241</v>
      </c>
      <c r="AE87" s="268">
        <f>SUM($B$86:AE86)</f>
        <v>-24400220.223965477</v>
      </c>
      <c r="AF87" s="268">
        <f>SUM($B$86:AF86)</f>
        <v>-24404679.946868621</v>
      </c>
      <c r="AG87" s="268">
        <f>SUM($B$86:AG86)</f>
        <v>-24408584.517543156</v>
      </c>
      <c r="AH87" s="268">
        <f>SUM($B$86:AH86)</f>
        <v>-24412003.042075634</v>
      </c>
      <c r="AI87" s="268">
        <f>SUM($B$86:AI86)</f>
        <v>-24414996.024135191</v>
      </c>
      <c r="AJ87" s="268">
        <f>SUM($B$86:AJ86)</f>
        <v>-24417616.435813889</v>
      </c>
      <c r="AK87" s="268">
        <f>SUM($B$86:AK86)</f>
        <v>-24419910.655167438</v>
      </c>
      <c r="AL87" s="268">
        <f>SUM($B$86:AL86)</f>
        <v>-24421919.287049592</v>
      </c>
      <c r="AM87" s="268">
        <f>SUM($B$86:AM86)</f>
        <v>-24423677.881767992</v>
      </c>
      <c r="AN87" s="268">
        <f>SUM($B$86:AN86)</f>
        <v>-24425217.564280782</v>
      </c>
      <c r="AO87" s="268">
        <f>SUM($B$86:AO86)</f>
        <v>-24426565.585069988</v>
      </c>
      <c r="AP87" s="268">
        <f>SUM($B$86:AP86)</f>
        <v>-24427745.802441452</v>
      </c>
    </row>
    <row r="88" spans="1:45" ht="14.25" x14ac:dyDescent="0.2">
      <c r="A88" s="267" t="s">
        <v>314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67" t="s">
        <v>313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312</v>
      </c>
      <c r="B90" s="282">
        <f t="shared" ref="B90:AP90" si="32">IF(AND(B87&gt;0,A87&lt;0),(B74-(B87/(B87-A87))),0)</f>
        <v>0</v>
      </c>
      <c r="C90" s="282">
        <f t="shared" si="32"/>
        <v>0</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2017</v>
      </c>
      <c r="C91" s="283">
        <f>B91+1</f>
        <v>2018</v>
      </c>
      <c r="D91" s="212">
        <f t="shared" ref="D91:AP91" si="33">C91+1</f>
        <v>2019</v>
      </c>
      <c r="E91" s="212">
        <f t="shared" si="33"/>
        <v>2020</v>
      </c>
      <c r="F91" s="212">
        <f t="shared" si="33"/>
        <v>2021</v>
      </c>
      <c r="G91" s="212">
        <f t="shared" si="33"/>
        <v>2022</v>
      </c>
      <c r="H91" s="212">
        <f t="shared" si="33"/>
        <v>2023</v>
      </c>
      <c r="I91" s="212">
        <f t="shared" si="33"/>
        <v>2024</v>
      </c>
      <c r="J91" s="212">
        <f t="shared" si="33"/>
        <v>2025</v>
      </c>
      <c r="K91" s="212">
        <f t="shared" si="33"/>
        <v>2026</v>
      </c>
      <c r="L91" s="212">
        <f t="shared" si="33"/>
        <v>2027</v>
      </c>
      <c r="M91" s="212">
        <f t="shared" si="33"/>
        <v>2028</v>
      </c>
      <c r="N91" s="212">
        <f t="shared" si="33"/>
        <v>2029</v>
      </c>
      <c r="O91" s="212">
        <f t="shared" si="33"/>
        <v>2030</v>
      </c>
      <c r="P91" s="212">
        <f t="shared" si="33"/>
        <v>2031</v>
      </c>
      <c r="Q91" s="212">
        <f t="shared" si="33"/>
        <v>2032</v>
      </c>
      <c r="R91" s="212">
        <f t="shared" si="33"/>
        <v>2033</v>
      </c>
      <c r="S91" s="212">
        <f t="shared" si="33"/>
        <v>2034</v>
      </c>
      <c r="T91" s="212">
        <f t="shared" si="33"/>
        <v>2035</v>
      </c>
      <c r="U91" s="212">
        <f t="shared" si="33"/>
        <v>2036</v>
      </c>
      <c r="V91" s="212">
        <f t="shared" si="33"/>
        <v>2037</v>
      </c>
      <c r="W91" s="212">
        <f t="shared" si="33"/>
        <v>2038</v>
      </c>
      <c r="X91" s="212">
        <f t="shared" si="33"/>
        <v>2039</v>
      </c>
      <c r="Y91" s="212">
        <f t="shared" si="33"/>
        <v>2040</v>
      </c>
      <c r="Z91" s="212">
        <f t="shared" si="33"/>
        <v>2041</v>
      </c>
      <c r="AA91" s="212">
        <f t="shared" si="33"/>
        <v>2042</v>
      </c>
      <c r="AB91" s="212">
        <f t="shared" si="33"/>
        <v>2043</v>
      </c>
      <c r="AC91" s="212">
        <f t="shared" si="33"/>
        <v>2044</v>
      </c>
      <c r="AD91" s="212">
        <f t="shared" si="33"/>
        <v>2045</v>
      </c>
      <c r="AE91" s="212">
        <f t="shared" si="33"/>
        <v>2046</v>
      </c>
      <c r="AF91" s="212">
        <f t="shared" si="33"/>
        <v>2047</v>
      </c>
      <c r="AG91" s="212">
        <f t="shared" si="33"/>
        <v>2048</v>
      </c>
      <c r="AH91" s="212">
        <f t="shared" si="33"/>
        <v>2049</v>
      </c>
      <c r="AI91" s="212">
        <f t="shared" si="33"/>
        <v>2050</v>
      </c>
      <c r="AJ91" s="212">
        <f t="shared" si="33"/>
        <v>2051</v>
      </c>
      <c r="AK91" s="212">
        <f t="shared" si="33"/>
        <v>2052</v>
      </c>
      <c r="AL91" s="212">
        <f t="shared" si="33"/>
        <v>2053</v>
      </c>
      <c r="AM91" s="212">
        <f t="shared" si="33"/>
        <v>2054</v>
      </c>
      <c r="AN91" s="212">
        <f t="shared" si="33"/>
        <v>2055</v>
      </c>
      <c r="AO91" s="212">
        <f t="shared" si="33"/>
        <v>2056</v>
      </c>
      <c r="AP91" s="212">
        <f t="shared" si="33"/>
        <v>2057</v>
      </c>
      <c r="AQ91" s="213"/>
      <c r="AR91" s="213"/>
      <c r="AS91" s="213"/>
    </row>
    <row r="92" spans="1:45" ht="15.6" customHeight="1" x14ac:dyDescent="0.2">
      <c r="A92" s="284" t="s">
        <v>311</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592</v>
      </c>
      <c r="B97" s="416"/>
      <c r="C97" s="416"/>
      <c r="D97" s="416"/>
      <c r="E97" s="416"/>
      <c r="F97" s="416"/>
      <c r="G97" s="416"/>
      <c r="H97" s="416"/>
      <c r="I97" s="416"/>
      <c r="J97" s="416"/>
      <c r="K97" s="416"/>
      <c r="L97" s="416"/>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593</v>
      </c>
      <c r="B99" s="288">
        <f>B81*B85</f>
        <v>-19274264.689011429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-19274264.689011429</v>
      </c>
      <c r="AR99" s="291"/>
      <c r="AS99" s="291"/>
    </row>
    <row r="100" spans="1:71" s="295" customFormat="1" hidden="1" x14ac:dyDescent="0.2">
      <c r="A100" s="293">
        <f>AQ99</f>
        <v>-19274264.689011429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-24427745.802441452</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594</v>
      </c>
      <c r="B102" s="297">
        <f>(A101+-A100)/-A100</f>
        <v>-0.26737627590888624</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595</v>
      </c>
      <c r="B104" s="299" t="s">
        <v>596</v>
      </c>
      <c r="C104" s="299" t="s">
        <v>597</v>
      </c>
      <c r="D104" s="299" t="s">
        <v>598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-23.988167539116564</v>
      </c>
      <c r="B105" s="303">
        <f>L88</f>
        <v>0</v>
      </c>
      <c r="C105" s="304" t="str">
        <f>G28</f>
        <v>не окупается</v>
      </c>
      <c r="D105" s="304" t="str">
        <f>G29</f>
        <v>не окупается</v>
      </c>
      <c r="E105" s="305" t="s">
        <v>599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600</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601</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602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603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604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605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4" t="s">
        <v>606</v>
      </c>
      <c r="C116" s="405"/>
      <c r="D116" s="404" t="s">
        <v>607</v>
      </c>
      <c r="E116" s="405"/>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608</v>
      </c>
      <c r="B117" s="316"/>
      <c r="C117" s="307" t="s">
        <v>609</v>
      </c>
      <c r="D117" s="316"/>
      <c r="E117" s="307" t="s">
        <v>609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608</v>
      </c>
      <c r="B118" s="307">
        <f>$B$110*B117</f>
        <v>0</v>
      </c>
      <c r="C118" s="307" t="s">
        <v>141</v>
      </c>
      <c r="D118" s="307">
        <f>$B$110*D117</f>
        <v>0</v>
      </c>
      <c r="E118" s="307" t="s">
        <v>141</v>
      </c>
      <c r="F118" s="310" t="s">
        <v>610</v>
      </c>
      <c r="G118" s="307">
        <f>D117-B117</f>
        <v>0</v>
      </c>
      <c r="H118" s="307" t="s">
        <v>609</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611</v>
      </c>
      <c r="G119" s="307">
        <f>I119/$B$110</f>
        <v>0</v>
      </c>
      <c r="H119" s="307" t="s">
        <v>609</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612</v>
      </c>
      <c r="G120" s="317">
        <f>G118</f>
        <v>0</v>
      </c>
      <c r="H120" s="307" t="s">
        <v>609</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613</v>
      </c>
      <c r="B122" s="323">
        <v>25.495197999999995</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357</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614</v>
      </c>
      <c r="B124" s="324"/>
      <c r="C124" s="325" t="s">
        <v>615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616</v>
      </c>
      <c r="B126" s="330">
        <f>$B$122*1000*1000</f>
        <v>25495197.999999996</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617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618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619</v>
      </c>
      <c r="B131" s="337">
        <v>1.23072</v>
      </c>
      <c r="C131" s="305" t="s">
        <v>620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621</v>
      </c>
      <c r="B132" s="337">
        <v>1.20268</v>
      </c>
      <c r="C132" s="305" t="s">
        <v>620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622</v>
      </c>
      <c r="C134" s="329" t="s">
        <v>623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624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625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6" t="str">
        <f>'2. паспорт  ТП'!A4:S4</f>
        <v>Год раскрытия информации: 2016 год</v>
      </c>
      <c r="B5" s="356"/>
      <c r="C5" s="356"/>
      <c r="D5" s="356"/>
      <c r="E5" s="356"/>
      <c r="F5" s="356"/>
      <c r="G5" s="356"/>
      <c r="H5" s="356"/>
      <c r="I5" s="356"/>
      <c r="J5" s="356"/>
      <c r="K5" s="356"/>
      <c r="L5" s="35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0" t="s">
        <v>10</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7" t="s">
        <v>9</v>
      </c>
      <c r="B10" s="357"/>
      <c r="C10" s="357"/>
      <c r="D10" s="357"/>
      <c r="E10" s="357"/>
      <c r="F10" s="357"/>
      <c r="G10" s="357"/>
      <c r="H10" s="357"/>
      <c r="I10" s="357"/>
      <c r="J10" s="357"/>
      <c r="K10" s="357"/>
      <c r="L10" s="357"/>
    </row>
    <row r="11" spans="1:44" ht="18.75" x14ac:dyDescent="0.25">
      <c r="A11" s="360"/>
      <c r="B11" s="360"/>
      <c r="C11" s="360"/>
      <c r="D11" s="360"/>
      <c r="E11" s="360"/>
      <c r="F11" s="360"/>
      <c r="G11" s="360"/>
      <c r="H11" s="360"/>
      <c r="I11" s="360"/>
      <c r="J11" s="360"/>
      <c r="K11" s="360"/>
      <c r="L11" s="360"/>
    </row>
    <row r="12" spans="1:44" x14ac:dyDescent="0.25">
      <c r="A12" s="362" t="str">
        <f>'1. паспорт местоположение'!A12:C12</f>
        <v>F_596-1</v>
      </c>
      <c r="B12" s="362"/>
      <c r="C12" s="362"/>
      <c r="D12" s="362"/>
      <c r="E12" s="362"/>
      <c r="F12" s="362"/>
      <c r="G12" s="362"/>
      <c r="H12" s="362"/>
      <c r="I12" s="362"/>
      <c r="J12" s="362"/>
      <c r="K12" s="362"/>
      <c r="L12" s="362"/>
    </row>
    <row r="13" spans="1:44" x14ac:dyDescent="0.25">
      <c r="A13" s="357" t="s">
        <v>8</v>
      </c>
      <c r="B13" s="357"/>
      <c r="C13" s="357"/>
      <c r="D13" s="357"/>
      <c r="E13" s="357"/>
      <c r="F13" s="357"/>
      <c r="G13" s="357"/>
      <c r="H13" s="357"/>
      <c r="I13" s="357"/>
      <c r="J13" s="357"/>
      <c r="K13" s="357"/>
      <c r="L13" s="357"/>
    </row>
    <row r="14" spans="1:44" ht="18.75" x14ac:dyDescent="0.25">
      <c r="A14" s="365"/>
      <c r="B14" s="365"/>
      <c r="C14" s="365"/>
      <c r="D14" s="365"/>
      <c r="E14" s="365"/>
      <c r="F14" s="365"/>
      <c r="G14" s="365"/>
      <c r="H14" s="365"/>
      <c r="I14" s="365"/>
      <c r="J14" s="365"/>
      <c r="K14" s="365"/>
      <c r="L14" s="365"/>
    </row>
    <row r="15" spans="1:44" x14ac:dyDescent="0.25">
      <c r="A15" s="362" t="str">
        <f>'1. паспорт местоположение'!A15</f>
        <v>Комплекс технических средств безопасности на ПС 330 кВ О-1 "Центральная"</v>
      </c>
      <c r="B15" s="362"/>
      <c r="C15" s="362"/>
      <c r="D15" s="362"/>
      <c r="E15" s="362"/>
      <c r="F15" s="362"/>
      <c r="G15" s="362"/>
      <c r="H15" s="362"/>
      <c r="I15" s="362"/>
      <c r="J15" s="362"/>
      <c r="K15" s="362"/>
      <c r="L15" s="362"/>
    </row>
    <row r="16" spans="1:44" x14ac:dyDescent="0.25">
      <c r="A16" s="357" t="s">
        <v>7</v>
      </c>
      <c r="B16" s="357"/>
      <c r="C16" s="357"/>
      <c r="D16" s="357"/>
      <c r="E16" s="357"/>
      <c r="F16" s="357"/>
      <c r="G16" s="357"/>
      <c r="H16" s="357"/>
      <c r="I16" s="357"/>
      <c r="J16" s="357"/>
      <c r="K16" s="357"/>
      <c r="L16" s="357"/>
    </row>
    <row r="17" spans="1:12" ht="15.75" customHeight="1" x14ac:dyDescent="0.25">
      <c r="L17" s="106"/>
    </row>
    <row r="18" spans="1:12" x14ac:dyDescent="0.25">
      <c r="K18" s="105"/>
    </row>
    <row r="19" spans="1:12" ht="15.75" customHeight="1" x14ac:dyDescent="0.25">
      <c r="A19" s="417" t="s">
        <v>518</v>
      </c>
      <c r="B19" s="417"/>
      <c r="C19" s="417"/>
      <c r="D19" s="417"/>
      <c r="E19" s="417"/>
      <c r="F19" s="417"/>
      <c r="G19" s="417"/>
      <c r="H19" s="417"/>
      <c r="I19" s="417"/>
      <c r="J19" s="417"/>
      <c r="K19" s="417"/>
      <c r="L19" s="417"/>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2016-11-02T13:46:08Z</dcterms:modified>
</cp:coreProperties>
</file>