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C48"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48" i="19" l="1"/>
  <c r="G136" i="19"/>
  <c r="F137" i="19"/>
  <c r="E49" i="19" s="1"/>
  <c r="D49" i="19"/>
  <c r="B25" i="19"/>
  <c r="C67" i="19" s="1"/>
  <c r="B81" i="19"/>
  <c r="AQ81" i="19" s="1"/>
  <c r="B29" i="19"/>
  <c r="C47" i="19"/>
  <c r="C61" i="19" s="1"/>
  <c r="C60" i="19" s="1"/>
  <c r="C52" i="19"/>
  <c r="D58" i="19"/>
  <c r="B46" i="19"/>
  <c r="B80" i="19"/>
  <c r="B66" i="19"/>
  <c r="B68" i="19" s="1"/>
  <c r="I118" i="19"/>
  <c r="I120" i="19" s="1"/>
  <c r="C109" i="19" s="1"/>
  <c r="C140" i="19"/>
  <c r="D67" i="19" l="1"/>
  <c r="F76" i="19"/>
  <c r="C76" i="19"/>
  <c r="B79" i="19"/>
  <c r="H136" i="19"/>
  <c r="F48" i="19"/>
  <c r="G137" i="19"/>
  <c r="F49" i="19" s="1"/>
  <c r="B54" i="19"/>
  <c r="B55" i="19" s="1"/>
  <c r="D74" i="19"/>
  <c r="E58" i="19"/>
  <c r="D52" i="19"/>
  <c r="D47" i="19"/>
  <c r="D61" i="19" s="1"/>
  <c r="D60" i="19" s="1"/>
  <c r="D140" i="19"/>
  <c r="D141" i="19"/>
  <c r="C73" i="19" s="1"/>
  <c r="C85" i="19" s="1"/>
  <c r="C99" i="19" s="1"/>
  <c r="C108" i="19"/>
  <c r="C50" i="19" s="1"/>
  <c r="C59" i="19" s="1"/>
  <c r="D109" i="19"/>
  <c r="H137" i="19"/>
  <c r="B75" i="19"/>
  <c r="C141" i="19"/>
  <c r="B73" i="19" s="1"/>
  <c r="B85" i="19" s="1"/>
  <c r="B99" i="19" s="1"/>
  <c r="B56" i="19"/>
  <c r="B69" i="19" s="1"/>
  <c r="B77" i="19" s="1"/>
  <c r="C53" i="19"/>
  <c r="B82" i="19"/>
  <c r="I136" i="19" l="1"/>
  <c r="G48" i="19"/>
  <c r="D76" i="19"/>
  <c r="E67" i="19"/>
  <c r="E52" i="19"/>
  <c r="E47" i="19"/>
  <c r="E61" i="19" s="1"/>
  <c r="E60" i="19" s="1"/>
  <c r="E74" i="19"/>
  <c r="F58" i="19"/>
  <c r="C55" i="19"/>
  <c r="D53" i="19" s="1"/>
  <c r="I137" i="19"/>
  <c r="G49" i="19"/>
  <c r="B70" i="19"/>
  <c r="E109" i="19"/>
  <c r="D108" i="19"/>
  <c r="D50" i="19" s="1"/>
  <c r="D59" i="19" s="1"/>
  <c r="C80" i="19"/>
  <c r="C66" i="19"/>
  <c r="C68" i="19" s="1"/>
  <c r="C79" i="19"/>
  <c r="E140" i="19"/>
  <c r="E141" i="19"/>
  <c r="D73" i="19" s="1"/>
  <c r="D85" i="19" s="1"/>
  <c r="D99" i="19" s="1"/>
  <c r="E76" i="19" l="1"/>
  <c r="F67" i="19"/>
  <c r="G67" i="19" s="1"/>
  <c r="J136" i="19"/>
  <c r="H48" i="19"/>
  <c r="F74" i="19"/>
  <c r="G58" i="19"/>
  <c r="F52" i="19"/>
  <c r="F47" i="19"/>
  <c r="F61" i="19" s="1"/>
  <c r="F60" i="19" s="1"/>
  <c r="F140" i="19"/>
  <c r="F141" i="19"/>
  <c r="E73" i="19" s="1"/>
  <c r="E85" i="19" s="1"/>
  <c r="E99" i="19" s="1"/>
  <c r="D79" i="19"/>
  <c r="E108" i="19"/>
  <c r="E50" i="19" s="1"/>
  <c r="E59" i="19" s="1"/>
  <c r="F109" i="19"/>
  <c r="G76" i="19"/>
  <c r="H67" i="19"/>
  <c r="D55" i="19"/>
  <c r="H49" i="19"/>
  <c r="D80" i="19"/>
  <c r="D66" i="19"/>
  <c r="D68" i="19" s="1"/>
  <c r="C75" i="19"/>
  <c r="B71" i="19"/>
  <c r="B72" i="19" s="1"/>
  <c r="C82" i="19"/>
  <c r="C56" i="19"/>
  <c r="C69" i="19" s="1"/>
  <c r="C77" i="19" s="1"/>
  <c r="K136" i="19" l="1"/>
  <c r="I48" i="19"/>
  <c r="J137" i="19"/>
  <c r="I49" i="19" s="1"/>
  <c r="G52" i="19"/>
  <c r="G74" i="19"/>
  <c r="G47" i="19"/>
  <c r="G61" i="19" s="1"/>
  <c r="G60" i="19" s="1"/>
  <c r="H58" i="19"/>
  <c r="D82" i="19"/>
  <c r="D56" i="19"/>
  <c r="D69" i="19" s="1"/>
  <c r="D77" i="19" s="1"/>
  <c r="E79" i="19"/>
  <c r="H76" i="19"/>
  <c r="I67" i="19"/>
  <c r="G140" i="19"/>
  <c r="C70" i="19"/>
  <c r="K137" i="19"/>
  <c r="E53" i="19"/>
  <c r="G109" i="19"/>
  <c r="F108" i="19"/>
  <c r="F50" i="19" s="1"/>
  <c r="F59" i="19" s="1"/>
  <c r="D75" i="19"/>
  <c r="E80" i="19"/>
  <c r="E66" i="19"/>
  <c r="E68" i="19" s="1"/>
  <c r="B78" i="19"/>
  <c r="B83" i="19" s="1"/>
  <c r="L136" i="19" l="1"/>
  <c r="J48" i="19"/>
  <c r="H47" i="19"/>
  <c r="H61" i="19" s="1"/>
  <c r="H60" i="19" s="1"/>
  <c r="I58" i="19"/>
  <c r="H74" i="19"/>
  <c r="H52" i="19"/>
  <c r="G108" i="19"/>
  <c r="G50" i="19" s="1"/>
  <c r="G59" i="19" s="1"/>
  <c r="H109" i="19"/>
  <c r="H140" i="19"/>
  <c r="H141" i="19"/>
  <c r="G73" i="19" s="1"/>
  <c r="G85" i="19" s="1"/>
  <c r="G99" i="19" s="1"/>
  <c r="E75" i="19"/>
  <c r="G141" i="19"/>
  <c r="F73" i="19" s="1"/>
  <c r="F85" i="19" s="1"/>
  <c r="F99" i="19" s="1"/>
  <c r="I76" i="19"/>
  <c r="J67" i="19"/>
  <c r="B88" i="19"/>
  <c r="B86" i="19"/>
  <c r="B84" i="19"/>
  <c r="B89" i="19" s="1"/>
  <c r="D70" i="19"/>
  <c r="F80" i="19"/>
  <c r="F66" i="19"/>
  <c r="F68" i="19" s="1"/>
  <c r="F79" i="19"/>
  <c r="E55" i="19"/>
  <c r="C71" i="19"/>
  <c r="C72" i="19" s="1"/>
  <c r="L137" i="19"/>
  <c r="J49" i="19"/>
  <c r="M136" i="19" l="1"/>
  <c r="K48" i="19"/>
  <c r="I52" i="19"/>
  <c r="I47" i="19"/>
  <c r="I61" i="19" s="1"/>
  <c r="I60" i="19" s="1"/>
  <c r="I74" i="19"/>
  <c r="J58" i="19"/>
  <c r="E82" i="19"/>
  <c r="E56" i="19"/>
  <c r="E69" i="19" s="1"/>
  <c r="F75" i="19"/>
  <c r="B87" i="19"/>
  <c r="B90" i="19" s="1"/>
  <c r="J76" i="19"/>
  <c r="K67" i="19"/>
  <c r="G80" i="19"/>
  <c r="G66" i="19"/>
  <c r="G68" i="19" s="1"/>
  <c r="G79" i="19"/>
  <c r="M137" i="19"/>
  <c r="K49" i="19"/>
  <c r="F53" i="19"/>
  <c r="C78" i="19"/>
  <c r="C83" i="19" s="1"/>
  <c r="D71" i="19"/>
  <c r="I140" i="19"/>
  <c r="I109" i="19"/>
  <c r="H108" i="19"/>
  <c r="H50" i="19" s="1"/>
  <c r="H59" i="19" s="1"/>
  <c r="N136" i="19" l="1"/>
  <c r="L48" i="19"/>
  <c r="J47" i="19"/>
  <c r="J61" i="19" s="1"/>
  <c r="J60" i="19" s="1"/>
  <c r="J74" i="19"/>
  <c r="K58" i="19"/>
  <c r="J52" i="19"/>
  <c r="J141" i="19"/>
  <c r="I73" i="19" s="1"/>
  <c r="I85" i="19" s="1"/>
  <c r="I99" i="19" s="1"/>
  <c r="J140" i="19"/>
  <c r="F55" i="19"/>
  <c r="G53" i="19"/>
  <c r="G75" i="19"/>
  <c r="K76" i="19"/>
  <c r="L67" i="19"/>
  <c r="E77" i="19"/>
  <c r="E70" i="19"/>
  <c r="J109" i="19"/>
  <c r="I108" i="19"/>
  <c r="I50" i="19" s="1"/>
  <c r="I59" i="19" s="1"/>
  <c r="D78" i="19"/>
  <c r="D83" i="19" s="1"/>
  <c r="D86" i="19" s="1"/>
  <c r="I141" i="19"/>
  <c r="H73" i="19" s="1"/>
  <c r="H85" i="19" s="1"/>
  <c r="H99" i="19" s="1"/>
  <c r="C86" i="19"/>
  <c r="C84" i="19"/>
  <c r="C89" i="19" s="1"/>
  <c r="D88" i="19"/>
  <c r="C88" i="19"/>
  <c r="H79" i="19"/>
  <c r="H80" i="19"/>
  <c r="H66" i="19"/>
  <c r="H68" i="19" s="1"/>
  <c r="D72" i="19"/>
  <c r="N137" i="19"/>
  <c r="L49" i="19"/>
  <c r="O136" i="19" l="1"/>
  <c r="M48" i="19"/>
  <c r="K52" i="19"/>
  <c r="K47" i="19"/>
  <c r="K61" i="19" s="1"/>
  <c r="K60" i="19" s="1"/>
  <c r="K74" i="19"/>
  <c r="L58" i="19"/>
  <c r="D84" i="19"/>
  <c r="D89" i="19" s="1"/>
  <c r="I80" i="19"/>
  <c r="I66" i="19"/>
  <c r="I68" i="19" s="1"/>
  <c r="I79" i="19"/>
  <c r="L76" i="19"/>
  <c r="M67" i="19"/>
  <c r="O137" i="19"/>
  <c r="M49" i="19"/>
  <c r="E71" i="19"/>
  <c r="E72" i="19" s="1"/>
  <c r="K140" i="19"/>
  <c r="K141" i="19" s="1"/>
  <c r="J73" i="19" s="1"/>
  <c r="J85" i="19" s="1"/>
  <c r="J99" i="19" s="1"/>
  <c r="H75" i="19"/>
  <c r="G55" i="19"/>
  <c r="H53" i="19" s="1"/>
  <c r="D87" i="19"/>
  <c r="C87" i="19"/>
  <c r="C90" i="19" s="1"/>
  <c r="K109" i="19"/>
  <c r="J108" i="19"/>
  <c r="J50" i="19" s="1"/>
  <c r="J59" i="19" s="1"/>
  <c r="F82" i="19"/>
  <c r="F56" i="19"/>
  <c r="F69" i="19" s="1"/>
  <c r="P136" i="19" l="1"/>
  <c r="N48" i="19"/>
  <c r="L52" i="19"/>
  <c r="L74" i="19"/>
  <c r="L47" i="19"/>
  <c r="L61" i="19" s="1"/>
  <c r="L60" i="19" s="1"/>
  <c r="M58" i="19"/>
  <c r="D90" i="19"/>
  <c r="P137" i="19"/>
  <c r="N49" i="19"/>
  <c r="G82" i="19"/>
  <c r="G56" i="19"/>
  <c r="G69" i="19" s="1"/>
  <c r="M76" i="19"/>
  <c r="N67" i="19"/>
  <c r="I75" i="19"/>
  <c r="L109" i="19"/>
  <c r="K108" i="19"/>
  <c r="K50" i="19" s="1"/>
  <c r="K59" i="19" s="1"/>
  <c r="F77" i="19"/>
  <c r="F70" i="19"/>
  <c r="H55" i="19"/>
  <c r="I53" i="19" s="1"/>
  <c r="J66" i="19"/>
  <c r="J68" i="19" s="1"/>
  <c r="J80" i="19"/>
  <c r="J79" i="19"/>
  <c r="L140" i="19"/>
  <c r="L141" i="19" s="1"/>
  <c r="K73" i="19" s="1"/>
  <c r="K85" i="19" s="1"/>
  <c r="K99" i="19" s="1"/>
  <c r="E78" i="19"/>
  <c r="E83" i="19" s="1"/>
  <c r="Q136" i="19" l="1"/>
  <c r="O48" i="19"/>
  <c r="N58" i="19"/>
  <c r="M47" i="19"/>
  <c r="M61" i="19" s="1"/>
  <c r="M60" i="19" s="1"/>
  <c r="M74" i="19"/>
  <c r="M52" i="19"/>
  <c r="K66" i="19"/>
  <c r="K68" i="19" s="1"/>
  <c r="K80" i="19"/>
  <c r="K79" i="19"/>
  <c r="O67" i="19"/>
  <c r="N76" i="19"/>
  <c r="J75" i="19"/>
  <c r="M109" i="19"/>
  <c r="L108" i="19"/>
  <c r="L50" i="19" s="1"/>
  <c r="L59" i="19" s="1"/>
  <c r="E86" i="19"/>
  <c r="E84" i="19"/>
  <c r="E89" i="19" s="1"/>
  <c r="E88" i="19"/>
  <c r="H82" i="19"/>
  <c r="H56" i="19"/>
  <c r="H69" i="19" s="1"/>
  <c r="I55" i="19"/>
  <c r="F71" i="19"/>
  <c r="F72" i="19" s="1"/>
  <c r="M140" i="19"/>
  <c r="M141" i="19"/>
  <c r="L73" i="19" s="1"/>
  <c r="L85" i="19" s="1"/>
  <c r="L99" i="19" s="1"/>
  <c r="G77" i="19"/>
  <c r="G70" i="19"/>
  <c r="Q137"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E87" i="19"/>
  <c r="E90" i="19" s="1"/>
  <c r="F78" i="19"/>
  <c r="F83" i="19" s="1"/>
  <c r="L80" i="19"/>
  <c r="L66" i="19"/>
  <c r="L68" i="19" s="1"/>
  <c r="L79" i="19"/>
  <c r="K75" i="19"/>
  <c r="S136" i="19" l="1"/>
  <c r="Q48" i="19"/>
  <c r="O52" i="19"/>
  <c r="O47" i="19"/>
  <c r="O61" i="19" s="1"/>
  <c r="O60" i="19" s="1"/>
  <c r="P58" i="19"/>
  <c r="O74" i="19"/>
  <c r="G78" i="19"/>
  <c r="G83" i="19" s="1"/>
  <c r="G86" i="19" s="1"/>
  <c r="L75" i="19"/>
  <c r="G72" i="19"/>
  <c r="H71" i="19"/>
  <c r="H72" i="19" s="1"/>
  <c r="M80" i="19"/>
  <c r="M66" i="19"/>
  <c r="M68" i="19" s="1"/>
  <c r="M79" i="19"/>
  <c r="I77" i="19"/>
  <c r="I70" i="19"/>
  <c r="P76" i="19"/>
  <c r="Q67" i="19"/>
  <c r="J55" i="19"/>
  <c r="K53" i="19"/>
  <c r="F86" i="19"/>
  <c r="F84" i="19"/>
  <c r="F89" i="19" s="1"/>
  <c r="F88" i="19"/>
  <c r="O140" i="19"/>
  <c r="O141" i="19" s="1"/>
  <c r="N73" i="19" s="1"/>
  <c r="N85" i="19" s="1"/>
  <c r="N99" i="19" s="1"/>
  <c r="S137" i="19"/>
  <c r="Q49" i="19"/>
  <c r="N108" i="19"/>
  <c r="N50" i="19" s="1"/>
  <c r="N59" i="19" s="1"/>
  <c r="O109" i="19"/>
  <c r="G88" i="19" l="1"/>
  <c r="T136" i="19"/>
  <c r="T137" i="19" s="1"/>
  <c r="R48" i="19"/>
  <c r="G84" i="19"/>
  <c r="Q58" i="19"/>
  <c r="P74" i="19"/>
  <c r="P52" i="19"/>
  <c r="P47" i="19"/>
  <c r="P61" i="19" s="1"/>
  <c r="P60" i="19" s="1"/>
  <c r="G87" i="19"/>
  <c r="F87" i="19"/>
  <c r="F90" i="19" s="1"/>
  <c r="Q76" i="19"/>
  <c r="R67" i="19"/>
  <c r="R49" i="19"/>
  <c r="K55" i="19"/>
  <c r="L53" i="19" s="1"/>
  <c r="H78" i="19"/>
  <c r="H83" i="19" s="1"/>
  <c r="O108" i="19"/>
  <c r="O50" i="19" s="1"/>
  <c r="O59" i="19" s="1"/>
  <c r="P109" i="19"/>
  <c r="J56" i="19"/>
  <c r="J69" i="19" s="1"/>
  <c r="J82" i="19"/>
  <c r="I71" i="19"/>
  <c r="M75" i="19"/>
  <c r="N80" i="19"/>
  <c r="N66" i="19"/>
  <c r="N68" i="19" s="1"/>
  <c r="N79" i="19"/>
  <c r="P140" i="19"/>
  <c r="P141" i="19"/>
  <c r="O73" i="19" s="1"/>
  <c r="O85" i="19" s="1"/>
  <c r="O99" i="19" s="1"/>
  <c r="G89" i="19"/>
  <c r="U136" i="19" l="1"/>
  <c r="S48" i="19"/>
  <c r="Q52" i="19"/>
  <c r="Q47" i="19"/>
  <c r="Q61" i="19" s="1"/>
  <c r="Q60" i="19" s="1"/>
  <c r="Q74" i="19"/>
  <c r="R58" i="19"/>
  <c r="I78" i="19"/>
  <c r="I83" i="19" s="1"/>
  <c r="I86" i="19" s="1"/>
  <c r="Q109" i="19"/>
  <c r="P108" i="19"/>
  <c r="P50" i="19" s="1"/>
  <c r="P59" i="19" s="1"/>
  <c r="O80" i="19"/>
  <c r="O66" i="19"/>
  <c r="O68" i="19" s="1"/>
  <c r="O79" i="19"/>
  <c r="G90" i="19"/>
  <c r="U137" i="19"/>
  <c r="S49" i="19"/>
  <c r="Q140" i="19"/>
  <c r="Q141" i="19"/>
  <c r="P73" i="19" s="1"/>
  <c r="P85" i="19" s="1"/>
  <c r="P99" i="19" s="1"/>
  <c r="I72" i="19"/>
  <c r="L55" i="19"/>
  <c r="M53" i="19" s="1"/>
  <c r="S67" i="19"/>
  <c r="R76" i="19"/>
  <c r="H86" i="19"/>
  <c r="H84" i="19"/>
  <c r="H89" i="19" s="1"/>
  <c r="H88" i="19"/>
  <c r="K56" i="19"/>
  <c r="K69" i="19" s="1"/>
  <c r="K82" i="19"/>
  <c r="N75" i="19"/>
  <c r="J77" i="19"/>
  <c r="J70" i="19"/>
  <c r="V136" i="19" l="1"/>
  <c r="T48" i="19"/>
  <c r="S58" i="19"/>
  <c r="R52" i="19"/>
  <c r="R47" i="19"/>
  <c r="R61" i="19" s="1"/>
  <c r="R60" i="19" s="1"/>
  <c r="R74" i="19"/>
  <c r="I84" i="19"/>
  <c r="I89" i="19" s="1"/>
  <c r="I88" i="19"/>
  <c r="V137" i="19"/>
  <c r="T49" i="19"/>
  <c r="J71" i="19"/>
  <c r="J78" i="19" s="1"/>
  <c r="J83" i="19" s="1"/>
  <c r="S76" i="19"/>
  <c r="T67" i="19"/>
  <c r="P80" i="19"/>
  <c r="P66" i="19"/>
  <c r="P68" i="19" s="1"/>
  <c r="P79" i="19"/>
  <c r="K77" i="19"/>
  <c r="K70" i="19"/>
  <c r="L82" i="19"/>
  <c r="L56" i="19"/>
  <c r="L69" i="19" s="1"/>
  <c r="O75" i="19"/>
  <c r="I87" i="19"/>
  <c r="H87" i="19"/>
  <c r="H90" i="19" s="1"/>
  <c r="M55" i="19"/>
  <c r="R140" i="19"/>
  <c r="R141" i="19" s="1"/>
  <c r="Q73" i="19" s="1"/>
  <c r="Q85" i="19" s="1"/>
  <c r="Q99" i="19" s="1"/>
  <c r="R109" i="19"/>
  <c r="Q108" i="19"/>
  <c r="Q50" i="19" s="1"/>
  <c r="Q59" i="19" s="1"/>
  <c r="W136" i="19" l="1"/>
  <c r="U48" i="19"/>
  <c r="S52" i="19"/>
  <c r="S47" i="19"/>
  <c r="S61" i="19" s="1"/>
  <c r="S60" i="19" s="1"/>
  <c r="S74" i="19"/>
  <c r="T58" i="19"/>
  <c r="I90" i="19"/>
  <c r="J86" i="19"/>
  <c r="J87" i="19" s="1"/>
  <c r="J90" i="19" s="1"/>
  <c r="J88" i="19"/>
  <c r="J84" i="19"/>
  <c r="J89" i="19" s="1"/>
  <c r="Q80" i="19"/>
  <c r="Q66" i="19"/>
  <c r="Q68" i="19" s="1"/>
  <c r="Q79" i="19"/>
  <c r="W137" i="19"/>
  <c r="U49" i="19"/>
  <c r="S109" i="19"/>
  <c r="R108" i="19"/>
  <c r="R50" i="19" s="1"/>
  <c r="R59" i="19" s="1"/>
  <c r="S140" i="19"/>
  <c r="S141" i="19" s="1"/>
  <c r="R73" i="19" s="1"/>
  <c r="R85" i="19" s="1"/>
  <c r="R99" i="19" s="1"/>
  <c r="J72" i="19"/>
  <c r="L77" i="19"/>
  <c r="L70" i="19"/>
  <c r="T76" i="19"/>
  <c r="U67" i="19"/>
  <c r="M82" i="19"/>
  <c r="M56" i="19"/>
  <c r="M69" i="19" s="1"/>
  <c r="N53" i="19"/>
  <c r="K71" i="19"/>
  <c r="K78" i="19" s="1"/>
  <c r="K83" i="19" s="1"/>
  <c r="P75" i="19"/>
  <c r="X136" i="19" l="1"/>
  <c r="V48" i="19"/>
  <c r="T47" i="19"/>
  <c r="T61" i="19" s="1"/>
  <c r="T60" i="19" s="1"/>
  <c r="U58" i="19"/>
  <c r="T74" i="19"/>
  <c r="T52" i="19"/>
  <c r="K72" i="19"/>
  <c r="U76" i="19"/>
  <c r="V67" i="19"/>
  <c r="T140" i="19"/>
  <c r="T141" i="19"/>
  <c r="S73" i="19" s="1"/>
  <c r="S85" i="19" s="1"/>
  <c r="S99" i="19" s="1"/>
  <c r="N55" i="19"/>
  <c r="K86" i="19"/>
  <c r="K87" i="19" s="1"/>
  <c r="K90" i="19" s="1"/>
  <c r="K88" i="19"/>
  <c r="K84" i="19"/>
  <c r="K89" i="19" s="1"/>
  <c r="X137" i="19"/>
  <c r="V49" i="19"/>
  <c r="M77" i="19"/>
  <c r="M70" i="19"/>
  <c r="L71" i="19"/>
  <c r="L78" i="19" s="1"/>
  <c r="L83" i="19" s="1"/>
  <c r="R80" i="19"/>
  <c r="R66" i="19"/>
  <c r="R68" i="19" s="1"/>
  <c r="R79" i="19"/>
  <c r="S108" i="19"/>
  <c r="S50" i="19" s="1"/>
  <c r="S59" i="19" s="1"/>
  <c r="T109" i="19"/>
  <c r="Q75" i="19"/>
  <c r="Y136" i="19" l="1"/>
  <c r="W48" i="19"/>
  <c r="U74" i="19"/>
  <c r="V58" i="19"/>
  <c r="U52" i="19"/>
  <c r="U47" i="19"/>
  <c r="U61" i="19" s="1"/>
  <c r="U60" i="19" s="1"/>
  <c r="L72" i="19"/>
  <c r="L86" i="19"/>
  <c r="L87" i="19" s="1"/>
  <c r="L88" i="19"/>
  <c r="B105" i="19" s="1"/>
  <c r="L84" i="19"/>
  <c r="L89" i="19" s="1"/>
  <c r="G28" i="19" s="1"/>
  <c r="C105" i="19" s="1"/>
  <c r="U109" i="19"/>
  <c r="T108" i="19"/>
  <c r="T50" i="19" s="1"/>
  <c r="T59" i="19" s="1"/>
  <c r="N82" i="19"/>
  <c r="N56" i="19"/>
  <c r="N69" i="19" s="1"/>
  <c r="S80" i="19"/>
  <c r="S66" i="19"/>
  <c r="S68" i="19" s="1"/>
  <c r="S79" i="19"/>
  <c r="R75" i="19"/>
  <c r="M71" i="19"/>
  <c r="M78" i="19" s="1"/>
  <c r="M83" i="19" s="1"/>
  <c r="Y137" i="19"/>
  <c r="W49" i="19"/>
  <c r="O53" i="19"/>
  <c r="V76" i="19"/>
  <c r="W67" i="19"/>
  <c r="U140" i="19"/>
  <c r="U141" i="19"/>
  <c r="T73" i="19" s="1"/>
  <c r="T85" i="19" s="1"/>
  <c r="T99" i="19" s="1"/>
  <c r="Z136" i="19" l="1"/>
  <c r="X48" i="19"/>
  <c r="V74" i="19"/>
  <c r="W58" i="19"/>
  <c r="V52" i="19"/>
  <c r="V47" i="19"/>
  <c r="V61" i="19" s="1"/>
  <c r="V60" i="19" s="1"/>
  <c r="M86" i="19"/>
  <c r="M87" i="19" s="1"/>
  <c r="M90" i="19" s="1"/>
  <c r="M88" i="19"/>
  <c r="M84" i="19"/>
  <c r="M89" i="19" s="1"/>
  <c r="W76" i="19"/>
  <c r="X67" i="19"/>
  <c r="M72" i="19"/>
  <c r="N77" i="19"/>
  <c r="N70" i="19"/>
  <c r="V109" i="19"/>
  <c r="U108" i="19"/>
  <c r="U50" i="19" s="1"/>
  <c r="U59" i="19" s="1"/>
  <c r="O55" i="19"/>
  <c r="V140" i="19"/>
  <c r="V141" i="19"/>
  <c r="U73" i="19" s="1"/>
  <c r="U85" i="19" s="1"/>
  <c r="U99" i="19" s="1"/>
  <c r="S75" i="19"/>
  <c r="Z137" i="19"/>
  <c r="X49" i="19"/>
  <c r="T80" i="19"/>
  <c r="T66" i="19"/>
  <c r="T68" i="19" s="1"/>
  <c r="T79" i="19"/>
  <c r="L90" i="19"/>
  <c r="G29" i="19" s="1"/>
  <c r="D105" i="19" s="1"/>
  <c r="G30" i="19"/>
  <c r="A105" i="19" s="1"/>
  <c r="AA136" i="19" l="1"/>
  <c r="Y48" i="19"/>
  <c r="W74" i="19"/>
  <c r="W47" i="19"/>
  <c r="W61" i="19" s="1"/>
  <c r="W60" i="19" s="1"/>
  <c r="W52" i="19"/>
  <c r="X58" i="19"/>
  <c r="O82" i="19"/>
  <c r="O56" i="19"/>
  <c r="O69" i="19" s="1"/>
  <c r="U80" i="19"/>
  <c r="U66" i="19"/>
  <c r="U68" i="19" s="1"/>
  <c r="U79" i="19"/>
  <c r="AA137" i="19"/>
  <c r="Y49" i="19"/>
  <c r="W140" i="19"/>
  <c r="W141" i="19" s="1"/>
  <c r="V73" i="19" s="1"/>
  <c r="V85" i="19" s="1"/>
  <c r="V99" i="19" s="1"/>
  <c r="W109" i="19"/>
  <c r="V108" i="19"/>
  <c r="V50" i="19" s="1"/>
  <c r="V59" i="19" s="1"/>
  <c r="T75" i="19"/>
  <c r="P53" i="19"/>
  <c r="N71" i="19"/>
  <c r="N78" i="19" s="1"/>
  <c r="N83" i="19" s="1"/>
  <c r="X76" i="19"/>
  <c r="Y67" i="19"/>
  <c r="AB136" i="19" l="1"/>
  <c r="Z48" i="19"/>
  <c r="X47" i="19"/>
  <c r="X61" i="19" s="1"/>
  <c r="X60" i="19" s="1"/>
  <c r="Y58" i="19"/>
  <c r="X74" i="19"/>
  <c r="X52" i="19"/>
  <c r="N86" i="19"/>
  <c r="N87" i="19" s="1"/>
  <c r="N90" i="19" s="1"/>
  <c r="N84" i="19"/>
  <c r="N89" i="19" s="1"/>
  <c r="N88" i="19"/>
  <c r="O77" i="19"/>
  <c r="O70" i="19"/>
  <c r="N72" i="19"/>
  <c r="V80" i="19"/>
  <c r="V66" i="19"/>
  <c r="V68" i="19" s="1"/>
  <c r="V79" i="19"/>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O83" i="19" s="1"/>
  <c r="Y109" i="19"/>
  <c r="X108" i="19"/>
  <c r="X50" i="19" s="1"/>
  <c r="X59" i="19" s="1"/>
  <c r="Y140" i="19"/>
  <c r="Y141" i="19"/>
  <c r="X73" i="19" s="1"/>
  <c r="X85" i="19" s="1"/>
  <c r="X99" i="19" s="1"/>
  <c r="W80" i="19"/>
  <c r="W66" i="19"/>
  <c r="W68" i="19" s="1"/>
  <c r="W79" i="19"/>
  <c r="Q55" i="19"/>
  <c r="Z76" i="19"/>
  <c r="AA67" i="19"/>
  <c r="V75" i="19"/>
  <c r="AD136" i="19" l="1"/>
  <c r="AB48" i="19"/>
  <c r="Z52" i="19"/>
  <c r="Z47" i="19"/>
  <c r="Z61" i="19" s="1"/>
  <c r="Z60" i="19" s="1"/>
  <c r="Z74" i="19"/>
  <c r="AA58" i="19"/>
  <c r="P77" i="19"/>
  <c r="P70" i="19"/>
  <c r="O86" i="19"/>
  <c r="O87" i="19" s="1"/>
  <c r="O90" i="19" s="1"/>
  <c r="O84" i="19"/>
  <c r="O89" i="19" s="1"/>
  <c r="O88" i="19"/>
  <c r="Q82" i="19"/>
  <c r="Q56" i="19"/>
  <c r="Q69" i="19" s="1"/>
  <c r="W75" i="19"/>
  <c r="X80" i="19"/>
  <c r="X66" i="19"/>
  <c r="X68" i="19" s="1"/>
  <c r="X79" i="19"/>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Y79" i="19"/>
  <c r="X75" i="19"/>
  <c r="Q77" i="19"/>
  <c r="Q70" i="19"/>
  <c r="AE137" i="19"/>
  <c r="AC49" i="19"/>
  <c r="AA109" i="19"/>
  <c r="Z108" i="19"/>
  <c r="Z50" i="19" s="1"/>
  <c r="Z59" i="19" s="1"/>
  <c r="P71" i="19"/>
  <c r="P78" i="19" s="1"/>
  <c r="P83" i="19" s="1"/>
  <c r="AB76" i="19"/>
  <c r="AC67" i="19"/>
  <c r="R55" i="19"/>
  <c r="AF136" i="19" l="1"/>
  <c r="AD48" i="19"/>
  <c r="AB52" i="19"/>
  <c r="AB47" i="19"/>
  <c r="AB61" i="19" s="1"/>
  <c r="AB60" i="19" s="1"/>
  <c r="AC58" i="19"/>
  <c r="AB74" i="19"/>
  <c r="P86" i="19"/>
  <c r="P87" i="19" s="1"/>
  <c r="P90" i="19" s="1"/>
  <c r="P88" i="19"/>
  <c r="P84" i="19"/>
  <c r="P89" i="19" s="1"/>
  <c r="AB109" i="19"/>
  <c r="AA108" i="19"/>
  <c r="AA50" i="19" s="1"/>
  <c r="AA59" i="19" s="1"/>
  <c r="Y75" i="19"/>
  <c r="R82" i="19"/>
  <c r="R56" i="19"/>
  <c r="R69" i="19" s="1"/>
  <c r="AF137" i="19"/>
  <c r="AD49" i="19"/>
  <c r="AD67" i="19"/>
  <c r="AC76" i="19"/>
  <c r="Z80" i="19"/>
  <c r="Z66" i="19"/>
  <c r="Z68" i="19" s="1"/>
  <c r="Z79" i="19"/>
  <c r="Q71" i="19"/>
  <c r="Q78" i="19" s="1"/>
  <c r="Q83" i="19" s="1"/>
  <c r="AB140" i="19"/>
  <c r="AB141" i="19"/>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c r="AB73" i="19" s="1"/>
  <c r="AB85" i="19" s="1"/>
  <c r="AB99" i="19" s="1"/>
  <c r="Z75" i="19"/>
  <c r="AC109" i="19"/>
  <c r="AB108" i="19"/>
  <c r="AB50" i="19" s="1"/>
  <c r="AB59" i="19" s="1"/>
  <c r="Q86" i="19"/>
  <c r="Q87" i="19" s="1"/>
  <c r="Q90" i="19" s="1"/>
  <c r="Q84" i="19"/>
  <c r="Q89" i="19" s="1"/>
  <c r="Q88" i="19"/>
  <c r="AG137" i="19"/>
  <c r="AE49" i="19"/>
  <c r="R77" i="19"/>
  <c r="R70" i="19"/>
  <c r="AA80" i="19"/>
  <c r="AA66" i="19"/>
  <c r="AA68" i="19" s="1"/>
  <c r="AA79" i="19"/>
  <c r="AF48" i="19" l="1"/>
  <c r="AH136" i="19"/>
  <c r="AD74" i="19"/>
  <c r="AE58" i="19"/>
  <c r="AD52" i="19"/>
  <c r="AD47" i="19"/>
  <c r="AD61" i="19" s="1"/>
  <c r="AD60" i="19" s="1"/>
  <c r="T55" i="19"/>
  <c r="R71" i="19"/>
  <c r="R78" i="19" s="1"/>
  <c r="R83" i="19" s="1"/>
  <c r="AF49" i="19"/>
  <c r="S82" i="19"/>
  <c r="S56" i="19"/>
  <c r="S69" i="19" s="1"/>
  <c r="AB80" i="19"/>
  <c r="AB66" i="19"/>
  <c r="AB68" i="19" s="1"/>
  <c r="AB79" i="19"/>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R86" i="19"/>
  <c r="R87" i="19" s="1"/>
  <c r="R90" i="19" s="1"/>
  <c r="R88" i="19"/>
  <c r="R84" i="19"/>
  <c r="R89" i="19" s="1"/>
  <c r="AF76" i="19"/>
  <c r="AG67" i="19"/>
  <c r="AR67" i="19"/>
  <c r="AG49" i="19"/>
  <c r="T82" i="19"/>
  <c r="T56" i="19"/>
  <c r="T69" i="19" s="1"/>
  <c r="AE140" i="19"/>
  <c r="AE141" i="19" s="1"/>
  <c r="AD73" i="19" s="1"/>
  <c r="AD85" i="19" s="1"/>
  <c r="AD99" i="19" s="1"/>
  <c r="AC80" i="19"/>
  <c r="AC66" i="19"/>
  <c r="AC68" i="19" s="1"/>
  <c r="AC79" i="19"/>
  <c r="S77" i="19"/>
  <c r="S70" i="19"/>
  <c r="AD108" i="19"/>
  <c r="AD50" i="19" s="1"/>
  <c r="AD59" i="19" s="1"/>
  <c r="AE109" i="19"/>
  <c r="AB75" i="19"/>
  <c r="R72" i="19"/>
  <c r="U53" i="19"/>
  <c r="AJ136" i="19" l="1"/>
  <c r="AH48" i="19"/>
  <c r="AF74" i="19"/>
  <c r="AF52" i="19"/>
  <c r="AF47" i="19"/>
  <c r="AF61" i="19" s="1"/>
  <c r="AF60" i="19" s="1"/>
  <c r="AG58" i="19"/>
  <c r="U55" i="19"/>
  <c r="AE108" i="19"/>
  <c r="AE50" i="19" s="1"/>
  <c r="AE59" i="19" s="1"/>
  <c r="AF109" i="19"/>
  <c r="AJ137" i="19"/>
  <c r="AH49" i="19"/>
  <c r="AD80" i="19"/>
  <c r="AD66" i="19"/>
  <c r="AD68" i="19" s="1"/>
  <c r="AD79" i="19"/>
  <c r="AC75" i="19"/>
  <c r="T77" i="19"/>
  <c r="T70" i="19"/>
  <c r="S71" i="19"/>
  <c r="S78" i="19" s="1"/>
  <c r="S83" i="19" s="1"/>
  <c r="AG76" i="19"/>
  <c r="AH67" i="19"/>
  <c r="AF140" i="19"/>
  <c r="AK136" i="19" l="1"/>
  <c r="AI48" i="19"/>
  <c r="AG74" i="19"/>
  <c r="AH58" i="19"/>
  <c r="AG52" i="19"/>
  <c r="AG47" i="19"/>
  <c r="AG61" i="19" s="1"/>
  <c r="AG60" i="19" s="1"/>
  <c r="S86" i="19"/>
  <c r="S87" i="19" s="1"/>
  <c r="S90" i="19" s="1"/>
  <c r="S84" i="19"/>
  <c r="S89" i="19" s="1"/>
  <c r="S88" i="19"/>
  <c r="AD75" i="19"/>
  <c r="AE66" i="19"/>
  <c r="AE68" i="19" s="1"/>
  <c r="AE80" i="19"/>
  <c r="AE79" i="19"/>
  <c r="S72" i="19"/>
  <c r="U82" i="19"/>
  <c r="U56" i="19"/>
  <c r="U69" i="19" s="1"/>
  <c r="AG140" i="19"/>
  <c r="AG109" i="19"/>
  <c r="AF108" i="19"/>
  <c r="AF50" i="19" s="1"/>
  <c r="AF59" i="19" s="1"/>
  <c r="AF141" i="19"/>
  <c r="AE73" i="19" s="1"/>
  <c r="AE85" i="19" s="1"/>
  <c r="AE99" i="19" s="1"/>
  <c r="AI67" i="19"/>
  <c r="AH76" i="19"/>
  <c r="T71" i="19"/>
  <c r="T78" i="19" s="1"/>
  <c r="T83" i="19" s="1"/>
  <c r="AK137" i="19"/>
  <c r="AI49" i="19"/>
  <c r="V53" i="19"/>
  <c r="T72" i="19" l="1"/>
  <c r="AL136" i="19"/>
  <c r="AL137" i="19" s="1"/>
  <c r="AJ48" i="19"/>
  <c r="AH47" i="19"/>
  <c r="AH61" i="19" s="1"/>
  <c r="AH60" i="19" s="1"/>
  <c r="AH74" i="19"/>
  <c r="AI58" i="19"/>
  <c r="AH52" i="19"/>
  <c r="T86" i="19"/>
  <c r="T87" i="19" s="1"/>
  <c r="T90" i="19" s="1"/>
  <c r="T84" i="19"/>
  <c r="T89" i="19" s="1"/>
  <c r="T88" i="19"/>
  <c r="AE75" i="19"/>
  <c r="AF80" i="19"/>
  <c r="AF66" i="19"/>
  <c r="AF68" i="19" s="1"/>
  <c r="AF79" i="19"/>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U83" i="19" s="1"/>
  <c r="AK67" i="19"/>
  <c r="AJ76" i="19"/>
  <c r="AF75" i="19"/>
  <c r="AI140" i="19"/>
  <c r="AI141" i="19" s="1"/>
  <c r="AH73" i="19" s="1"/>
  <c r="AH85" i="19" s="1"/>
  <c r="AH99" i="19" s="1"/>
  <c r="V56" i="19"/>
  <c r="V69" i="19" s="1"/>
  <c r="V82" i="19"/>
  <c r="AG80" i="19"/>
  <c r="AG66" i="19"/>
  <c r="AG68" i="19" s="1"/>
  <c r="AG79" i="19"/>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H79" i="19"/>
  <c r="AI108" i="19"/>
  <c r="AI50" i="19" s="1"/>
  <c r="AI59" i="19" s="1"/>
  <c r="AJ109" i="19"/>
  <c r="X55" i="19"/>
  <c r="Y53" i="19" s="1"/>
  <c r="U86" i="19"/>
  <c r="U87" i="19" s="1"/>
  <c r="U90" i="19" s="1"/>
  <c r="U88" i="19"/>
  <c r="U84" i="19"/>
  <c r="U89" i="19" s="1"/>
  <c r="AK76" i="19"/>
  <c r="AL67" i="19"/>
  <c r="W82" i="19"/>
  <c r="W56" i="19"/>
  <c r="W69" i="19" s="1"/>
  <c r="V77" i="19"/>
  <c r="V70" i="19"/>
  <c r="AG75" i="19"/>
  <c r="AJ140" i="19"/>
  <c r="AJ141" i="19"/>
  <c r="AI73" i="19" s="1"/>
  <c r="AI85" i="19" s="1"/>
  <c r="AI99" i="19" s="1"/>
  <c r="U72" i="19"/>
  <c r="AO136" i="19" l="1"/>
  <c r="AM48" i="19"/>
  <c r="AK47" i="19"/>
  <c r="AK61" i="19" s="1"/>
  <c r="AK60" i="19" s="1"/>
  <c r="AK74" i="19"/>
  <c r="AK52" i="19"/>
  <c r="AL58" i="19"/>
  <c r="V71" i="19"/>
  <c r="V78" i="19" s="1"/>
  <c r="V83" i="19" s="1"/>
  <c r="AL76" i="19"/>
  <c r="AM67" i="19"/>
  <c r="AI80" i="19"/>
  <c r="AI66" i="19"/>
  <c r="AI68" i="19" s="1"/>
  <c r="AI79" i="19"/>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J79" i="19"/>
  <c r="AK108" i="19"/>
  <c r="AK50" i="19" s="1"/>
  <c r="AK59" i="19" s="1"/>
  <c r="AL109" i="19"/>
  <c r="Y82" i="19"/>
  <c r="Y56" i="19"/>
  <c r="Y69" i="19" s="1"/>
  <c r="AL140" i="19"/>
  <c r="AL141" i="19" s="1"/>
  <c r="AK73" i="19" s="1"/>
  <c r="AK85" i="19" s="1"/>
  <c r="AK99" i="19" s="1"/>
  <c r="AM76" i="19"/>
  <c r="AN67" i="19"/>
  <c r="W71" i="19"/>
  <c r="W78" i="19" s="1"/>
  <c r="W83" i="19" s="1"/>
  <c r="Z55" i="19"/>
  <c r="AA53" i="19"/>
  <c r="V86" i="19"/>
  <c r="V87" i="19" s="1"/>
  <c r="V90" i="19" s="1"/>
  <c r="V84" i="19"/>
  <c r="V89" i="19" s="1"/>
  <c r="V88" i="19"/>
  <c r="X77" i="19"/>
  <c r="X70" i="19"/>
  <c r="V72" i="19"/>
  <c r="AQ136" i="19" l="1"/>
  <c r="AO48" i="19"/>
  <c r="AM74" i="19"/>
  <c r="AM52" i="19"/>
  <c r="AM47" i="19"/>
  <c r="AM61" i="19" s="1"/>
  <c r="AM60" i="19" s="1"/>
  <c r="AN58" i="19"/>
  <c r="W72" i="19"/>
  <c r="W86" i="19"/>
  <c r="W87" i="19" s="1"/>
  <c r="W90" i="19" s="1"/>
  <c r="W88" i="19"/>
  <c r="W84" i="19"/>
  <c r="W89" i="19" s="1"/>
  <c r="Z82" i="19"/>
  <c r="Z56" i="19"/>
  <c r="Z69" i="19" s="1"/>
  <c r="AM109" i="19"/>
  <c r="AL108" i="19"/>
  <c r="AL50" i="19" s="1"/>
  <c r="AL59" i="19" s="1"/>
  <c r="AJ75" i="19"/>
  <c r="X71" i="19"/>
  <c r="X78" i="19" s="1"/>
  <c r="X83" i="19" s="1"/>
  <c r="AM140" i="19"/>
  <c r="AM141" i="19" s="1"/>
  <c r="AL73" i="19" s="1"/>
  <c r="AL85" i="19" s="1"/>
  <c r="AL99" i="19" s="1"/>
  <c r="AK80" i="19"/>
  <c r="AK66" i="19"/>
  <c r="AK68" i="19" s="1"/>
  <c r="AK79" i="19"/>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X86" i="19"/>
  <c r="X87" i="19" s="1"/>
  <c r="X90" i="19" s="1"/>
  <c r="X88" i="19"/>
  <c r="X84" i="19"/>
  <c r="X89" i="19" s="1"/>
  <c r="AO76" i="19"/>
  <c r="AP67" i="19"/>
  <c r="Y71" i="19"/>
  <c r="Y78" i="19" s="1"/>
  <c r="Y83" i="19" s="1"/>
  <c r="AB55" i="19"/>
  <c r="AC53" i="19"/>
  <c r="AK75" i="19"/>
  <c r="AL80" i="19"/>
  <c r="AL66" i="19"/>
  <c r="AL68" i="19" s="1"/>
  <c r="AL79" i="19"/>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M79" i="19"/>
  <c r="Y86" i="19"/>
  <c r="Y87" i="19" s="1"/>
  <c r="Y90" i="19" s="1"/>
  <c r="Y84" i="19"/>
  <c r="Y89" i="19" s="1"/>
  <c r="Y88" i="19"/>
  <c r="AL75" i="19"/>
  <c r="AC55" i="19"/>
  <c r="AD53" i="19" s="1"/>
  <c r="Z71" i="19"/>
  <c r="Z78" i="19" s="1"/>
  <c r="Z83" i="19" s="1"/>
  <c r="AO109" i="19"/>
  <c r="AN108" i="19"/>
  <c r="AN50" i="19" s="1"/>
  <c r="AN59" i="19" s="1"/>
  <c r="AB82" i="19"/>
  <c r="AB56" i="19"/>
  <c r="AB69" i="19" s="1"/>
  <c r="AA77" i="19"/>
  <c r="AA70" i="19"/>
  <c r="AP76" i="19"/>
  <c r="AS67" i="19"/>
  <c r="AP47" i="19" l="1"/>
  <c r="AP61" i="19" s="1"/>
  <c r="AP60" i="19" s="1"/>
  <c r="AP74" i="19"/>
  <c r="AP52" i="19"/>
  <c r="Z86" i="19"/>
  <c r="Z87" i="19" s="1"/>
  <c r="Z90" i="19" s="1"/>
  <c r="Z88" i="19"/>
  <c r="Z84" i="19"/>
  <c r="Z89" i="19" s="1"/>
  <c r="AD55" i="19"/>
  <c r="AM75" i="19"/>
  <c r="AO108" i="19"/>
  <c r="AO50" i="19" s="1"/>
  <c r="AO59" i="19" s="1"/>
  <c r="AP109" i="19"/>
  <c r="AP108" i="19" s="1"/>
  <c r="AP50" i="19" s="1"/>
  <c r="AP59" i="19" s="1"/>
  <c r="AB77" i="19"/>
  <c r="AB70" i="19"/>
  <c r="AA71" i="19"/>
  <c r="AA78" i="19" s="1"/>
  <c r="Z72" i="19"/>
  <c r="AP141" i="19"/>
  <c r="AO73" i="19" s="1"/>
  <c r="AO85" i="19" s="1"/>
  <c r="AO99" i="19" s="1"/>
  <c r="AP140" i="19"/>
  <c r="AA83" i="19"/>
  <c r="AN80" i="19"/>
  <c r="AN66" i="19"/>
  <c r="AN68" i="19" s="1"/>
  <c r="AN79" i="19"/>
  <c r="AC82" i="19"/>
  <c r="AC56" i="19"/>
  <c r="AC69" i="19" s="1"/>
  <c r="AN75" i="19" l="1"/>
  <c r="AO80" i="19"/>
  <c r="AO66" i="19"/>
  <c r="AO68" i="19" s="1"/>
  <c r="AO79" i="19"/>
  <c r="AP79" i="19" s="1"/>
  <c r="AD82" i="19"/>
  <c r="AD56" i="19"/>
  <c r="AD69" i="19" s="1"/>
  <c r="AC77" i="19"/>
  <c r="AC70" i="19"/>
  <c r="AB71" i="19"/>
  <c r="AB78" i="19" s="1"/>
  <c r="AB83" i="19" s="1"/>
  <c r="AA86" i="19"/>
  <c r="AA87" i="19" s="1"/>
  <c r="AA90" i="19" s="1"/>
  <c r="AA88" i="19"/>
  <c r="AA84" i="19"/>
  <c r="AA89" i="19" s="1"/>
  <c r="AQ140" i="19"/>
  <c r="AA72" i="19"/>
  <c r="AP80" i="19"/>
  <c r="AP66" i="19"/>
  <c r="AP68" i="19" s="1"/>
  <c r="AE53" i="19"/>
  <c r="AB72" i="19" l="1"/>
  <c r="AB86" i="19"/>
  <c r="AB87" i="19" s="1"/>
  <c r="AB90" i="19" s="1"/>
  <c r="AB84" i="19"/>
  <c r="AB89" i="19" s="1"/>
  <c r="AB88" i="19"/>
  <c r="AE55" i="19"/>
  <c r="AF53" i="19"/>
  <c r="AR140" i="19"/>
  <c r="AR141" i="19"/>
  <c r="AP75" i="19"/>
  <c r="AQ141" i="19"/>
  <c r="AP73" i="19" s="1"/>
  <c r="AP85" i="19" s="1"/>
  <c r="AP99" i="19" s="1"/>
  <c r="AQ99" i="19" s="1"/>
  <c r="A100" i="19" s="1"/>
  <c r="AC71" i="19"/>
  <c r="AC78" i="19" s="1"/>
  <c r="AC83" i="19" s="1"/>
  <c r="AO75" i="19"/>
  <c r="AD77" i="19"/>
  <c r="AD70" i="19"/>
  <c r="AC86" i="19" l="1"/>
  <c r="AC87" i="19" s="1"/>
  <c r="AC90" i="19" s="1"/>
  <c r="AC84" i="19"/>
  <c r="AC89" i="19" s="1"/>
  <c r="AC88" i="19"/>
  <c r="AS140" i="19"/>
  <c r="AD71" i="19"/>
  <c r="AD78" i="19" s="1"/>
  <c r="AD83" i="19" s="1"/>
  <c r="AC72" i="19"/>
  <c r="AE56" i="19"/>
  <c r="AE69" i="19" s="1"/>
  <c r="AE82" i="19"/>
  <c r="AF55" i="19"/>
  <c r="AG53" i="19" s="1"/>
  <c r="AF82" i="19" l="1"/>
  <c r="AF56" i="19"/>
  <c r="AF69" i="19" s="1"/>
  <c r="AD72" i="19"/>
  <c r="AD86" i="19"/>
  <c r="AD87" i="19" s="1"/>
  <c r="AD90" i="19" s="1"/>
  <c r="AD88" i="19"/>
  <c r="AD84" i="19"/>
  <c r="AD89" i="19" s="1"/>
  <c r="AT140" i="19"/>
  <c r="AT141" i="19"/>
  <c r="AG55" i="19"/>
  <c r="AH53" i="19" s="1"/>
  <c r="AE77" i="19"/>
  <c r="AE70" i="19"/>
  <c r="AS141" i="19"/>
  <c r="AH55" i="19" l="1"/>
  <c r="AI53" i="19" s="1"/>
  <c r="AE71" i="19"/>
  <c r="AE78" i="19" s="1"/>
  <c r="AE83" i="19" s="1"/>
  <c r="AU140" i="19"/>
  <c r="AG82" i="19"/>
  <c r="AG56" i="19"/>
  <c r="AG69" i="19" s="1"/>
  <c r="AF77" i="19"/>
  <c r="AF70" i="19"/>
  <c r="AE72" i="19" l="1"/>
  <c r="AE86" i="19"/>
  <c r="AE87" i="19" s="1"/>
  <c r="AE90" i="19" s="1"/>
  <c r="AE88" i="19"/>
  <c r="AE84" i="19"/>
  <c r="AE89" i="19" s="1"/>
  <c r="AV140" i="19"/>
  <c r="AV141" i="19"/>
  <c r="AU141" i="19"/>
  <c r="AF71" i="19"/>
  <c r="AF78" i="19" s="1"/>
  <c r="AF83" i="19" s="1"/>
  <c r="AI55" i="19"/>
  <c r="AJ53" i="19" s="1"/>
  <c r="AG77" i="19"/>
  <c r="AG70" i="19"/>
  <c r="AH82" i="19"/>
  <c r="AH56" i="19"/>
  <c r="AH69" i="19" s="1"/>
  <c r="AF86" i="19" l="1"/>
  <c r="AF87" i="19" s="1"/>
  <c r="AF90" i="19" s="1"/>
  <c r="AF84" i="19"/>
  <c r="AF89" i="19" s="1"/>
  <c r="AF88" i="19"/>
  <c r="AG71" i="19"/>
  <c r="AG78" i="19" s="1"/>
  <c r="AG83" i="19" s="1"/>
  <c r="AF72" i="19"/>
  <c r="AW140" i="19"/>
  <c r="AW141" i="19"/>
  <c r="AH77" i="19"/>
  <c r="AH70" i="19"/>
  <c r="AJ55" i="19"/>
  <c r="AI82" i="19"/>
  <c r="AI56" i="19"/>
  <c r="AI69" i="19" s="1"/>
  <c r="AH71" i="19" l="1"/>
  <c r="AH78" i="19" s="1"/>
  <c r="AH83" i="19" s="1"/>
  <c r="AJ82" i="19"/>
  <c r="AJ56" i="19"/>
  <c r="AJ69" i="19" s="1"/>
  <c r="AK53" i="19"/>
  <c r="AX140" i="19"/>
  <c r="AG72" i="19"/>
  <c r="AG86" i="19"/>
  <c r="AG87" i="19" s="1"/>
  <c r="AG90" i="19" s="1"/>
  <c r="AG84" i="19"/>
  <c r="AG89" i="19" s="1"/>
  <c r="AG88" i="19"/>
  <c r="AI77" i="19"/>
  <c r="AI70" i="19"/>
  <c r="AH72" i="19" l="1"/>
  <c r="AY140" i="19"/>
  <c r="AY141" i="19" s="1"/>
  <c r="AH86" i="19"/>
  <c r="AH87" i="19" s="1"/>
  <c r="AH90" i="19" s="1"/>
  <c r="AH88" i="19"/>
  <c r="AH84" i="19"/>
  <c r="AH89" i="19" s="1"/>
  <c r="AX141" i="19"/>
  <c r="AI71" i="19"/>
  <c r="AI78" i="19" s="1"/>
  <c r="AI83" i="19" s="1"/>
  <c r="AK55" i="19"/>
  <c r="AJ77" i="19"/>
  <c r="AJ70" i="19"/>
  <c r="AI86" i="19" l="1"/>
  <c r="AI87" i="19" s="1"/>
  <c r="AI90" i="19" s="1"/>
  <c r="AI88" i="19"/>
  <c r="AI84" i="19"/>
  <c r="AI89" i="19" s="1"/>
  <c r="AI72" i="19"/>
  <c r="AK82" i="19"/>
  <c r="AK56" i="19"/>
  <c r="AK69" i="19" s="1"/>
  <c r="AJ71" i="19"/>
  <c r="AJ78" i="19" s="1"/>
  <c r="AJ83" i="19" s="1"/>
  <c r="AJ72" i="19"/>
  <c r="AL53" i="19"/>
  <c r="AJ86" i="19" l="1"/>
  <c r="AJ87" i="19" s="1"/>
  <c r="AJ90" i="19" s="1"/>
  <c r="AJ88" i="19"/>
  <c r="AJ84" i="19"/>
  <c r="AJ89" i="19" s="1"/>
  <c r="AK77" i="19"/>
  <c r="AK70" i="19"/>
  <c r="AL55" i="19"/>
  <c r="AM53" i="19"/>
  <c r="AM55" i="19" l="1"/>
  <c r="AN53" i="19" s="1"/>
  <c r="AL82" i="19"/>
  <c r="AL56" i="19"/>
  <c r="AL69" i="19" s="1"/>
  <c r="AK71" i="19"/>
  <c r="AK78" i="19" s="1"/>
  <c r="AK83" i="19" s="1"/>
  <c r="AK86" i="19" l="1"/>
  <c r="AK87" i="19" s="1"/>
  <c r="AK90" i="19" s="1"/>
  <c r="AK84" i="19"/>
  <c r="AK89" i="19" s="1"/>
  <c r="AK88" i="19"/>
  <c r="AK72" i="19"/>
  <c r="AM82" i="19"/>
  <c r="AM56" i="19"/>
  <c r="AM69" i="19" s="1"/>
  <c r="AN55" i="19"/>
  <c r="AO53" i="19" s="1"/>
  <c r="AL77" i="19"/>
  <c r="AL70" i="19"/>
  <c r="AO55" i="19" l="1"/>
  <c r="AM77" i="19"/>
  <c r="AM70" i="19"/>
  <c r="AL71" i="19"/>
  <c r="AL78" i="19" s="1"/>
  <c r="AL83" i="19" s="1"/>
  <c r="AN82" i="19"/>
  <c r="AN56" i="19"/>
  <c r="AN69" i="19" s="1"/>
  <c r="AL72" i="19" l="1"/>
  <c r="AL86" i="19"/>
  <c r="AL87" i="19" s="1"/>
  <c r="AL90" i="19" s="1"/>
  <c r="AL84" i="19"/>
  <c r="AL89" i="19" s="1"/>
  <c r="AL88" i="19"/>
  <c r="AO82" i="19"/>
  <c r="AO56" i="19"/>
  <c r="AO69" i="19" s="1"/>
  <c r="AM71" i="19"/>
  <c r="AM78" i="19" s="1"/>
  <c r="AM83" i="19" s="1"/>
  <c r="AN77" i="19"/>
  <c r="AN70" i="19"/>
  <c r="AP53" i="19"/>
  <c r="AP55" i="19" s="1"/>
  <c r="AN71" i="19" l="1"/>
  <c r="AN78" i="19" s="1"/>
  <c r="AN83" i="19" s="1"/>
  <c r="AM72" i="19"/>
  <c r="AM86" i="19"/>
  <c r="AM87" i="19" s="1"/>
  <c r="AM90" i="19" s="1"/>
  <c r="AM88" i="19"/>
  <c r="AM84" i="19"/>
  <c r="AM89" i="19" s="1"/>
  <c r="AP82" i="19"/>
  <c r="AP56" i="19"/>
  <c r="AP69" i="19" s="1"/>
  <c r="AO77" i="19"/>
  <c r="AO70" i="19"/>
  <c r="AN72" i="19" l="1"/>
  <c r="AO71" i="19"/>
  <c r="AO78" i="19" s="1"/>
  <c r="AO83" i="19"/>
  <c r="AN86" i="19"/>
  <c r="AN87" i="19" s="1"/>
  <c r="AN90" i="19" s="1"/>
  <c r="AN84" i="19"/>
  <c r="AN89" i="19" s="1"/>
  <c r="AN88" i="19"/>
  <c r="AP77" i="19"/>
  <c r="AP70" i="19"/>
  <c r="AO72" i="19" l="1"/>
  <c r="AP71" i="19"/>
  <c r="AP78" i="19" s="1"/>
  <c r="AP83" i="19" s="1"/>
  <c r="AO86" i="19"/>
  <c r="AO87" i="19" s="1"/>
  <c r="AO90" i="19" s="1"/>
  <c r="AO88" i="19"/>
  <c r="AO84" i="19"/>
  <c r="AO89" i="19" s="1"/>
  <c r="AP86" i="19" l="1"/>
  <c r="AP87" i="19" s="1"/>
  <c r="AP88" i="19"/>
  <c r="AP84" i="19"/>
  <c r="AP89" i="19" s="1"/>
  <c r="AP72" i="19"/>
  <c r="AP90" i="19" l="1"/>
  <c r="A101" i="19"/>
  <c r="B102" i="19" s="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<sst xmlns="http://schemas.openxmlformats.org/spreadsheetml/2006/main" count="965" uniqueCount="635">
  <si>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</si>
  <si>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</si>
  <si>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</si>
  <si>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</si>
  <si>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</si>
  <si>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</si>
  <si>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</si>
  <si>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</si>
  <si>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</si>
  <si>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</si>
  <si>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</si>
  <si>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</si>
  <si>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</si>
  <si>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</si>
  <si>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</si>
  <si>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</si>
  <si>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</si>
  <si>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</si>
  <si>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</si>
  <si>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</si>
  <si>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</si>
  <si>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</si>
  <si>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</si>
  <si>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</si>
  <si>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</si>
  <si>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</si>
  <si>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</si>
  <si>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</si>
  <si>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</si>
  <si>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</si>
  <si>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</si>
  <si>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</si>
  <si>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</si>
  <si>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</si>
  <si>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</si>
  <si>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</si>
  <si>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</si>
  <si>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</si>
  <si>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</si>
  <si>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</si>
  <si>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</si>
  <si>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</si>
  <si>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</si>
  <si>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</si>
  <si>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</si>
  <si>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</si>
  <si>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</si>
  <si>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</si>
  <si>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</si>
  <si>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</si>
  <si>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</si>
  <si>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</si>
  <si>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</si>
  <si>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</si>
  <si>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</si>
  <si>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</si>
  <si>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</si>
  <si>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</si>
  <si>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</si>
  <si>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</si>
  <si>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</si>
  <si>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</si>
  <si>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</si>
  <si>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</si>
  <si>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</si>
  <si>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</si>
  <si>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</si>
  <si>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</si>
  <si>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</si>
  <si>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</si>
  <si>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</si>
  <si>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</si>
  <si>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</si>
  <si>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</si>
  <si>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</si>
  <si>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</si>
  <si>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</si>
  <si>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</si>
  <si>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</si>
  <si>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</si>
  <si>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</si>
  <si>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</si>
  <si>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</si>
  <si>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</si>
  <si>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</si>
  <si>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</si>
  <si>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</si>
  <si>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</si>
  <si>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</si>
  <si>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</si>
  <si>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</si>
  <si>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</si>
  <si>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</si>
  <si>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</si>
  <si>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</si>
  <si>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</si>
  <si>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</si>
  <si>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</si>
  <si>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</si>
  <si>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</si>
  <si>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</si>
  <si>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</si>
  <si>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</si>
  <si>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</si>
  <si>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</si>
  <si>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</si>
  <si>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</si>
  <si>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</si>
  <si>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</si>
  <si>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</si>
  <si>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</si>
  <si>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</si>
  <si>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</si>
  <si>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</si>
  <si>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</si>
  <si>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</si>
  <si>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</si>
  <si>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</si>
  <si>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</si>
  <si>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</si>
  <si>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</si>
  <si>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</si>
  <si>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</si>
  <si>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</si>
  <si>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</si>
  <si>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</si>
  <si>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</si>
  <si>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</si>
  <si>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</si>
  <si>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</si>
  <si>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</si>
  <si>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</si>
  <si>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</si>
  <si>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</si>
  <si>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</si>
  <si>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</si>
  <si>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</si>
  <si>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</si>
  <si>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</si>
  <si>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</si>
  <si>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</si>
  <si>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</si>
  <si>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</si>
  <si>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</si>
  <si>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</si>
  <si>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</si>
  <si>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</si>
  <si>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</si>
  <si>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</si>
  <si>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</si>
  <si>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</si>
  <si>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</si>
  <si>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</si>
  <si>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</si>
  <si>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</si>
  <si>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</si>
  <si>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</si>
  <si>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</si>
  <si>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</si>
  <si>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</si>
  <si>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</si>
  <si>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</si>
  <si>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</si>
  <si>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</si>
  <si>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</si>
  <si>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</si>
  <si>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</si>
  <si>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</si>
  <si>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</si>
  <si>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</si>
  <si>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</si>
  <si>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</si>
  <si>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</si>
  <si>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</si>
  <si>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</si>
  <si>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</si>
  <si>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</si>
  <si>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</si>
  <si>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</si>
  <si>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</si>
  <si>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</si>
  <si>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</si>
  <si>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</si>
  <si>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</si>
  <si>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</si>
  <si>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</si>
  <si>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</si>
  <si>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</si>
  <si>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</si>
  <si>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</si>
  <si>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</si>
  <si>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</si>
  <si>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</si>
  <si>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</si>
  <si>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</si>
  <si>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</si>
  <si>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</si>
  <si>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</si>
  <si>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</si>
  <si>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</si>
  <si>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</si>
  <si>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</si>
  <si>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</si>
  <si>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</si>
  <si>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</si>
  <si>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</si>
  <si>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</si>
  <si>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</si>
  <si>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</si>
  <si>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</si>
  <si>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</si>
  <si>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</si>
  <si>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</si>
  <si>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</si>
  <si>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</si>
  <si>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</si>
  <si>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</si>
  <si>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</si>
  <si>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</si>
  <si>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</si>
  <si>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</si>
  <si>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</si>
  <si>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</si>
  <si>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</si>
  <si>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</si>
  <si>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</si>
  <si>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</si>
  <si>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</si>
  <si>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</si>
  <si>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</si>
  <si>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</si>
  <si>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</si>
  <si>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</si>
  <si>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</si>
  <si>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</si>
  <si>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</si>
  <si>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</si>
  <si>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</si>
  <si>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</si>
  <si>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</si>
  <si>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</si>
  <si>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</si>
  <si>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</si>
  <si>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</si>
  <si>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</si>
  <si>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</si>
  <si>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</si>
  <si>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</si>
  <si>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</si>
  <si>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</si>
  <si>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</si>
  <si>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</si>
  <si>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</si>
  <si>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</si>
  <si>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</si>
  <si>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</si>
  <si>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</si>
  <si>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</si>
  <si>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</si>
  <si>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</si>
  <si>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</si>
  <si>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</si>
  <si>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</si>
  <si>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</si>
  <si>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</si>
  <si>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</si>
  <si>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</si>
  <si>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</si>
  <si>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</si>
  <si>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</si>
  <si>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</si>
  <si>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</si>
  <si>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</si>
  <si>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</si>
  <si>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</si>
  <si>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</si>
  <si>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</si>
  <si>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</si>
  <si>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</si>
  <si>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</si>
  <si>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</si>
  <si>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</si>
  <si>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</si>
  <si>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</si>
  <si>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</si>
  <si>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</si>
  <si>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</si>
  <si>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</si>
  <si>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</si>
  <si>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</si>
  <si>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</si>
  <si>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</si>
  <si>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</si>
  <si>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</si>
  <si>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</si>
  <si>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</si>
  <si>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</si>
  <si>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</si>
  <si>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</si>
  <si>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</si>
  <si>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</si>
  <si>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</si>
  <si>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</si>
  <si>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</si>
  <si>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</si>
  <si>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</si>
  <si>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</si>
  <si>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</si>
  <si>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</si>
  <si>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</si>
  <si>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</si>
  <si>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</si>
  <si>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</si>
  <si>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</si>
  <si>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</si>
  <si>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</si>
  <si>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</si>
  <si>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</si>
  <si>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</si>
  <si>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</si>
  <si>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</si>
  <si>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</si>
  <si>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</si>
  <si>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</si>
  <si>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</si>
  <si>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</si>
  <si>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</si>
  <si>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</si>
  <si>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</si>
  <si>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</si>
  <si>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</si>
  <si>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</si>
  <si>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</si>
  <si>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</si>
  <si>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</si>
  <si>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</si>
  <si>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</si>
  <si>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</si>
  <si>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</si>
  <si>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</si>
  <si>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</si>
  <si>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</si>
  <si>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</si>
  <si>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</si>
  <si>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</si>
  <si>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</si>
  <si>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</si>
  <si>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</si>
  <si>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</si>
  <si>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</si>
  <si>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</si>
  <si>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</si>
  <si>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</si>
  <si>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</si>
  <si>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</si>
  <si>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</si>
  <si>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</si>
  <si>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</si>
  <si>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</si>
  <si>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</si>
  <si>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</si>
  <si>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</si>
  <si>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</si>
  <si>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</si>
  <si>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</si>
  <si>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</si>
  <si>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</si>
  <si>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</si>
  <si>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</si>
  <si>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</si>
  <si>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</si>
  <si>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</si>
  <si>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</si>
  <si>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</si>
  <si>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</si>
  <si>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</si>
  <si>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</si>
  <si>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</si>
  <si>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</si>
  <si>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</si>
  <si>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</si>
  <si>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</si>
  <si>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</si>
  <si>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</si>
  <si>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</si>
  <si>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</si>
  <si>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</si>
  <si>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</si>
  <si>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</si>
  <si>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</si>
  <si>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</si>
  <si>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</si>
  <si>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</si>
  <si>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</si>
  <si>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</si>
  <si>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</si>
  <si>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</si>
  <si>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</si>
  <si>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</si>
  <si>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</si>
  <si>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</si>
  <si>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</si>
  <si>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</si>
  <si>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</si>
  <si>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</si>
  <si>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</si>
  <si>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</si>
  <si>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</si>
  <si>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</si>
  <si>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</si>
  <si>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</si>
  <si>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</si>
  <si>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</si>
  <si>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</si>
  <si>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</si>
  <si>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</si>
  <si>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</si>
  <si>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</si>
  <si>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</si>
  <si>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</si>
  <si>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</si>
  <si>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</si>
  <si>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</si>
  <si>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</si>
  <si>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</si>
  <si>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</si>
  <si>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</si>
  <si>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</si>
  <si>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</si>
  <si>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</si>
  <si>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</si>
  <si>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</si>
  <si>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</si>
  <si>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</si>
  <si>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</si>
  <si>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</si>
  <si>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</si>
  <si>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</si>
  <si>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</si>
  <si>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</si>
  <si>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</si>
  <si>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</si>
  <si>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</si>
  <si>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</si>
  <si>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</si>
  <si>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</si>
  <si>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</si>
  <si>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</si>
  <si>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</si>
  <si>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</si>
  <si>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</si>
  <si>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</si>
  <si>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</si>
  <si>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</si>
  <si>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</si>
  <si>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</si>
  <si>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</si>
  <si>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</si>
  <si>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</si>
  <si>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</si>
  <si>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</si>
  <si>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</si>
  <si>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</si>
  <si>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</si>
  <si>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</si>
  <si>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</si>
  <si>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</si>
  <si>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</si>
  <si>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</si>
  <si>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</si>
  <si>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</si>
  <si>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</si>
  <si>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</si>
  <si>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</si>
  <si>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</si>
  <si>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</si>
  <si>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</si>
  <si>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</si>
  <si>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</si>
  <si>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</si>
  <si>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</si>
  <si>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</si>
  <si>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</si>
  <si>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</si>
  <si>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</si>
  <si>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</si>
  <si>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</si>
  <si>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</si>
  <si>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</si>
  <si>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</si>
  <si>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</si>
  <si>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</si>
  <si>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</si>
  <si>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</si>
  <si>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</si>
  <si>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</si>
  <si>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</si>
  <si>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</si>
  <si>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</si>
  <si>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</si>
  <si>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</si>
  <si>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</si>
  <si>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</si>
  <si>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</si>
  <si>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</si>
  <si>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</si>
  <si>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</si>
  <si>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</si>
  <si>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</si>
  <si>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</si>
  <si>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</si>
  <si>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</si>
  <si>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</si>
  <si>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</si>
  <si>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</si>
  <si>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</si>
  <si>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</si>
  <si>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</si>
  <si>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</si>
  <si>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</si>
  <si>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</si>
  <si>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</si>
  <si>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</si>
  <si>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</si>
  <si>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</si>
  <si>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</si>
  <si>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</si>
  <si>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</si>
  <si>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</si>
  <si>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</si>
  <si>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</si>
  <si>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</si>
  <si>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</si>
  <si>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</si>
  <si>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</si>
  <si>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</si>
  <si>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</si>
  <si>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</si>
  <si>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</si>
  <si>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</si>
  <si>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</si>
  <si>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</si>
  <si>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</si>
  <si>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</si>
  <si>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</si>
  <si>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</si>
  <si>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</si>
  <si>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</si>
  <si>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</si>
  <si>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</si>
  <si>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</si>
  <si>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</si>
  <si>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</si>
  <si>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</si>
  <si>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</si>
  <si>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</si>
  <si>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</si>
  <si>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</si>
  <si>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</si>
  <si>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</si>
  <si>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 xml:space="preserve">МО «Гурьевский городской округ» </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</si>
  <si>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</si>
  <si>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</si>
  <si>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</si>
  <si>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</si>
  <si>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</si>
  <si>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</si>
  <si>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</si>
  <si>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</si>
  <si>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</si>
  <si>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</si>
  <si>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</si>
  <si>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</si>
  <si>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</si>
  <si>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</si>
  <si>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</si>
  <si>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</si>
  <si>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</si>
  <si>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</si>
  <si>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</si>
  <si>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</si>
  <si>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</si>
  <si>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</si>
  <si>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</si>
  <si>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</si>
  <si>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</si>
  <si>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</si>
  <si>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</si>
  <si>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</si>
  <si>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</si>
  <si>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</si>
  <si>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</si>
  <si>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</si>
  <si>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</si>
  <si>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</si>
  <si>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</si>
  <si>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</si>
  <si>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</si>
  <si>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</si>
  <si>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</si>
  <si>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</si>
  <si>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</si>
  <si>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</si>
  <si>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</si>
  <si>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</si>
  <si>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</si>
  <si>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</si>
  <si>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</si>
  <si>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</si>
  <si>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</si>
  <si>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</si>
  <si>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</si>
  <si>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</si>
  <si>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</si>
  <si>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</si>
  <si>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КЛ</t>
  </si>
  <si>
    <t>в земле</t>
  </si>
  <si>
    <t>G_140-3</t>
  </si>
  <si>
    <t>0,215 км</t>
  </si>
  <si>
    <t>нд</t>
  </si>
  <si>
    <t>КЛ 0,4 кВ</t>
  </si>
  <si>
    <t>от ЩУ до РЩ</t>
  </si>
  <si>
    <t>КЛ 0,4 кВ - 0,215 км</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</si>
  <si>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</si>
  <si>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</si>
  <si>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</si>
  <si>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</si>
  <si>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</si>
  <si>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</si>
  <si>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</si>
  <si>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</si>
  <si>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</si>
  <si>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</si>
  <si>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0,215 км (0,215 км)</t>
  </si>
  <si>
    <t>Электросетевой комплекс в пос. Свободное, ул.Цветочная Гурьевского района Калининградской области, принадлежащий гр. Владыка В.М.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</si>
</sst>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0" applyFont="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43" fontId="42" fillId="0" borderId="1" xfId="2" applyNumberFormat="1" applyFont="1" applyFill="1" applyBorder="1" applyAlignment="1">
      <alignment horizontal="center" vertical="center" wrapText="1"/>
    </xf>
    <xf numFmtId="173"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893432"/>
        <c:axId val="951928712"/>
      </c:lineChart>
      <c:catAx>
        <c:axId val="951893432"/>
        <c:scaling>
          <c:orientation val="minMax"/>
        </c:scaling>
        <c:delete val="0"/>
        <c:axPos val="b"/>
        <c:numFmt formatCode="General" sourceLinked="1"/>
        <c:majorTickMark val="out"/>
        <c:minorTickMark val="none"/>
        <c:tickLblPos val="nextTo"/>
        <c:crossAx val="951928712"/>
        <c:crosses val="autoZero"/>
        <c:auto val="1"/>
        <c:lblAlgn val="ctr"/>
        <c:lblOffset val="100"/>
        <c:noMultiLvlLbl val="0"/>
      </c:catAx>
      <c:valAx>
        <c:axId val="9519287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8934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10680"/>
        <c:axId val="951921656"/>
      </c:lineChart>
      <c:catAx>
        <c:axId val="951910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921656"/>
        <c:crosses val="autoZero"/>
        <c:auto val="1"/>
        <c:lblAlgn val="ctr"/>
        <c:lblOffset val="100"/>
        <c:noMultiLvlLbl val="0"/>
      </c:catAx>
      <c:valAx>
        <c:axId val="951921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910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555</v>
      </c>
      <c r="B5" s="348"/>
      <c r="C5" s="348"/>
      <c r="D5" s="182"/>
      <c r="E5" s="182"/>
      <c r="F5" s="182"/>
      <c r="G5" s="182"/>
      <c r="H5" s="182"/>
      <c r="I5" s="182"/>
      <c r="J5" s="182"/>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614</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617</v>
      </c>
      <c r="B12" s="351"/>
      <c r="C12" s="351"/>
      <c r="D12" s="8"/>
      <c r="E12" s="334"/>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3" customHeight="1" x14ac:dyDescent="0.2">
      <c r="A15" s="354" t="s">
        <v>634</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537</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60</v>
      </c>
      <c r="B27" s="179" t="s">
        <v>75</v>
      </c>
      <c r="C27" s="194" t="s">
        <v>560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2" t="s">
        <v>618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619</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9"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6" t="str">
        <f>'1. паспорт местоположение'!A12:C12</f>
        <v>G_140-3</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6"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3" t="s">
        <v>522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0" t="s">
        <v>201</v>
      </c>
      <c r="B20" s="430" t="s">
        <v>200</v>
      </c>
      <c r="C20" s="428" t="s">
        <v>199</v>
      </c>
      <c r="D20" s="428"/>
      <c r="E20" s="432" t="s">
        <v>198</v>
      </c>
      <c r="F20" s="432"/>
      <c r="G20" s="438" t="s">
        <v>623</v>
      </c>
      <c r="H20" s="421" t="s">
        <v>624</v>
      </c>
      <c r="I20" s="422"/>
      <c r="J20" s="422"/>
      <c r="K20" s="422"/>
      <c r="L20" s="421" t="s">
        <v>625</v>
      </c>
      <c r="M20" s="422"/>
      <c r="N20" s="422"/>
      <c r="O20" s="422"/>
      <c r="P20" s="421" t="s">
        <v>626</v>
      </c>
      <c r="Q20" s="422"/>
      <c r="R20" s="422"/>
      <c r="S20" s="422"/>
      <c r="T20" s="421" t="s">
        <v>627</v>
      </c>
      <c r="U20" s="422"/>
      <c r="V20" s="422"/>
      <c r="W20" s="422"/>
      <c r="X20" s="421" t="s">
        <v>628</v>
      </c>
      <c r="Y20" s="422"/>
      <c r="Z20" s="422"/>
      <c r="AA20" s="422"/>
      <c r="AB20" s="434" t="s">
        <v>197</v>
      </c>
      <c r="AC20" s="435"/>
      <c r="AD20" s="90"/>
      <c r="AE20" s="90"/>
      <c r="AF20" s="90"/>
    </row>
    <row r="21" spans="1:32" ht="99.75" customHeight="1" x14ac:dyDescent="0.25">
      <c r="A21" s="431"/>
      <c r="B21" s="431"/>
      <c r="C21" s="428"/>
      <c r="D21" s="428"/>
      <c r="E21" s="432"/>
      <c r="F21" s="432"/>
      <c r="G21" s="439"/>
      <c r="H21" s="423" t="s">
        <v>3</v>
      </c>
      <c r="I21" s="423"/>
      <c r="J21" s="423" t="s">
        <v>629</v>
      </c>
      <c r="K21" s="423"/>
      <c r="L21" s="423" t="s">
        <v>3</v>
      </c>
      <c r="M21" s="423"/>
      <c r="N21" s="423" t="s">
        <v>196</v>
      </c>
      <c r="O21" s="423"/>
      <c r="P21" s="423" t="s">
        <v>3</v>
      </c>
      <c r="Q21" s="423"/>
      <c r="R21" s="423" t="s">
        <v>196</v>
      </c>
      <c r="S21" s="423"/>
      <c r="T21" s="423" t="s">
        <v>3</v>
      </c>
      <c r="U21" s="423"/>
      <c r="V21" s="423" t="s">
        <v>196</v>
      </c>
      <c r="W21" s="423"/>
      <c r="X21" s="423" t="s">
        <v>3</v>
      </c>
      <c r="Y21" s="423"/>
      <c r="Z21" s="423" t="s">
        <v>196</v>
      </c>
      <c r="AA21" s="423"/>
      <c r="AB21" s="436"/>
      <c r="AC21" s="437"/>
    </row>
    <row r="22" spans="1:32" ht="89.25" customHeight="1" x14ac:dyDescent="0.25">
      <c r="A22" s="417"/>
      <c r="B22" s="417"/>
      <c r="C22" s="339" t="s">
        <v>3</v>
      </c>
      <c r="D22" s="339" t="s">
        <v>194</v>
      </c>
      <c r="E22" s="340" t="s">
        <v>630</v>
      </c>
      <c r="F22" s="341" t="s">
        <v>631</v>
      </c>
      <c r="G22" s="440"/>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43">
        <f t="shared" ref="C23:AC23" si="0">B23+1</f>
        <v>3</v>
      </c>
      <c r="D23" s="343">
        <f t="shared" si="0"/>
        <v>4</v>
      </c>
      <c r="E23" s="343">
        <f t="shared" si="0"/>
        <v>5</v>
      </c>
      <c r="F23" s="343">
        <f t="shared" si="0"/>
        <v>6</v>
      </c>
      <c r="G23" s="343">
        <f t="shared" si="0"/>
        <v>7</v>
      </c>
      <c r="H23" s="343">
        <f t="shared" si="0"/>
        <v>8</v>
      </c>
      <c r="I23" s="343">
        <f t="shared" si="0"/>
        <v>9</v>
      </c>
      <c r="J23" s="343">
        <f t="shared" si="0"/>
        <v>10</v>
      </c>
      <c r="K23" s="343">
        <f t="shared" si="0"/>
        <v>11</v>
      </c>
      <c r="L23" s="343">
        <f t="shared" si="0"/>
        <v>12</v>
      </c>
      <c r="M23" s="343">
        <f t="shared" si="0"/>
        <v>13</v>
      </c>
      <c r="N23" s="343">
        <f t="shared" si="0"/>
        <v>14</v>
      </c>
      <c r="O23" s="343">
        <f t="shared" si="0"/>
        <v>15</v>
      </c>
      <c r="P23" s="343">
        <f t="shared" si="0"/>
        <v>16</v>
      </c>
      <c r="Q23" s="343">
        <f t="shared" si="0"/>
        <v>17</v>
      </c>
      <c r="R23" s="343">
        <f t="shared" si="0"/>
        <v>18</v>
      </c>
      <c r="S23" s="343">
        <f t="shared" si="0"/>
        <v>19</v>
      </c>
      <c r="T23" s="343">
        <f t="shared" si="0"/>
        <v>20</v>
      </c>
      <c r="U23" s="343">
        <f t="shared" si="0"/>
        <v>21</v>
      </c>
      <c r="V23" s="343">
        <f t="shared" si="0"/>
        <v>22</v>
      </c>
      <c r="W23" s="343">
        <f t="shared" si="0"/>
        <v>23</v>
      </c>
      <c r="X23" s="343">
        <f t="shared" si="0"/>
        <v>24</v>
      </c>
      <c r="Y23" s="343">
        <f t="shared" si="0"/>
        <v>25</v>
      </c>
      <c r="Z23" s="343">
        <f t="shared" si="0"/>
        <v>26</v>
      </c>
      <c r="AA23" s="343">
        <f t="shared" si="0"/>
        <v>27</v>
      </c>
      <c r="AB23" s="343">
        <f>AA23+1</f>
        <v>28</v>
      </c>
      <c r="AC23" s="343">
        <f t="shared" si="0"/>
        <v>29</v>
      </c>
    </row>
    <row r="24" spans="1:32" ht="47.25" customHeight="1" x14ac:dyDescent="0.25">
      <c r="A24" s="88">
        <v>1</v>
      </c>
      <c r="B24" s="87" t="s">
        <v>193</v>
      </c>
      <c r="C24" s="336">
        <v>0</v>
      </c>
      <c r="D24" s="336">
        <v>0</v>
      </c>
      <c r="E24" s="336">
        <v>0</v>
      </c>
      <c r="F24" s="336">
        <v>0</v>
      </c>
      <c r="G24" s="336">
        <v>0</v>
      </c>
      <c r="H24" s="336">
        <v>0</v>
      </c>
      <c r="I24" s="336">
        <v>0</v>
      </c>
      <c r="J24" s="336">
        <v>0</v>
      </c>
      <c r="K24" s="336">
        <v>0</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0</v>
      </c>
      <c r="K27" s="337">
        <v>0</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0.215</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0.215</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0.20868999999999999</v>
      </c>
      <c r="K52" s="337">
        <v>0</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0.215</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6"/>
      <c r="C66" s="426"/>
      <c r="D66" s="426"/>
      <c r="E66" s="426"/>
      <c r="F66" s="426"/>
      <c r="G66" s="426"/>
      <c r="H66" s="426"/>
      <c r="I66" s="426"/>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7"/>
      <c r="C68" s="427"/>
      <c r="D68" s="427"/>
      <c r="E68" s="427"/>
      <c r="F68" s="427"/>
      <c r="G68" s="427"/>
      <c r="H68" s="427"/>
      <c r="I68" s="427"/>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6"/>
      <c r="C70" s="426"/>
      <c r="D70" s="426"/>
      <c r="E70" s="426"/>
      <c r="F70" s="426"/>
      <c r="G70" s="426"/>
      <c r="H70" s="426"/>
      <c r="I70" s="426"/>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6"/>
      <c r="C72" s="426"/>
      <c r="D72" s="426"/>
      <c r="E72" s="426"/>
      <c r="F72" s="426"/>
      <c r="G72" s="426"/>
      <c r="H72" s="426"/>
      <c r="I72" s="426"/>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7"/>
      <c r="C73" s="427"/>
      <c r="D73" s="427"/>
      <c r="E73" s="427"/>
      <c r="F73" s="427"/>
      <c r="G73" s="427"/>
      <c r="H73" s="427"/>
      <c r="I73" s="427"/>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6"/>
      <c r="C74" s="426"/>
      <c r="D74" s="426"/>
      <c r="E74" s="426"/>
      <c r="F74" s="426"/>
      <c r="G74" s="426"/>
      <c r="H74" s="426"/>
      <c r="I74" s="426"/>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4"/>
      <c r="C75" s="424"/>
      <c r="D75" s="424"/>
      <c r="E75" s="424"/>
      <c r="F75" s="424"/>
      <c r="G75" s="424"/>
      <c r="H75" s="424"/>
      <c r="I75" s="424"/>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5"/>
      <c r="C77" s="425"/>
      <c r="D77" s="425"/>
      <c r="E77" s="425"/>
      <c r="F77" s="425"/>
      <c r="G77" s="425"/>
      <c r="H77" s="425"/>
      <c r="I77" s="425"/>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6" t="str">
        <f>'1. паспорт местоположение'!A12:C12</f>
        <v>G_140-3</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6"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26"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26" customFormat="1" x14ac:dyDescent="0.25">
      <c r="A21" s="455" t="s">
        <v>535</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46" t="s">
        <v>53</v>
      </c>
      <c r="B22" s="457" t="s">
        <v>25</v>
      </c>
      <c r="C22" s="446" t="s">
        <v>52</v>
      </c>
      <c r="D22" s="446" t="s">
        <v>51</v>
      </c>
      <c r="E22" s="460" t="s">
        <v>546</v>
      </c>
      <c r="F22" s="461"/>
      <c r="G22" s="461"/>
      <c r="H22" s="461"/>
      <c r="I22" s="461"/>
      <c r="J22" s="461"/>
      <c r="K22" s="461"/>
      <c r="L22" s="462"/>
      <c r="M22" s="446" t="s">
        <v>50</v>
      </c>
      <c r="N22" s="446" t="s">
        <v>49</v>
      </c>
      <c r="O22" s="446" t="s">
        <v>48</v>
      </c>
      <c r="P22" s="441" t="s">
        <v>273</v>
      </c>
      <c r="Q22" s="441" t="s">
        <v>47</v>
      </c>
      <c r="R22" s="441" t="s">
        <v>46</v>
      </c>
      <c r="S22" s="441" t="s">
        <v>45</v>
      </c>
      <c r="T22" s="441"/>
      <c r="U22" s="463" t="s">
        <v>44</v>
      </c>
      <c r="V22" s="463" t="s">
        <v>43</v>
      </c>
      <c r="W22" s="441" t="s">
        <v>42</v>
      </c>
      <c r="X22" s="441" t="s">
        <v>41</v>
      </c>
      <c r="Y22" s="441" t="s">
        <v>40</v>
      </c>
      <c r="Z22" s="448" t="s">
        <v>39</v>
      </c>
      <c r="AA22" s="441" t="s">
        <v>38</v>
      </c>
      <c r="AB22" s="441" t="s">
        <v>37</v>
      </c>
      <c r="AC22" s="441" t="s">
        <v>36</v>
      </c>
      <c r="AD22" s="441" t="s">
        <v>35</v>
      </c>
      <c r="AE22" s="441" t="s">
        <v>34</v>
      </c>
      <c r="AF22" s="441" t="s">
        <v>33</v>
      </c>
      <c r="AG22" s="441"/>
      <c r="AH22" s="441"/>
      <c r="AI22" s="441"/>
      <c r="AJ22" s="441"/>
      <c r="AK22" s="441"/>
      <c r="AL22" s="441" t="s">
        <v>32</v>
      </c>
      <c r="AM22" s="441"/>
      <c r="AN22" s="441"/>
      <c r="AO22" s="441"/>
      <c r="AP22" s="441" t="s">
        <v>31</v>
      </c>
      <c r="AQ22" s="441"/>
      <c r="AR22" s="441" t="s">
        <v>30</v>
      </c>
      <c r="AS22" s="441" t="s">
        <v>29</v>
      </c>
      <c r="AT22" s="441" t="s">
        <v>28</v>
      </c>
      <c r="AU22" s="441" t="s">
        <v>27</v>
      </c>
      <c r="AV22" s="449" t="s">
        <v>26</v>
      </c>
    </row>
    <row r="23" spans="1:48" s="26" customFormat="1" ht="64.5" customHeight="1" x14ac:dyDescent="0.25">
      <c r="A23" s="456"/>
      <c r="B23" s="458"/>
      <c r="C23" s="456"/>
      <c r="D23" s="456"/>
      <c r="E23" s="451" t="s">
        <v>24</v>
      </c>
      <c r="F23" s="442" t="s">
        <v>141</v>
      </c>
      <c r="G23" s="442" t="s">
        <v>140</v>
      </c>
      <c r="H23" s="442" t="s">
        <v>139</v>
      </c>
      <c r="I23" s="444" t="s">
        <v>454</v>
      </c>
      <c r="J23" s="444" t="s">
        <v>455</v>
      </c>
      <c r="K23" s="444" t="s">
        <v>456</v>
      </c>
      <c r="L23" s="442" t="s">
        <v>81</v>
      </c>
      <c r="M23" s="456"/>
      <c r="N23" s="456"/>
      <c r="O23" s="456"/>
      <c r="P23" s="441"/>
      <c r="Q23" s="441"/>
      <c r="R23" s="441"/>
      <c r="S23" s="453" t="s">
        <v>3</v>
      </c>
      <c r="T23" s="453" t="s">
        <v>12</v>
      </c>
      <c r="U23" s="463"/>
      <c r="V23" s="463"/>
      <c r="W23" s="441"/>
      <c r="X23" s="441"/>
      <c r="Y23" s="441"/>
      <c r="Z23" s="441"/>
      <c r="AA23" s="441"/>
      <c r="AB23" s="441"/>
      <c r="AC23" s="441"/>
      <c r="AD23" s="441"/>
      <c r="AE23" s="441"/>
      <c r="AF23" s="441" t="s">
        <v>23</v>
      </c>
      <c r="AG23" s="441"/>
      <c r="AH23" s="441" t="s">
        <v>22</v>
      </c>
      <c r="AI23" s="441"/>
      <c r="AJ23" s="446" t="s">
        <v>21</v>
      </c>
      <c r="AK23" s="446" t="s">
        <v>20</v>
      </c>
      <c r="AL23" s="446" t="s">
        <v>19</v>
      </c>
      <c r="AM23" s="446" t="s">
        <v>18</v>
      </c>
      <c r="AN23" s="446" t="s">
        <v>17</v>
      </c>
      <c r="AO23" s="446" t="s">
        <v>16</v>
      </c>
      <c r="AP23" s="446" t="s">
        <v>15</v>
      </c>
      <c r="AQ23" s="464" t="s">
        <v>12</v>
      </c>
      <c r="AR23" s="441"/>
      <c r="AS23" s="441"/>
      <c r="AT23" s="441"/>
      <c r="AU23" s="441"/>
      <c r="AV23" s="450"/>
    </row>
    <row r="24" spans="1:48" s="26" customFormat="1" ht="96.75" customHeight="1" x14ac:dyDescent="0.25">
      <c r="A24" s="447"/>
      <c r="B24" s="459"/>
      <c r="C24" s="447"/>
      <c r="D24" s="447"/>
      <c r="E24" s="452"/>
      <c r="F24" s="443"/>
      <c r="G24" s="443"/>
      <c r="H24" s="443"/>
      <c r="I24" s="445"/>
      <c r="J24" s="445"/>
      <c r="K24" s="445"/>
      <c r="L24" s="443"/>
      <c r="M24" s="447"/>
      <c r="N24" s="447"/>
      <c r="O24" s="447"/>
      <c r="P24" s="441"/>
      <c r="Q24" s="441"/>
      <c r="R24" s="441"/>
      <c r="S24" s="454"/>
      <c r="T24" s="454"/>
      <c r="U24" s="463"/>
      <c r="V24" s="463"/>
      <c r="W24" s="441"/>
      <c r="X24" s="441"/>
      <c r="Y24" s="441"/>
      <c r="Z24" s="441"/>
      <c r="AA24" s="441"/>
      <c r="AB24" s="441"/>
      <c r="AC24" s="441"/>
      <c r="AD24" s="441"/>
      <c r="AE24" s="441"/>
      <c r="AF24" s="164" t="s">
        <v>14</v>
      </c>
      <c r="AG24" s="164" t="s">
        <v>13</v>
      </c>
      <c r="AH24" s="165" t="s">
        <v>3</v>
      </c>
      <c r="AI24" s="165" t="s">
        <v>12</v>
      </c>
      <c r="AJ24" s="447"/>
      <c r="AK24" s="447"/>
      <c r="AL24" s="447"/>
      <c r="AM24" s="447"/>
      <c r="AN24" s="447"/>
      <c r="AO24" s="447"/>
      <c r="AP24" s="447"/>
      <c r="AQ24" s="465"/>
      <c r="AR24" s="441"/>
      <c r="AS24" s="441"/>
      <c r="AT24" s="441"/>
      <c r="AU24" s="441"/>
      <c r="AV24" s="45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1" t="s">
        <v>388</v>
      </c>
      <c r="B5" s="471"/>
      <c r="C5" s="93"/>
      <c r="D5" s="93"/>
      <c r="E5" s="93"/>
      <c r="F5" s="93"/>
      <c r="G5" s="93"/>
      <c r="H5" s="93"/>
    </row>
    <row r="6" spans="1:8" ht="18.75" x14ac:dyDescent="0.3">
      <c r="A6" s="169"/>
      <c r="B6" s="169"/>
      <c r="C6" s="169"/>
      <c r="D6" s="169"/>
      <c r="E6" s="169"/>
      <c r="F6" s="169"/>
      <c r="G6" s="169"/>
      <c r="H6" s="169"/>
    </row>
    <row r="7" spans="1:8" ht="18.75" x14ac:dyDescent="0.25">
      <c r="A7" s="352" t="s">
        <v>10</v>
      </c>
      <c r="B7" s="352"/>
      <c r="C7" s="168"/>
      <c r="D7" s="168"/>
      <c r="E7" s="168"/>
      <c r="F7" s="168"/>
      <c r="G7" s="168"/>
      <c r="H7" s="168"/>
    </row>
    <row r="8" spans="1:8" ht="18.75" x14ac:dyDescent="0.25">
      <c r="A8" s="168"/>
      <c r="B8" s="168"/>
      <c r="C8" s="168"/>
      <c r="D8" s="168"/>
      <c r="E8" s="168"/>
      <c r="F8" s="168"/>
      <c r="G8" s="168"/>
      <c r="H8" s="168"/>
    </row>
    <row r="9" spans="1:8" x14ac:dyDescent="0.25">
      <c r="A9" s="356" t="str">
        <f>'1. паспорт местоположение'!A9:C9</f>
        <v>Акционерное общество "Янтарьэнерго" ДЗО  ПАО "Россети"</v>
      </c>
      <c r="B9" s="356"/>
      <c r="C9" s="166"/>
      <c r="D9" s="166"/>
      <c r="E9" s="166"/>
      <c r="F9" s="166"/>
      <c r="G9" s="166"/>
      <c r="H9" s="166"/>
    </row>
    <row r="10" spans="1:8" x14ac:dyDescent="0.25">
      <c r="A10" s="349" t="s">
        <v>9</v>
      </c>
      <c r="B10" s="349"/>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6" t="str">
        <f>'1. паспорт местоположение'!A12:C12</f>
        <v>G_140-3</v>
      </c>
      <c r="B12" s="356"/>
      <c r="C12" s="166"/>
      <c r="D12" s="166"/>
      <c r="E12" s="166"/>
      <c r="F12" s="166"/>
      <c r="G12" s="166"/>
      <c r="H12" s="166"/>
    </row>
    <row r="13" spans="1:8" x14ac:dyDescent="0.25">
      <c r="A13" s="349" t="s">
        <v>8</v>
      </c>
      <c r="B13" s="349"/>
      <c r="C13" s="167"/>
      <c r="D13" s="167"/>
      <c r="E13" s="167"/>
      <c r="F13" s="167"/>
      <c r="G13" s="167"/>
      <c r="H13" s="167"/>
    </row>
    <row r="14" spans="1:8" ht="18.75" x14ac:dyDescent="0.25">
      <c r="A14" s="11"/>
      <c r="B14" s="11"/>
      <c r="C14" s="11"/>
      <c r="D14" s="11"/>
      <c r="E14" s="11"/>
      <c r="F14" s="11"/>
      <c r="G14" s="11"/>
      <c r="H14" s="11"/>
    </row>
    <row r="15" spans="1:8" x14ac:dyDescent="0.25">
      <c r="A15" s="356" t="str">
        <f>'1. паспорт местоположение'!A15:C15</f>
        <v>Электросетевой комплекс в пос. Свободное, ул.Цветочная Гурьевского района Калининградской области, принадлежащий гр. Владыка В.М.</v>
      </c>
      <c r="B15" s="356"/>
      <c r="C15" s="166"/>
      <c r="D15" s="166"/>
      <c r="E15" s="166"/>
      <c r="F15" s="166"/>
      <c r="G15" s="166"/>
      <c r="H15" s="166"/>
    </row>
    <row r="16" spans="1:8" x14ac:dyDescent="0.25">
      <c r="A16" s="349" t="s">
        <v>7</v>
      </c>
      <c r="B16" s="349"/>
      <c r="C16" s="167"/>
      <c r="D16" s="167"/>
      <c r="E16" s="167"/>
      <c r="F16" s="167"/>
      <c r="G16" s="167"/>
      <c r="H16" s="167"/>
    </row>
    <row r="17" spans="1:2" x14ac:dyDescent="0.25">
      <c r="B17" s="135"/>
    </row>
    <row r="18" spans="1:2" ht="33.75" customHeight="1" x14ac:dyDescent="0.25">
      <c r="A18" s="469" t="s">
        <v>536</v>
      </c>
      <c r="B18" s="470"/>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пос. Свободное, ул.Цветочная Гурьевского района Калининградской области, принадлежащий гр. Владыка В.М.</v>
      </c>
    </row>
    <row r="22" spans="1:2" ht="16.5" thickBot="1" x14ac:dyDescent="0.3">
      <c r="A22" s="137" t="s">
        <v>400</v>
      </c>
      <c r="B22" s="138" t="str">
        <f>CONCATENATE('1. паспорт местоположение'!C26," ",'1. паспорт местоположение'!C27)</f>
        <v xml:space="preserve">Калининградская область МО «Гурьевский городской округ» </v>
      </c>
    </row>
    <row r="23" spans="1:2" ht="16.5" thickBot="1" x14ac:dyDescent="0.3">
      <c r="A23" s="137" t="s">
        <v>364</v>
      </c>
      <c r="B23" s="139" t="s">
        <v>632</v>
      </c>
    </row>
    <row r="24" spans="1:2" ht="16.5" thickBot="1" x14ac:dyDescent="0.3">
      <c r="A24" s="137" t="s">
        <v>401</v>
      </c>
      <c r="B24" s="139" t="s">
        <v>633</v>
      </c>
    </row>
    <row r="25" spans="1:2" ht="16.5" thickBot="1" x14ac:dyDescent="0.3">
      <c r="A25" s="140" t="s">
        <v>402</v>
      </c>
      <c r="B25" s="138" t="s">
        <v>403</v>
      </c>
    </row>
    <row r="26" spans="1:2" ht="16.5" thickBot="1" x14ac:dyDescent="0.3">
      <c r="A26" s="141" t="s">
        <v>404</v>
      </c>
      <c r="B26" s="29" t="s">
        <v>613</v>
      </c>
    </row>
    <row r="27" spans="1:2" ht="29.25" thickBot="1" x14ac:dyDescent="0.3">
      <c r="A27" s="149" t="s">
        <v>405</v>
      </c>
      <c r="B27" s="344">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6" t="s">
        <v>426</v>
      </c>
    </row>
    <row r="57" spans="1:2" x14ac:dyDescent="0.25">
      <c r="A57" s="147" t="s">
        <v>427</v>
      </c>
      <c r="B57" s="467"/>
    </row>
    <row r="58" spans="1:2" x14ac:dyDescent="0.25">
      <c r="A58" s="147" t="s">
        <v>428</v>
      </c>
      <c r="B58" s="467"/>
    </row>
    <row r="59" spans="1:2" x14ac:dyDescent="0.25">
      <c r="A59" s="147" t="s">
        <v>429</v>
      </c>
      <c r="B59" s="467"/>
    </row>
    <row r="60" spans="1:2" x14ac:dyDescent="0.25">
      <c r="A60" s="147" t="s">
        <v>430</v>
      </c>
      <c r="B60" s="467"/>
    </row>
    <row r="61" spans="1:2" ht="16.5" thickBot="1" x14ac:dyDescent="0.3">
      <c r="A61" s="148" t="s">
        <v>431</v>
      </c>
      <c r="B61" s="468"/>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6" t="s">
        <v>445</v>
      </c>
    </row>
    <row r="74" spans="1:2" x14ac:dyDescent="0.25">
      <c r="A74" s="147" t="s">
        <v>446</v>
      </c>
      <c r="B74" s="467"/>
    </row>
    <row r="75" spans="1:2" x14ac:dyDescent="0.25">
      <c r="A75" s="147" t="s">
        <v>447</v>
      </c>
      <c r="B75" s="467"/>
    </row>
    <row r="76" spans="1:2" x14ac:dyDescent="0.25">
      <c r="A76" s="147" t="s">
        <v>448</v>
      </c>
      <c r="B76" s="467"/>
    </row>
    <row r="77" spans="1:2" x14ac:dyDescent="0.25">
      <c r="A77" s="147" t="s">
        <v>449</v>
      </c>
      <c r="B77" s="467"/>
    </row>
    <row r="78" spans="1:2" ht="16.5" thickBot="1" x14ac:dyDescent="0.3">
      <c r="A78" s="157" t="s">
        <v>450</v>
      </c>
      <c r="B78" s="468"/>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6" t="str">
        <f>'1. паспорт местоположение'!A12:C12</f>
        <v>G_140-3</v>
      </c>
      <c r="B11" s="356"/>
      <c r="C11" s="356"/>
      <c r="D11" s="356"/>
      <c r="E11" s="356"/>
      <c r="F11" s="356"/>
      <c r="G11" s="356"/>
      <c r="H11" s="356"/>
      <c r="I11" s="356"/>
      <c r="J11" s="356"/>
      <c r="K11" s="356"/>
      <c r="L11" s="356"/>
      <c r="M11" s="356"/>
      <c r="N11" s="356"/>
      <c r="O11" s="356"/>
      <c r="P11" s="356"/>
      <c r="Q11" s="356"/>
      <c r="R11" s="356"/>
      <c r="S11" s="356"/>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
      <c r="U13" s="10"/>
      <c r="V13" s="10"/>
      <c r="W13" s="10"/>
      <c r="X13" s="10"/>
      <c r="Y13" s="10"/>
      <c r="Z13" s="10"/>
      <c r="AA13" s="10"/>
      <c r="AB13" s="10"/>
    </row>
    <row r="14" spans="1:28" s="3" customFormat="1" ht="12" x14ac:dyDescent="0.2">
      <c r="A14" s="356" t="str">
        <f>'1. паспорт местоположение'!A9:C9</f>
        <v>Акционерное общество "Янтарьэнерго" ДЗО  ПАО "Россети"</v>
      </c>
      <c r="B14" s="356"/>
      <c r="C14" s="356"/>
      <c r="D14" s="356"/>
      <c r="E14" s="356"/>
      <c r="F14" s="356"/>
      <c r="G14" s="356"/>
      <c r="H14" s="356"/>
      <c r="I14" s="356"/>
      <c r="J14" s="356"/>
      <c r="K14" s="356"/>
      <c r="L14" s="356"/>
      <c r="M14" s="356"/>
      <c r="N14" s="356"/>
      <c r="O14" s="356"/>
      <c r="P14" s="356"/>
      <c r="Q14" s="356"/>
      <c r="R14" s="356"/>
      <c r="S14" s="356"/>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4"/>
      <c r="U16" s="4"/>
      <c r="V16" s="4"/>
      <c r="W16" s="4"/>
      <c r="X16" s="4"/>
      <c r="Y16" s="4"/>
    </row>
    <row r="17" spans="1:28" s="3" customFormat="1" ht="45.75" customHeight="1" x14ac:dyDescent="0.2">
      <c r="A17" s="350" t="s">
        <v>511</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4"/>
      <c r="U18" s="4"/>
      <c r="V18" s="4"/>
      <c r="W18" s="4"/>
      <c r="X18" s="4"/>
      <c r="Y18" s="4"/>
    </row>
    <row r="19" spans="1:28" s="3" customFormat="1" ht="54" customHeight="1" x14ac:dyDescent="0.2">
      <c r="A19" s="355" t="s">
        <v>6</v>
      </c>
      <c r="B19" s="355" t="s">
        <v>109</v>
      </c>
      <c r="C19" s="357" t="s">
        <v>398</v>
      </c>
      <c r="D19" s="355" t="s">
        <v>397</v>
      </c>
      <c r="E19" s="355" t="s">
        <v>108</v>
      </c>
      <c r="F19" s="355" t="s">
        <v>107</v>
      </c>
      <c r="G19" s="355" t="s">
        <v>393</v>
      </c>
      <c r="H19" s="355" t="s">
        <v>106</v>
      </c>
      <c r="I19" s="355" t="s">
        <v>105</v>
      </c>
      <c r="J19" s="355" t="s">
        <v>104</v>
      </c>
      <c r="K19" s="355" t="s">
        <v>103</v>
      </c>
      <c r="L19" s="355" t="s">
        <v>102</v>
      </c>
      <c r="M19" s="355" t="s">
        <v>101</v>
      </c>
      <c r="N19" s="355" t="s">
        <v>100</v>
      </c>
      <c r="O19" s="355" t="s">
        <v>99</v>
      </c>
      <c r="P19" s="355" t="s">
        <v>98</v>
      </c>
      <c r="Q19" s="355" t="s">
        <v>396</v>
      </c>
      <c r="R19" s="355"/>
      <c r="S19" s="359" t="s">
        <v>503</v>
      </c>
      <c r="T19" s="4"/>
      <c r="U19" s="4"/>
      <c r="V19" s="4"/>
      <c r="W19" s="4"/>
      <c r="X19" s="4"/>
      <c r="Y19" s="4"/>
    </row>
    <row r="20" spans="1:28" s="3" customFormat="1" ht="180.75" customHeight="1" x14ac:dyDescent="0.2">
      <c r="A20" s="355"/>
      <c r="B20" s="355"/>
      <c r="C20" s="358"/>
      <c r="D20" s="355"/>
      <c r="E20" s="355"/>
      <c r="F20" s="355"/>
      <c r="G20" s="355"/>
      <c r="H20" s="355"/>
      <c r="I20" s="355"/>
      <c r="J20" s="355"/>
      <c r="K20" s="355"/>
      <c r="L20" s="355"/>
      <c r="M20" s="355"/>
      <c r="N20" s="355"/>
      <c r="O20" s="355"/>
      <c r="P20" s="355"/>
      <c r="Q20" s="47" t="s">
        <v>394</v>
      </c>
      <c r="R20" s="48" t="s">
        <v>395</v>
      </c>
      <c r="S20" s="359"/>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6" t="str">
        <f>'1. паспорт местоположение'!A9:C9</f>
        <v>Акционерное общество "Янтарьэнерго"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6" t="str">
        <f>'1. паспорт местоположение'!A12:C12</f>
        <v>G_140-3</v>
      </c>
      <c r="B13" s="356"/>
      <c r="C13" s="356"/>
      <c r="D13" s="356"/>
      <c r="E13" s="356"/>
      <c r="F13" s="356"/>
      <c r="G13" s="356"/>
      <c r="H13" s="356"/>
      <c r="I13" s="356"/>
      <c r="J13" s="356"/>
      <c r="K13" s="356"/>
      <c r="L13" s="356"/>
      <c r="M13" s="356"/>
      <c r="N13" s="356"/>
      <c r="O13" s="356"/>
      <c r="P13" s="356"/>
      <c r="Q13" s="356"/>
      <c r="R13" s="356"/>
      <c r="S13" s="356"/>
      <c r="T13" s="356"/>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6"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113" s="3" customFormat="1" ht="15" customHeight="1" x14ac:dyDescent="0.2">
      <c r="A19" s="351" t="s">
        <v>516</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1" t="s">
        <v>6</v>
      </c>
      <c r="B21" s="364" t="s">
        <v>236</v>
      </c>
      <c r="C21" s="365"/>
      <c r="D21" s="368" t="s">
        <v>131</v>
      </c>
      <c r="E21" s="364" t="s">
        <v>545</v>
      </c>
      <c r="F21" s="365"/>
      <c r="G21" s="364" t="s">
        <v>287</v>
      </c>
      <c r="H21" s="365"/>
      <c r="I21" s="364" t="s">
        <v>130</v>
      </c>
      <c r="J21" s="365"/>
      <c r="K21" s="368" t="s">
        <v>129</v>
      </c>
      <c r="L21" s="364" t="s">
        <v>128</v>
      </c>
      <c r="M21" s="365"/>
      <c r="N21" s="364" t="s">
        <v>541</v>
      </c>
      <c r="O21" s="365"/>
      <c r="P21" s="368" t="s">
        <v>127</v>
      </c>
      <c r="Q21" s="374" t="s">
        <v>126</v>
      </c>
      <c r="R21" s="375"/>
      <c r="S21" s="374" t="s">
        <v>125</v>
      </c>
      <c r="T21" s="376"/>
    </row>
    <row r="22" spans="1:113" ht="204.75" customHeight="1" x14ac:dyDescent="0.25">
      <c r="A22" s="372"/>
      <c r="B22" s="366"/>
      <c r="C22" s="367"/>
      <c r="D22" s="370"/>
      <c r="E22" s="366"/>
      <c r="F22" s="367"/>
      <c r="G22" s="366"/>
      <c r="H22" s="367"/>
      <c r="I22" s="366"/>
      <c r="J22" s="367"/>
      <c r="K22" s="369"/>
      <c r="L22" s="366"/>
      <c r="M22" s="367"/>
      <c r="N22" s="366"/>
      <c r="O22" s="367"/>
      <c r="P22" s="369"/>
      <c r="Q22" s="121" t="s">
        <v>124</v>
      </c>
      <c r="R22" s="121" t="s">
        <v>515</v>
      </c>
      <c r="S22" s="121" t="s">
        <v>123</v>
      </c>
      <c r="T22" s="121" t="s">
        <v>122</v>
      </c>
    </row>
    <row r="23" spans="1:113" ht="51.75" customHeight="1" x14ac:dyDescent="0.25">
      <c r="A23" s="373"/>
      <c r="B23" s="180" t="s">
        <v>120</v>
      </c>
      <c r="C23" s="180" t="s">
        <v>121</v>
      </c>
      <c r="D23" s="369"/>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3" t="s">
        <v>551</v>
      </c>
      <c r="C30" s="363"/>
      <c r="D30" s="363"/>
      <c r="E30" s="363"/>
      <c r="F30" s="363"/>
      <c r="G30" s="363"/>
      <c r="H30" s="363"/>
      <c r="I30" s="363"/>
      <c r="J30" s="363"/>
      <c r="K30" s="363"/>
      <c r="L30" s="363"/>
      <c r="M30" s="363"/>
      <c r="N30" s="363"/>
      <c r="O30" s="363"/>
      <c r="P30" s="363"/>
      <c r="Q30" s="363"/>
      <c r="R30" s="363"/>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C25" sqref="C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6" t="str">
        <f>'1. паспорт местоположение'!A9</f>
        <v>Акционерное общество "Янтарьэнерго" ДЗО  ПАО "Россети"</v>
      </c>
      <c r="F9" s="356"/>
      <c r="G9" s="356"/>
      <c r="H9" s="356"/>
      <c r="I9" s="356"/>
      <c r="J9" s="356"/>
      <c r="K9" s="356"/>
      <c r="L9" s="356"/>
      <c r="M9" s="356"/>
      <c r="N9" s="356"/>
      <c r="O9" s="356"/>
      <c r="P9" s="356"/>
      <c r="Q9" s="356"/>
      <c r="R9" s="356"/>
      <c r="S9" s="356"/>
      <c r="T9" s="356"/>
      <c r="U9" s="356"/>
      <c r="V9" s="356"/>
      <c r="W9" s="356"/>
      <c r="X9" s="356"/>
      <c r="Y9" s="356"/>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6" t="str">
        <f>'1. паспорт местоположение'!A12</f>
        <v>G_140-3</v>
      </c>
      <c r="F12" s="356"/>
      <c r="G12" s="356"/>
      <c r="H12" s="356"/>
      <c r="I12" s="356"/>
      <c r="J12" s="356"/>
      <c r="K12" s="356"/>
      <c r="L12" s="356"/>
      <c r="M12" s="356"/>
      <c r="N12" s="356"/>
      <c r="O12" s="356"/>
      <c r="P12" s="356"/>
      <c r="Q12" s="356"/>
      <c r="R12" s="356"/>
      <c r="S12" s="356"/>
      <c r="T12" s="356"/>
      <c r="U12" s="356"/>
      <c r="V12" s="356"/>
      <c r="W12" s="356"/>
      <c r="X12" s="356"/>
      <c r="Y12" s="356"/>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6"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518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8" t="s">
        <v>6</v>
      </c>
      <c r="B21" s="381" t="s">
        <v>525</v>
      </c>
      <c r="C21" s="382"/>
      <c r="D21" s="381" t="s">
        <v>527</v>
      </c>
      <c r="E21" s="382"/>
      <c r="F21" s="374" t="s">
        <v>103</v>
      </c>
      <c r="G21" s="376"/>
      <c r="H21" s="376"/>
      <c r="I21" s="375"/>
      <c r="J21" s="378" t="s">
        <v>528</v>
      </c>
      <c r="K21" s="381" t="s">
        <v>529</v>
      </c>
      <c r="L21" s="382"/>
      <c r="M21" s="381" t="s">
        <v>530</v>
      </c>
      <c r="N21" s="382"/>
      <c r="O21" s="381" t="s">
        <v>517</v>
      </c>
      <c r="P21" s="382"/>
      <c r="Q21" s="381" t="s">
        <v>136</v>
      </c>
      <c r="R21" s="382"/>
      <c r="S21" s="378" t="s">
        <v>135</v>
      </c>
      <c r="T21" s="378" t="s">
        <v>531</v>
      </c>
      <c r="U21" s="378" t="s">
        <v>526</v>
      </c>
      <c r="V21" s="381" t="s">
        <v>134</v>
      </c>
      <c r="W21" s="382"/>
      <c r="X21" s="374" t="s">
        <v>126</v>
      </c>
      <c r="Y21" s="376"/>
      <c r="Z21" s="374" t="s">
        <v>125</v>
      </c>
      <c r="AA21" s="376"/>
    </row>
    <row r="22" spans="1:27" ht="216" customHeight="1" x14ac:dyDescent="0.25">
      <c r="A22" s="379"/>
      <c r="B22" s="383"/>
      <c r="C22" s="384"/>
      <c r="D22" s="383"/>
      <c r="E22" s="384"/>
      <c r="F22" s="374" t="s">
        <v>133</v>
      </c>
      <c r="G22" s="375"/>
      <c r="H22" s="374" t="s">
        <v>132</v>
      </c>
      <c r="I22" s="375"/>
      <c r="J22" s="380"/>
      <c r="K22" s="383"/>
      <c r="L22" s="384"/>
      <c r="M22" s="383"/>
      <c r="N22" s="384"/>
      <c r="O22" s="383"/>
      <c r="P22" s="384"/>
      <c r="Q22" s="383"/>
      <c r="R22" s="384"/>
      <c r="S22" s="380"/>
      <c r="T22" s="380"/>
      <c r="U22" s="380"/>
      <c r="V22" s="383"/>
      <c r="W22" s="384"/>
      <c r="X22" s="121" t="s">
        <v>124</v>
      </c>
      <c r="Y22" s="121" t="s">
        <v>515</v>
      </c>
      <c r="Z22" s="121" t="s">
        <v>123</v>
      </c>
      <c r="AA22" s="121" t="s">
        <v>122</v>
      </c>
    </row>
    <row r="23" spans="1:27" ht="60" customHeight="1" x14ac:dyDescent="0.25">
      <c r="A23" s="380"/>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2" customFormat="1" x14ac:dyDescent="0.25">
      <c r="A25" s="333">
        <v>1</v>
      </c>
      <c r="B25" s="333" t="s">
        <v>392</v>
      </c>
      <c r="C25" s="333" t="s">
        <v>620</v>
      </c>
      <c r="D25" s="67" t="s">
        <v>392</v>
      </c>
      <c r="E25" s="333" t="s">
        <v>621</v>
      </c>
      <c r="F25" s="67" t="s">
        <v>392</v>
      </c>
      <c r="G25" s="329">
        <v>0.4</v>
      </c>
      <c r="H25" s="329" t="s">
        <v>392</v>
      </c>
      <c r="I25" s="329">
        <v>0.4</v>
      </c>
      <c r="J25" s="330" t="s">
        <v>392</v>
      </c>
      <c r="K25" s="330" t="s">
        <v>392</v>
      </c>
      <c r="L25" s="183" t="s">
        <v>66</v>
      </c>
      <c r="M25" s="183" t="s">
        <v>392</v>
      </c>
      <c r="N25" s="331">
        <v>95</v>
      </c>
      <c r="O25" s="331" t="s">
        <v>392</v>
      </c>
      <c r="P25" s="331" t="s">
        <v>615</v>
      </c>
      <c r="Q25" s="331" t="s">
        <v>392</v>
      </c>
      <c r="R25" s="329">
        <v>0.215</v>
      </c>
      <c r="S25" s="330" t="s">
        <v>392</v>
      </c>
      <c r="T25" s="330" t="s">
        <v>392</v>
      </c>
      <c r="U25" s="330" t="s">
        <v>392</v>
      </c>
      <c r="V25" s="330" t="s">
        <v>392</v>
      </c>
      <c r="W25" s="331" t="s">
        <v>616</v>
      </c>
      <c r="X25" s="67" t="s">
        <v>392</v>
      </c>
      <c r="Y25" s="67" t="s">
        <v>392</v>
      </c>
      <c r="Z25" s="67" t="s">
        <v>392</v>
      </c>
      <c r="AA25" s="67" t="s">
        <v>392</v>
      </c>
    </row>
    <row r="26" spans="1:27" ht="3" customHeight="1" x14ac:dyDescent="0.25">
      <c r="D26" s="67" t="s">
        <v>392</v>
      </c>
      <c r="E26" s="67"/>
      <c r="F26" s="67" t="s">
        <v>392</v>
      </c>
      <c r="G26" s="329"/>
      <c r="H26" s="329" t="s">
        <v>392</v>
      </c>
      <c r="I26" s="329"/>
      <c r="J26" s="330" t="s">
        <v>392</v>
      </c>
      <c r="K26" s="330" t="s">
        <v>392</v>
      </c>
      <c r="L26" s="183"/>
      <c r="M26" s="183" t="s">
        <v>392</v>
      </c>
      <c r="N26" s="331"/>
      <c r="O26" s="331" t="s">
        <v>392</v>
      </c>
      <c r="P26" s="331"/>
      <c r="Q26" s="331" t="s">
        <v>392</v>
      </c>
      <c r="R26" s="329"/>
      <c r="S26" s="330" t="s">
        <v>392</v>
      </c>
      <c r="T26" s="330" t="s">
        <v>392</v>
      </c>
      <c r="U26" s="330" t="s">
        <v>392</v>
      </c>
      <c r="V26" s="330" t="s">
        <v>392</v>
      </c>
      <c r="W26" s="331"/>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6" t="str">
        <f>'1. паспорт местоположение'!A9:C9</f>
        <v>Акционерное общество "Янтарьэнерго" ДЗО  ПАО "Россети"</v>
      </c>
      <c r="B9" s="356"/>
      <c r="C9" s="356"/>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6" t="str">
        <f>'1. паспорт местоположение'!A12:C12</f>
        <v>G_140-3</v>
      </c>
      <c r="B12" s="356"/>
      <c r="C12" s="356"/>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0"/>
      <c r="B14" s="360"/>
      <c r="C14" s="360"/>
      <c r="D14" s="10"/>
      <c r="E14" s="10"/>
      <c r="F14" s="10"/>
      <c r="G14" s="10"/>
      <c r="H14" s="10"/>
      <c r="I14" s="10"/>
      <c r="J14" s="10"/>
      <c r="K14" s="10"/>
      <c r="L14" s="10"/>
      <c r="M14" s="10"/>
      <c r="N14" s="10"/>
      <c r="O14" s="10"/>
      <c r="P14" s="10"/>
      <c r="Q14" s="10"/>
      <c r="R14" s="10"/>
      <c r="S14" s="10"/>
      <c r="T14" s="10"/>
      <c r="U14" s="10"/>
    </row>
    <row r="15" spans="1:29" s="3" customFormat="1" ht="12" x14ac:dyDescent="0.2">
      <c r="A15" s="356"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B15" s="356"/>
      <c r="C15" s="356"/>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61"/>
      <c r="B17" s="361"/>
      <c r="C17" s="361"/>
      <c r="D17" s="4"/>
      <c r="E17" s="4"/>
      <c r="F17" s="4"/>
      <c r="G17" s="4"/>
      <c r="H17" s="4"/>
      <c r="I17" s="4"/>
      <c r="J17" s="4"/>
      <c r="K17" s="4"/>
      <c r="L17" s="4"/>
      <c r="M17" s="4"/>
      <c r="N17" s="4"/>
      <c r="O17" s="4"/>
      <c r="P17" s="4"/>
      <c r="Q17" s="4"/>
      <c r="R17" s="4"/>
    </row>
    <row r="18" spans="1:21" s="3" customFormat="1" ht="27.75" customHeight="1" x14ac:dyDescent="0.2">
      <c r="A18" s="350" t="s">
        <v>510</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610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29" t="s">
        <v>622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75"/>
      <c r="AB6" s="175"/>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75"/>
      <c r="AB7" s="175"/>
    </row>
    <row r="8" spans="1:28" x14ac:dyDescent="0.25">
      <c r="A8" s="356" t="str">
        <f>'1. паспорт местоположение'!A9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76"/>
      <c r="AB8" s="17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77"/>
      <c r="AB9" s="177"/>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75"/>
      <c r="AB10" s="175"/>
    </row>
    <row r="11" spans="1:28" x14ac:dyDescent="0.25">
      <c r="A11" s="356" t="str">
        <f>'1. паспорт местоположение'!A12:C12</f>
        <v>G_140-3</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76"/>
      <c r="AB11" s="17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77"/>
      <c r="AB12" s="177"/>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1"/>
      <c r="AB13" s="11"/>
    </row>
    <row r="14" spans="1:28" x14ac:dyDescent="0.25">
      <c r="A14" s="356"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76"/>
      <c r="AB14" s="17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77"/>
      <c r="AB15" s="177"/>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86"/>
      <c r="AB16" s="186"/>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86"/>
      <c r="AB17" s="186"/>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86"/>
      <c r="AB18" s="186"/>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86"/>
      <c r="AB19" s="186"/>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87"/>
      <c r="AB20" s="187"/>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87"/>
      <c r="AB21" s="187"/>
    </row>
    <row r="22" spans="1:28" x14ac:dyDescent="0.25">
      <c r="A22" s="386" t="s">
        <v>542</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88"/>
      <c r="AB22" s="188"/>
    </row>
    <row r="23" spans="1:28" ht="32.25" customHeight="1" x14ac:dyDescent="0.25">
      <c r="A23" s="388" t="s">
        <v>389</v>
      </c>
      <c r="B23" s="389"/>
      <c r="C23" s="389"/>
      <c r="D23" s="389"/>
      <c r="E23" s="389"/>
      <c r="F23" s="389"/>
      <c r="G23" s="389"/>
      <c r="H23" s="389"/>
      <c r="I23" s="389"/>
      <c r="J23" s="389"/>
      <c r="K23" s="389"/>
      <c r="L23" s="390"/>
      <c r="M23" s="387" t="s">
        <v>390</v>
      </c>
      <c r="N23" s="387"/>
      <c r="O23" s="387"/>
      <c r="P23" s="387"/>
      <c r="Q23" s="387"/>
      <c r="R23" s="387"/>
      <c r="S23" s="387"/>
      <c r="T23" s="387"/>
      <c r="U23" s="387"/>
      <c r="V23" s="387"/>
      <c r="W23" s="387"/>
      <c r="X23" s="387"/>
      <c r="Y23" s="387"/>
      <c r="Z23" s="387"/>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6" t="str">
        <f>'1. паспорт местоположение'!A12:C12</f>
        <v>G_140-3</v>
      </c>
      <c r="B12" s="356"/>
      <c r="C12" s="356"/>
      <c r="D12" s="356"/>
      <c r="E12" s="356"/>
      <c r="F12" s="356"/>
      <c r="G12" s="356"/>
      <c r="H12" s="356"/>
      <c r="I12" s="356"/>
      <c r="J12" s="356"/>
      <c r="K12" s="356"/>
      <c r="L12" s="356"/>
      <c r="M12" s="356"/>
      <c r="N12" s="356"/>
      <c r="O12" s="356"/>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60"/>
      <c r="B14" s="360"/>
      <c r="C14" s="360"/>
      <c r="D14" s="360"/>
      <c r="E14" s="360"/>
      <c r="F14" s="360"/>
      <c r="G14" s="360"/>
      <c r="H14" s="360"/>
      <c r="I14" s="360"/>
      <c r="J14" s="360"/>
      <c r="K14" s="360"/>
      <c r="L14" s="360"/>
      <c r="M14" s="360"/>
      <c r="N14" s="360"/>
      <c r="O14" s="360"/>
      <c r="P14" s="10"/>
      <c r="Q14" s="10"/>
      <c r="R14" s="10"/>
      <c r="S14" s="10"/>
      <c r="T14" s="10"/>
      <c r="U14" s="10"/>
      <c r="V14" s="10"/>
      <c r="W14" s="10"/>
      <c r="X14" s="10"/>
      <c r="Y14" s="10"/>
      <c r="Z14" s="10"/>
    </row>
    <row r="15" spans="1:28" s="3" customFormat="1" ht="12" x14ac:dyDescent="0.2">
      <c r="A15" s="356"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B15" s="356"/>
      <c r="C15" s="356"/>
      <c r="D15" s="356"/>
      <c r="E15" s="356"/>
      <c r="F15" s="356"/>
      <c r="G15" s="356"/>
      <c r="H15" s="356"/>
      <c r="I15" s="356"/>
      <c r="J15" s="356"/>
      <c r="K15" s="356"/>
      <c r="L15" s="356"/>
      <c r="M15" s="356"/>
      <c r="N15" s="356"/>
      <c r="O15" s="356"/>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61"/>
      <c r="B17" s="361"/>
      <c r="C17" s="361"/>
      <c r="D17" s="361"/>
      <c r="E17" s="361"/>
      <c r="F17" s="361"/>
      <c r="G17" s="361"/>
      <c r="H17" s="361"/>
      <c r="I17" s="361"/>
      <c r="J17" s="361"/>
      <c r="K17" s="361"/>
      <c r="L17" s="361"/>
      <c r="M17" s="361"/>
      <c r="N17" s="361"/>
      <c r="O17" s="361"/>
      <c r="P17" s="4"/>
      <c r="Q17" s="4"/>
      <c r="R17" s="4"/>
      <c r="S17" s="4"/>
      <c r="T17" s="4"/>
      <c r="U17" s="4"/>
      <c r="V17" s="4"/>
      <c r="W17" s="4"/>
    </row>
    <row r="18" spans="1:26" s="3" customFormat="1" ht="91.5" customHeight="1" x14ac:dyDescent="0.2">
      <c r="A18" s="392" t="s">
        <v>519</v>
      </c>
      <c r="B18" s="392"/>
      <c r="C18" s="392"/>
      <c r="D18" s="392"/>
      <c r="E18" s="392"/>
      <c r="F18" s="392"/>
      <c r="G18" s="392"/>
      <c r="H18" s="392"/>
      <c r="I18" s="392"/>
      <c r="J18" s="392"/>
      <c r="K18" s="392"/>
      <c r="L18" s="392"/>
      <c r="M18" s="392"/>
      <c r="N18" s="392"/>
      <c r="O18" s="392"/>
      <c r="P18" s="7"/>
      <c r="Q18" s="7"/>
      <c r="R18" s="7"/>
      <c r="S18" s="7"/>
      <c r="T18" s="7"/>
      <c r="U18" s="7"/>
      <c r="V18" s="7"/>
      <c r="W18" s="7"/>
      <c r="X18" s="7"/>
      <c r="Y18" s="7"/>
      <c r="Z18" s="7"/>
    </row>
    <row r="19" spans="1:26" s="3" customFormat="1" ht="78" customHeight="1" x14ac:dyDescent="0.2">
      <c r="A19" s="355" t="s">
        <v>6</v>
      </c>
      <c r="B19" s="355" t="s">
        <v>89</v>
      </c>
      <c r="C19" s="355" t="s">
        <v>88</v>
      </c>
      <c r="D19" s="355" t="s">
        <v>77</v>
      </c>
      <c r="E19" s="393" t="s">
        <v>87</v>
      </c>
      <c r="F19" s="394"/>
      <c r="G19" s="394"/>
      <c r="H19" s="394"/>
      <c r="I19" s="395"/>
      <c r="J19" s="355" t="s">
        <v>86</v>
      </c>
      <c r="K19" s="355"/>
      <c r="L19" s="355"/>
      <c r="M19" s="355"/>
      <c r="N19" s="355"/>
      <c r="O19" s="355"/>
      <c r="P19" s="4"/>
      <c r="Q19" s="4"/>
      <c r="R19" s="4"/>
      <c r="S19" s="4"/>
      <c r="T19" s="4"/>
      <c r="U19" s="4"/>
      <c r="V19" s="4"/>
      <c r="W19" s="4"/>
    </row>
    <row r="20" spans="1:26" s="3" customFormat="1" ht="51" customHeight="1" x14ac:dyDescent="0.2">
      <c r="A20" s="355"/>
      <c r="B20" s="355"/>
      <c r="C20" s="355"/>
      <c r="D20" s="3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2" zoomScale="80" zoomScaleSheetLayoutView="80" workbookViewId="0">
      <selection activeCell="A99" sqref="A99:XFD141"/>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09" t="str">
        <f>'[1]1. паспорт местоположение'!A5:C5</f>
        <v>Год раскрытия информации: 2016 год</v>
      </c>
      <c r="B5" s="409"/>
      <c r="C5" s="409"/>
      <c r="D5" s="409"/>
      <c r="E5" s="409"/>
      <c r="F5" s="409"/>
      <c r="G5" s="409"/>
      <c r="H5" s="409"/>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2"/>
      <c r="AR7" s="202"/>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9"/>
      <c r="AR8" s="199"/>
    </row>
    <row r="9" spans="1:44" ht="18.75" x14ac:dyDescent="0.2">
      <c r="A9" s="351" t="str">
        <f>'[1]1. паспорт местоположение'!A9:C9</f>
        <v xml:space="preserve">                         АО "Янтарьэнерго"                         </v>
      </c>
      <c r="B9" s="351"/>
      <c r="C9" s="351"/>
      <c r="D9" s="351"/>
      <c r="E9" s="351"/>
      <c r="F9" s="351"/>
      <c r="G9" s="351"/>
      <c r="H9" s="351"/>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3"/>
      <c r="AR9" s="203"/>
    </row>
    <row r="10" spans="1:44" x14ac:dyDescent="0.2">
      <c r="A10" s="349" t="s">
        <v>9</v>
      </c>
      <c r="B10" s="349"/>
      <c r="C10" s="349"/>
      <c r="D10" s="349"/>
      <c r="E10" s="349"/>
      <c r="F10" s="349"/>
      <c r="G10" s="349"/>
      <c r="H10" s="34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4"/>
      <c r="AR10" s="204"/>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51" t="str">
        <f>'1. паспорт местоположение'!A12:C12</f>
        <v>G_140-3</v>
      </c>
      <c r="B12" s="351"/>
      <c r="C12" s="351"/>
      <c r="D12" s="351"/>
      <c r="E12" s="351"/>
      <c r="F12" s="351"/>
      <c r="G12" s="351"/>
      <c r="H12" s="351"/>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3"/>
      <c r="AR12" s="203"/>
    </row>
    <row r="13" spans="1:44" x14ac:dyDescent="0.2">
      <c r="A13" s="349" t="s">
        <v>8</v>
      </c>
      <c r="B13" s="349"/>
      <c r="C13" s="349"/>
      <c r="D13" s="349"/>
      <c r="E13" s="349"/>
      <c r="F13" s="349"/>
      <c r="G13" s="349"/>
      <c r="H13" s="34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4"/>
      <c r="AR13" s="204"/>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5"/>
      <c r="AR14" s="205"/>
    </row>
    <row r="15" spans="1:44" ht="18.75" x14ac:dyDescent="0.2">
      <c r="A15" s="351"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B15" s="351"/>
      <c r="C15" s="351"/>
      <c r="D15" s="351"/>
      <c r="E15" s="351"/>
      <c r="F15" s="351"/>
      <c r="G15" s="351"/>
      <c r="H15" s="351"/>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3"/>
      <c r="AR15" s="203"/>
    </row>
    <row r="16" spans="1:44" x14ac:dyDescent="0.2">
      <c r="A16" s="349" t="s">
        <v>7</v>
      </c>
      <c r="B16" s="349"/>
      <c r="C16" s="349"/>
      <c r="D16" s="349"/>
      <c r="E16" s="349"/>
      <c r="F16" s="349"/>
      <c r="G16" s="349"/>
      <c r="H16" s="34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4"/>
      <c r="AR16" s="204"/>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51" t="s">
        <v>520</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362</v>
      </c>
      <c r="B24" s="213" t="s">
        <v>1</v>
      </c>
      <c r="D24" s="214"/>
      <c r="E24" s="215"/>
      <c r="F24" s="215"/>
      <c r="G24" s="215"/>
      <c r="H24" s="215"/>
    </row>
    <row r="25" spans="1:44" x14ac:dyDescent="0.2">
      <c r="A25" s="216" t="s">
        <v>566</v>
      </c>
      <c r="B25" s="217">
        <f>$B$126/1.18</f>
        <v>208690</v>
      </c>
    </row>
    <row r="26" spans="1:44" x14ac:dyDescent="0.2">
      <c r="A26" s="218" t="s">
        <v>360</v>
      </c>
      <c r="B26" s="219">
        <v>0</v>
      </c>
    </row>
    <row r="27" spans="1:44" x14ac:dyDescent="0.2">
      <c r="A27" s="218" t="s">
        <v>358</v>
      </c>
      <c r="B27" s="219">
        <f>$B$123</f>
        <v>25</v>
      </c>
      <c r="D27" s="211" t="s">
        <v>361</v>
      </c>
    </row>
    <row r="28" spans="1:44" ht="16.149999999999999" customHeight="1" thickBot="1" x14ac:dyDescent="0.25">
      <c r="A28" s="220" t="s">
        <v>356</v>
      </c>
      <c r="B28" s="221">
        <v>1</v>
      </c>
      <c r="D28" s="399" t="s">
        <v>359</v>
      </c>
      <c r="E28" s="400"/>
      <c r="F28" s="401"/>
      <c r="G28" s="402">
        <f>IF(SUM(B89:L89)=0,"не окупается",SUM(B89:L89))</f>
        <v>1.1479123761024113</v>
      </c>
      <c r="H28" s="403"/>
    </row>
    <row r="29" spans="1:44" ht="15.6" customHeight="1" x14ac:dyDescent="0.2">
      <c r="A29" s="216" t="s">
        <v>354</v>
      </c>
      <c r="B29" s="217">
        <f>$B$126*$B$127</f>
        <v>2462.5419999999999</v>
      </c>
      <c r="D29" s="399" t="s">
        <v>357</v>
      </c>
      <c r="E29" s="400"/>
      <c r="F29" s="401"/>
      <c r="G29" s="402">
        <f>IF(SUM(B90:L90)=0,"не окупается",SUM(B90:L90))</f>
        <v>1.1782344132034055</v>
      </c>
      <c r="H29" s="403"/>
    </row>
    <row r="30" spans="1:44" ht="27.6" customHeight="1" x14ac:dyDescent="0.2">
      <c r="A30" s="218" t="s">
        <v>567</v>
      </c>
      <c r="B30" s="219">
        <v>1</v>
      </c>
      <c r="D30" s="399" t="s">
        <v>355</v>
      </c>
      <c r="E30" s="400"/>
      <c r="F30" s="401"/>
      <c r="G30" s="404">
        <f>L87</f>
        <v>17841394.011709016</v>
      </c>
      <c r="H30" s="405"/>
    </row>
    <row r="31" spans="1:44" x14ac:dyDescent="0.2">
      <c r="A31" s="218" t="s">
        <v>353</v>
      </c>
      <c r="B31" s="219">
        <v>1</v>
      </c>
      <c r="D31" s="406"/>
      <c r="E31" s="407"/>
      <c r="F31" s="408"/>
      <c r="G31" s="406"/>
      <c r="H31" s="408"/>
    </row>
    <row r="32" spans="1:44" x14ac:dyDescent="0.2">
      <c r="A32" s="218" t="s">
        <v>331</v>
      </c>
      <c r="B32" s="219"/>
    </row>
    <row r="33" spans="1:42" x14ac:dyDescent="0.2">
      <c r="A33" s="218" t="s">
        <v>352</v>
      </c>
      <c r="B33" s="219"/>
    </row>
    <row r="34" spans="1:42" x14ac:dyDescent="0.2">
      <c r="A34" s="218" t="s">
        <v>351</v>
      </c>
      <c r="B34" s="219"/>
    </row>
    <row r="35" spans="1:42" x14ac:dyDescent="0.2">
      <c r="A35" s="222"/>
      <c r="B35" s="219"/>
    </row>
    <row r="36" spans="1:42" ht="16.5" thickBot="1" x14ac:dyDescent="0.25">
      <c r="A36" s="220" t="s">
        <v>323</v>
      </c>
      <c r="B36" s="223">
        <v>0.2</v>
      </c>
    </row>
    <row r="37" spans="1:42" x14ac:dyDescent="0.2">
      <c r="A37" s="216" t="s">
        <v>568</v>
      </c>
      <c r="B37" s="217">
        <v>0</v>
      </c>
    </row>
    <row r="38" spans="1:42" x14ac:dyDescent="0.2">
      <c r="A38" s="218" t="s">
        <v>350</v>
      </c>
      <c r="B38" s="219"/>
    </row>
    <row r="39" spans="1:42" ht="16.5" thickBot="1" x14ac:dyDescent="0.25">
      <c r="A39" s="224" t="s">
        <v>349</v>
      </c>
      <c r="B39" s="225"/>
    </row>
    <row r="40" spans="1:42" x14ac:dyDescent="0.2">
      <c r="A40" s="226" t="s">
        <v>569</v>
      </c>
      <c r="B40" s="227">
        <v>1</v>
      </c>
    </row>
    <row r="41" spans="1:42" x14ac:dyDescent="0.2">
      <c r="A41" s="228" t="s">
        <v>348</v>
      </c>
      <c r="B41" s="229"/>
    </row>
    <row r="42" spans="1:42" x14ac:dyDescent="0.2">
      <c r="A42" s="228" t="s">
        <v>347</v>
      </c>
      <c r="B42" s="230"/>
    </row>
    <row r="43" spans="1:42" x14ac:dyDescent="0.2">
      <c r="A43" s="228" t="s">
        <v>346</v>
      </c>
      <c r="B43" s="230">
        <v>0</v>
      </c>
    </row>
    <row r="44" spans="1:42" x14ac:dyDescent="0.2">
      <c r="A44" s="228" t="s">
        <v>345</v>
      </c>
      <c r="B44" s="230">
        <f>B129</f>
        <v>0.20499999999999999</v>
      </c>
    </row>
    <row r="45" spans="1:42" x14ac:dyDescent="0.2">
      <c r="A45" s="228" t="s">
        <v>344</v>
      </c>
      <c r="B45" s="230">
        <f>1-B43</f>
        <v>1</v>
      </c>
    </row>
    <row r="46" spans="1:42" ht="16.5" thickBot="1" x14ac:dyDescent="0.25">
      <c r="A46" s="231" t="s">
        <v>343</v>
      </c>
      <c r="B46" s="232">
        <f>B45*B44+B43*B42*(1-B36)</f>
        <v>0.20499999999999999</v>
      </c>
      <c r="C46" s="233"/>
    </row>
    <row r="47" spans="1:42" s="236" customFormat="1" x14ac:dyDescent="0.2">
      <c r="A47" s="234" t="s">
        <v>342</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341</v>
      </c>
      <c r="B48" s="238">
        <f>C136</f>
        <v>5.8000000000000003E-2</v>
      </c>
      <c r="C48" s="238">
        <f t="shared" ref="C48:AP49" si="1">D136</f>
        <v>5.5E-2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340</v>
      </c>
      <c r="B49" s="238">
        <f>C137</f>
        <v>5.8000000000000052E-2</v>
      </c>
      <c r="C49" s="238">
        <f t="shared" si="1"/>
        <v>0.11619000000000002</v>
      </c>
      <c r="D49" s="238">
        <f t="shared" si="1"/>
        <v>0.17758045</v>
      </c>
      <c r="E49" s="238">
        <f t="shared" si="1"/>
        <v>0.24234737475000001</v>
      </c>
      <c r="F49" s="238">
        <f t="shared" si="1"/>
        <v>0.31067648036124984</v>
      </c>
      <c r="G49" s="238">
        <f t="shared" si="1"/>
        <v>0.38276368678111861</v>
      </c>
      <c r="H49" s="238">
        <f t="shared" si="1"/>
        <v>0.45881568955408003</v>
      </c>
      <c r="I49" s="238">
        <f t="shared" si="1"/>
        <v>0.53905055247955436</v>
      </c>
      <c r="J49" s="238">
        <f t="shared" si="1"/>
        <v>0.62369833286592979</v>
      </c>
      <c r="K49" s="238">
        <f t="shared" si="1"/>
        <v>0.71300174117355586</v>
      </c>
      <c r="L49" s="238">
        <f t="shared" si="1"/>
        <v>0.80721683693810142</v>
      </c>
      <c r="M49" s="238">
        <f t="shared" si="1"/>
        <v>0.90661376296969687</v>
      </c>
      <c r="N49" s="238">
        <f t="shared" si="1"/>
        <v>1.0114775199330301</v>
      </c>
      <c r="O49" s="238">
        <f t="shared" si="1"/>
        <v>1.1221087835293466</v>
      </c>
      <c r="P49" s="238">
        <f t="shared" si="1"/>
        <v>1.2388247666234604</v>
      </c>
      <c r="Q49" s="238">
        <f t="shared" si="1"/>
        <v>1.3619601287877505</v>
      </c>
      <c r="R49" s="238">
        <f t="shared" si="1"/>
        <v>1.4918679358710767</v>
      </c>
      <c r="S49" s="238">
        <f t="shared" si="1"/>
        <v>1.6289206723439857</v>
      </c>
      <c r="T49" s="238">
        <f t="shared" si="1"/>
        <v>1.7735113093229047</v>
      </c>
      <c r="U49" s="238">
        <f t="shared" si="1"/>
        <v>1.9260544313356642</v>
      </c>
      <c r="V49" s="238">
        <f t="shared" si="1"/>
        <v>2.0869874250591254</v>
      </c>
      <c r="W49" s="238">
        <f t="shared" si="1"/>
        <v>2.2567717334373771</v>
      </c>
      <c r="X49" s="238">
        <f t="shared" si="1"/>
        <v>2.4358941787764326</v>
      </c>
      <c r="Y49" s="238">
        <f t="shared" si="1"/>
        <v>2.6248683586091359</v>
      </c>
      <c r="Z49" s="238">
        <f t="shared" si="1"/>
        <v>2.8242361183326383</v>
      </c>
      <c r="AA49" s="238">
        <f t="shared" si="1"/>
        <v>3.0345691048409336</v>
      </c>
      <c r="AB49" s="238">
        <f t="shared" si="1"/>
        <v>3.2564704056071845</v>
      </c>
      <c r="AC49" s="238">
        <f t="shared" si="1"/>
        <v>3.4905762779155793</v>
      </c>
      <c r="AD49" s="238">
        <f t="shared" si="1"/>
        <v>3.7375579732009356</v>
      </c>
      <c r="AE49" s="238">
        <f t="shared" si="1"/>
        <v>3.9981236617269866</v>
      </c>
      <c r="AF49" s="238">
        <f t="shared" si="1"/>
        <v>4.2730204631219708</v>
      </c>
      <c r="AG49" s="238">
        <f t="shared" si="1"/>
        <v>4.563036588593679</v>
      </c>
      <c r="AH49" s="238">
        <f t="shared" si="1"/>
        <v>4.8690036009663311</v>
      </c>
      <c r="AI49" s="238">
        <f t="shared" si="1"/>
        <v>5.1917987990194794</v>
      </c>
      <c r="AJ49" s="238">
        <f t="shared" si="1"/>
        <v>5.5323477329655502</v>
      </c>
      <c r="AK49" s="238">
        <f t="shared" si="1"/>
        <v>5.8916268582786548</v>
      </c>
      <c r="AL49" s="238">
        <f t="shared" si="1"/>
        <v>6.2706663354839804</v>
      </c>
      <c r="AM49" s="238">
        <f t="shared" si="1"/>
        <v>6.6705529839355986</v>
      </c>
      <c r="AN49" s="238">
        <f t="shared" si="1"/>
        <v>7.0924333980520569</v>
      </c>
      <c r="AO49" s="238">
        <f t="shared" si="1"/>
        <v>7.5375172349449198</v>
      </c>
      <c r="AP49" s="238">
        <f t="shared" si="1"/>
        <v>8.0070806828668903</v>
      </c>
    </row>
    <row r="50" spans="1:45" s="236" customFormat="1" ht="16.5" thickBot="1" x14ac:dyDescent="0.25">
      <c r="A50" s="239" t="s">
        <v>570</v>
      </c>
      <c r="B50" s="240">
        <f>IF($B$124="да",($B$126-0.05),0)</f>
        <v>0</v>
      </c>
      <c r="C50" s="240">
        <f>C108*(1+C49)</f>
        <v>2400555.4206301328</v>
      </c>
      <c r="D50" s="240">
        <f t="shared" ref="D50:AP50" si="2">D108*(1+D49)</f>
        <v>5065171.9375295797</v>
      </c>
      <c r="E50" s="240">
        <f t="shared" si="2"/>
        <v>8096600.5971116759</v>
      </c>
      <c r="F50" s="240">
        <f t="shared" si="2"/>
        <v>8541913.6299528163</v>
      </c>
      <c r="G50" s="240">
        <f t="shared" si="2"/>
        <v>9011718.8796002213</v>
      </c>
      <c r="H50" s="240">
        <f t="shared" si="2"/>
        <v>9507363.4179782327</v>
      </c>
      <c r="I50" s="240">
        <f t="shared" si="2"/>
        <v>10030268.405967036</v>
      </c>
      <c r="J50" s="240">
        <f t="shared" si="2"/>
        <v>10581933.168295223</v>
      </c>
      <c r="K50" s="240">
        <f t="shared" si="2"/>
        <v>11163939.492551459</v>
      </c>
      <c r="L50" s="240">
        <f t="shared" si="2"/>
        <v>11777956.16464179</v>
      </c>
      <c r="M50" s="240">
        <f t="shared" si="2"/>
        <v>12425743.753697086</v>
      </c>
      <c r="N50" s="240">
        <f t="shared" si="2"/>
        <v>13109159.660150426</v>
      </c>
      <c r="O50" s="240">
        <f t="shared" si="2"/>
        <v>13830163.441458698</v>
      </c>
      <c r="P50" s="240">
        <f t="shared" si="2"/>
        <v>14590822.430738926</v>
      </c>
      <c r="Q50" s="240">
        <f t="shared" si="2"/>
        <v>15393317.664429564</v>
      </c>
      <c r="R50" s="240">
        <f t="shared" si="2"/>
        <v>16239950.135973191</v>
      </c>
      <c r="S50" s="240">
        <f t="shared" si="2"/>
        <v>17133147.393451713</v>
      </c>
      <c r="T50" s="240">
        <f t="shared" si="2"/>
        <v>18075470.500091556</v>
      </c>
      <c r="U50" s="240">
        <f t="shared" si="2"/>
        <v>19069621.377596591</v>
      </c>
      <c r="V50" s="240">
        <f t="shared" si="2"/>
        <v>20118450.5533644</v>
      </c>
      <c r="W50" s="240">
        <f t="shared" si="2"/>
        <v>21224965.333799444</v>
      </c>
      <c r="X50" s="240">
        <f t="shared" si="2"/>
        <v>22392338.427158408</v>
      </c>
      <c r="Y50" s="240">
        <f t="shared" si="2"/>
        <v>23623917.040652119</v>
      </c>
      <c r="Z50" s="240">
        <f t="shared" si="2"/>
        <v>24923232.477887984</v>
      </c>
      <c r="AA50" s="240">
        <f t="shared" si="2"/>
        <v>26294010.264171824</v>
      </c>
      <c r="AB50" s="240">
        <f t="shared" si="2"/>
        <v>27740180.828701273</v>
      </c>
      <c r="AC50" s="240">
        <f t="shared" si="2"/>
        <v>29265890.77427984</v>
      </c>
      <c r="AD50" s="240">
        <f t="shared" si="2"/>
        <v>30875514.766865227</v>
      </c>
      <c r="AE50" s="240">
        <f t="shared" si="2"/>
        <v>32573668.079042815</v>
      </c>
      <c r="AF50" s="240">
        <f t="shared" si="2"/>
        <v>34365219.823390171</v>
      </c>
      <c r="AG50" s="240">
        <f t="shared" si="2"/>
        <v>36255306.913676627</v>
      </c>
      <c r="AH50" s="240">
        <f t="shared" si="2"/>
        <v>38249348.793928839</v>
      </c>
      <c r="AI50" s="240">
        <f t="shared" si="2"/>
        <v>40353062.977594927</v>
      </c>
      <c r="AJ50" s="240">
        <f t="shared" si="2"/>
        <v>42572481.441362642</v>
      </c>
      <c r="AK50" s="240">
        <f t="shared" si="2"/>
        <v>44913967.920637585</v>
      </c>
      <c r="AL50" s="240">
        <f t="shared" si="2"/>
        <v>47384236.15627265</v>
      </c>
      <c r="AM50" s="240">
        <f t="shared" si="2"/>
        <v>49990369.144867636</v>
      </c>
      <c r="AN50" s="240">
        <f t="shared" si="2"/>
        <v>52739839.447835363</v>
      </c>
      <c r="AO50" s="240">
        <f t="shared" si="2"/>
        <v>55640530.617466308</v>
      </c>
      <c r="AP50" s="240">
        <f t="shared" si="2"/>
        <v>58700759.801426955</v>
      </c>
    </row>
    <row r="51" spans="1:45" ht="16.5" thickBot="1" x14ac:dyDescent="0.25"/>
    <row r="52" spans="1:45" x14ac:dyDescent="0.2">
      <c r="A52" s="241" t="s">
        <v>339</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338</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337</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336</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335</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571</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334</v>
      </c>
      <c r="B59" s="251">
        <f t="shared" ref="B59:AP59" si="8">B50*$B$28</f>
        <v>0</v>
      </c>
      <c r="C59" s="251">
        <f t="shared" si="8"/>
        <v>2400555.4206301328</v>
      </c>
      <c r="D59" s="251">
        <f t="shared" si="8"/>
        <v>5065171.9375295797</v>
      </c>
      <c r="E59" s="251">
        <f t="shared" si="8"/>
        <v>8096600.5971116759</v>
      </c>
      <c r="F59" s="251">
        <f t="shared" si="8"/>
        <v>8541913.6299528163</v>
      </c>
      <c r="G59" s="251">
        <f t="shared" si="8"/>
        <v>9011718.8796002213</v>
      </c>
      <c r="H59" s="251">
        <f t="shared" si="8"/>
        <v>9507363.4179782327</v>
      </c>
      <c r="I59" s="251">
        <f t="shared" si="8"/>
        <v>10030268.405967036</v>
      </c>
      <c r="J59" s="251">
        <f t="shared" si="8"/>
        <v>10581933.168295223</v>
      </c>
      <c r="K59" s="251">
        <f t="shared" si="8"/>
        <v>11163939.492551459</v>
      </c>
      <c r="L59" s="251">
        <f t="shared" si="8"/>
        <v>11777956.16464179</v>
      </c>
      <c r="M59" s="251">
        <f t="shared" si="8"/>
        <v>12425743.753697086</v>
      </c>
      <c r="N59" s="251">
        <f t="shared" si="8"/>
        <v>13109159.660150426</v>
      </c>
      <c r="O59" s="251">
        <f t="shared" si="8"/>
        <v>13830163.441458698</v>
      </c>
      <c r="P59" s="251">
        <f t="shared" si="8"/>
        <v>14590822.430738926</v>
      </c>
      <c r="Q59" s="251">
        <f t="shared" si="8"/>
        <v>15393317.664429564</v>
      </c>
      <c r="R59" s="251">
        <f t="shared" si="8"/>
        <v>16239950.135973191</v>
      </c>
      <c r="S59" s="251">
        <f t="shared" si="8"/>
        <v>17133147.393451713</v>
      </c>
      <c r="T59" s="251">
        <f t="shared" si="8"/>
        <v>18075470.500091556</v>
      </c>
      <c r="U59" s="251">
        <f t="shared" si="8"/>
        <v>19069621.377596591</v>
      </c>
      <c r="V59" s="251">
        <f t="shared" si="8"/>
        <v>20118450.5533644</v>
      </c>
      <c r="W59" s="251">
        <f t="shared" si="8"/>
        <v>21224965.333799444</v>
      </c>
      <c r="X59" s="251">
        <f t="shared" si="8"/>
        <v>22392338.427158408</v>
      </c>
      <c r="Y59" s="251">
        <f t="shared" si="8"/>
        <v>23623917.040652119</v>
      </c>
      <c r="Z59" s="251">
        <f t="shared" si="8"/>
        <v>24923232.477887984</v>
      </c>
      <c r="AA59" s="251">
        <f t="shared" si="8"/>
        <v>26294010.264171824</v>
      </c>
      <c r="AB59" s="251">
        <f t="shared" si="8"/>
        <v>27740180.828701273</v>
      </c>
      <c r="AC59" s="251">
        <f t="shared" si="8"/>
        <v>29265890.77427984</v>
      </c>
      <c r="AD59" s="251">
        <f t="shared" si="8"/>
        <v>30875514.766865227</v>
      </c>
      <c r="AE59" s="251">
        <f t="shared" si="8"/>
        <v>32573668.079042815</v>
      </c>
      <c r="AF59" s="251">
        <f t="shared" si="8"/>
        <v>34365219.823390171</v>
      </c>
      <c r="AG59" s="251">
        <f t="shared" si="8"/>
        <v>36255306.913676627</v>
      </c>
      <c r="AH59" s="251">
        <f t="shared" si="8"/>
        <v>38249348.793928839</v>
      </c>
      <c r="AI59" s="251">
        <f t="shared" si="8"/>
        <v>40353062.977594927</v>
      </c>
      <c r="AJ59" s="251">
        <f t="shared" si="8"/>
        <v>42572481.441362642</v>
      </c>
      <c r="AK59" s="251">
        <f t="shared" si="8"/>
        <v>44913967.920637585</v>
      </c>
      <c r="AL59" s="251">
        <f t="shared" si="8"/>
        <v>47384236.15627265</v>
      </c>
      <c r="AM59" s="251">
        <f t="shared" si="8"/>
        <v>49990369.144867636</v>
      </c>
      <c r="AN59" s="251">
        <f t="shared" si="8"/>
        <v>52739839.447835363</v>
      </c>
      <c r="AO59" s="251">
        <f t="shared" si="8"/>
        <v>55640530.617466308</v>
      </c>
      <c r="AP59" s="251">
        <f t="shared" si="8"/>
        <v>58700759.801426955</v>
      </c>
    </row>
    <row r="60" spans="1:45" x14ac:dyDescent="0.2">
      <c r="A60" s="243" t="s">
        <v>333</v>
      </c>
      <c r="B60" s="244">
        <f t="shared" ref="B60:Z60" si="9">SUM(B61:B65)</f>
        <v>0</v>
      </c>
      <c r="C60" s="244">
        <f t="shared" si="9"/>
        <v>-2748.66475498</v>
      </c>
      <c r="D60" s="244">
        <f>SUM(D61:D65)</f>
        <v>-2899.8413165039001</v>
      </c>
      <c r="E60" s="244">
        <f t="shared" si="9"/>
        <v>-3059.3325889116145</v>
      </c>
      <c r="F60" s="244">
        <f t="shared" si="9"/>
        <v>-3227.5958813017528</v>
      </c>
      <c r="G60" s="244">
        <f t="shared" si="9"/>
        <v>-3405.1136547733495</v>
      </c>
      <c r="H60" s="244">
        <f t="shared" si="9"/>
        <v>-3592.3949057858831</v>
      </c>
      <c r="I60" s="244">
        <f t="shared" si="9"/>
        <v>-3789.9766256041066</v>
      </c>
      <c r="J60" s="244">
        <f t="shared" si="9"/>
        <v>-3998.4253400123325</v>
      </c>
      <c r="K60" s="244">
        <f t="shared" si="9"/>
        <v>-4218.3387337130107</v>
      </c>
      <c r="L60" s="244">
        <f t="shared" si="9"/>
        <v>-4450.3473640672264</v>
      </c>
      <c r="M60" s="244">
        <f t="shared" si="9"/>
        <v>-4695.1164690909227</v>
      </c>
      <c r="N60" s="244">
        <f t="shared" si="9"/>
        <v>-4953.3478748909238</v>
      </c>
      <c r="O60" s="244">
        <f t="shared" si="9"/>
        <v>-5225.7820080099245</v>
      </c>
      <c r="P60" s="244">
        <f t="shared" si="9"/>
        <v>-5513.2000184504695</v>
      </c>
      <c r="Q60" s="244">
        <f t="shared" si="9"/>
        <v>-5816.4260194652443</v>
      </c>
      <c r="R60" s="244">
        <f t="shared" si="9"/>
        <v>-6136.3294505358326</v>
      </c>
      <c r="S60" s="244">
        <f t="shared" si="9"/>
        <v>-6473.8275703153031</v>
      </c>
      <c r="T60" s="244">
        <f t="shared" si="9"/>
        <v>-6829.8880866826439</v>
      </c>
      <c r="U60" s="244">
        <f t="shared" si="9"/>
        <v>-7205.5319314501894</v>
      </c>
      <c r="V60" s="244">
        <f t="shared" si="9"/>
        <v>-7601.8361876799481</v>
      </c>
      <c r="W60" s="244">
        <f t="shared" si="9"/>
        <v>-8019.9371780023457</v>
      </c>
      <c r="X60" s="244">
        <f t="shared" si="9"/>
        <v>-8461.0337227924738</v>
      </c>
      <c r="Y60" s="244">
        <f t="shared" si="9"/>
        <v>-8926.3905775460589</v>
      </c>
      <c r="Z60" s="244">
        <f t="shared" si="9"/>
        <v>-9417.3420593110914</v>
      </c>
      <c r="AA60" s="244">
        <f t="shared" ref="AA60:AP60" si="10">SUM(AA61:AA65)</f>
        <v>-9935.2958725732024</v>
      </c>
      <c r="AB60" s="244">
        <f t="shared" si="10"/>
        <v>-10481.737145564726</v>
      </c>
      <c r="AC60" s="244">
        <f t="shared" si="10"/>
        <v>-11058.232688570786</v>
      </c>
      <c r="AD60" s="244">
        <f t="shared" si="10"/>
        <v>-11666.435486442178</v>
      </c>
      <c r="AE60" s="244">
        <f t="shared" si="10"/>
        <v>-12308.089438196497</v>
      </c>
      <c r="AF60" s="244">
        <f t="shared" si="10"/>
        <v>-12985.034357297303</v>
      </c>
      <c r="AG60" s="244">
        <f t="shared" si="10"/>
        <v>-13699.211246948655</v>
      </c>
      <c r="AH60" s="244">
        <f t="shared" si="10"/>
        <v>-14452.66786553083</v>
      </c>
      <c r="AI60" s="244">
        <f t="shared" si="10"/>
        <v>-15247.564598135026</v>
      </c>
      <c r="AJ60" s="244">
        <f t="shared" si="10"/>
        <v>-16086.180651032451</v>
      </c>
      <c r="AK60" s="244">
        <f t="shared" si="10"/>
        <v>-16970.920586839235</v>
      </c>
      <c r="AL60" s="244">
        <f t="shared" si="10"/>
        <v>-17904.321219115391</v>
      </c>
      <c r="AM60" s="244">
        <f t="shared" si="10"/>
        <v>-18889.058886166735</v>
      </c>
      <c r="AN60" s="244">
        <f t="shared" si="10"/>
        <v>-19927.957124905908</v>
      </c>
      <c r="AO60" s="244">
        <f t="shared" si="10"/>
        <v>-21023.994766775733</v>
      </c>
      <c r="AP60" s="244">
        <f t="shared" si="10"/>
        <v>-22180.314478948396</v>
      </c>
    </row>
    <row r="61" spans="1:45" x14ac:dyDescent="0.2">
      <c r="A61" s="252" t="s">
        <v>332</v>
      </c>
      <c r="B61" s="244"/>
      <c r="C61" s="244">
        <f>-IF(C$47&lt;=$B$30,0,$B$29*(1+C$49)*$B$28)</f>
        <v>-2748.66475498</v>
      </c>
      <c r="D61" s="244">
        <f>-IF(D$47&lt;=$B$30,0,$B$29*(1+D$49)*$B$28)</f>
        <v>-2899.8413165039001</v>
      </c>
      <c r="E61" s="244">
        <f t="shared" ref="E61:AP61" si="11">-IF(E$47&lt;=$B$30,0,$B$29*(1+E$49)*$B$28)</f>
        <v>-3059.3325889116145</v>
      </c>
      <c r="F61" s="244">
        <f t="shared" si="11"/>
        <v>-3227.5958813017528</v>
      </c>
      <c r="G61" s="244">
        <f t="shared" si="11"/>
        <v>-3405.1136547733495</v>
      </c>
      <c r="H61" s="244">
        <f t="shared" si="11"/>
        <v>-3592.3949057858831</v>
      </c>
      <c r="I61" s="244">
        <f t="shared" si="11"/>
        <v>-3789.9766256041066</v>
      </c>
      <c r="J61" s="244">
        <f t="shared" si="11"/>
        <v>-3998.4253400123325</v>
      </c>
      <c r="K61" s="244">
        <f t="shared" si="11"/>
        <v>-4218.3387337130107</v>
      </c>
      <c r="L61" s="244">
        <f t="shared" si="11"/>
        <v>-4450.3473640672264</v>
      </c>
      <c r="M61" s="244">
        <f t="shared" si="11"/>
        <v>-4695.1164690909227</v>
      </c>
      <c r="N61" s="244">
        <f t="shared" si="11"/>
        <v>-4953.3478748909238</v>
      </c>
      <c r="O61" s="244">
        <f t="shared" si="11"/>
        <v>-5225.7820080099245</v>
      </c>
      <c r="P61" s="244">
        <f t="shared" si="11"/>
        <v>-5513.2000184504695</v>
      </c>
      <c r="Q61" s="244">
        <f t="shared" si="11"/>
        <v>-5816.4260194652443</v>
      </c>
      <c r="R61" s="244">
        <f t="shared" si="11"/>
        <v>-6136.3294505358326</v>
      </c>
      <c r="S61" s="244">
        <f t="shared" si="11"/>
        <v>-6473.8275703153031</v>
      </c>
      <c r="T61" s="244">
        <f t="shared" si="11"/>
        <v>-6829.8880866826439</v>
      </c>
      <c r="U61" s="244">
        <f t="shared" si="11"/>
        <v>-7205.5319314501894</v>
      </c>
      <c r="V61" s="244">
        <f t="shared" si="11"/>
        <v>-7601.8361876799481</v>
      </c>
      <c r="W61" s="244">
        <f t="shared" si="11"/>
        <v>-8019.9371780023457</v>
      </c>
      <c r="X61" s="244">
        <f t="shared" si="11"/>
        <v>-8461.0337227924738</v>
      </c>
      <c r="Y61" s="244">
        <f t="shared" si="11"/>
        <v>-8926.3905775460589</v>
      </c>
      <c r="Z61" s="244">
        <f t="shared" si="11"/>
        <v>-9417.3420593110914</v>
      </c>
      <c r="AA61" s="244">
        <f t="shared" si="11"/>
        <v>-9935.2958725732024</v>
      </c>
      <c r="AB61" s="244">
        <f t="shared" si="11"/>
        <v>-10481.737145564726</v>
      </c>
      <c r="AC61" s="244">
        <f t="shared" si="11"/>
        <v>-11058.232688570786</v>
      </c>
      <c r="AD61" s="244">
        <f t="shared" si="11"/>
        <v>-11666.435486442178</v>
      </c>
      <c r="AE61" s="244">
        <f t="shared" si="11"/>
        <v>-12308.089438196497</v>
      </c>
      <c r="AF61" s="244">
        <f t="shared" si="11"/>
        <v>-12985.034357297303</v>
      </c>
      <c r="AG61" s="244">
        <f t="shared" si="11"/>
        <v>-13699.211246948655</v>
      </c>
      <c r="AH61" s="244">
        <f t="shared" si="11"/>
        <v>-14452.66786553083</v>
      </c>
      <c r="AI61" s="244">
        <f t="shared" si="11"/>
        <v>-15247.564598135026</v>
      </c>
      <c r="AJ61" s="244">
        <f t="shared" si="11"/>
        <v>-16086.180651032451</v>
      </c>
      <c r="AK61" s="244">
        <f t="shared" si="11"/>
        <v>-16970.920586839235</v>
      </c>
      <c r="AL61" s="244">
        <f t="shared" si="11"/>
        <v>-17904.321219115391</v>
      </c>
      <c r="AM61" s="244">
        <f t="shared" si="11"/>
        <v>-18889.058886166735</v>
      </c>
      <c r="AN61" s="244">
        <f t="shared" si="11"/>
        <v>-19927.957124905908</v>
      </c>
      <c r="AO61" s="244">
        <f t="shared" si="11"/>
        <v>-21023.994766775733</v>
      </c>
      <c r="AP61" s="244">
        <f t="shared" si="11"/>
        <v>-22180.314478948396</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568</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568</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572</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330</v>
      </c>
      <c r="B66" s="251">
        <f t="shared" ref="B66:AO66" si="12">B59+B60</f>
        <v>0</v>
      </c>
      <c r="C66" s="251">
        <f t="shared" si="12"/>
        <v>2397806.755875153</v>
      </c>
      <c r="D66" s="251">
        <f t="shared" si="12"/>
        <v>5062272.0962130763</v>
      </c>
      <c r="E66" s="251">
        <f t="shared" si="12"/>
        <v>8093541.2645227639</v>
      </c>
      <c r="F66" s="251">
        <f t="shared" si="12"/>
        <v>8538686.0340715144</v>
      </c>
      <c r="G66" s="251">
        <f t="shared" si="12"/>
        <v>9008313.7659454476</v>
      </c>
      <c r="H66" s="251">
        <f t="shared" si="12"/>
        <v>9503771.0230724476</v>
      </c>
      <c r="I66" s="251">
        <f t="shared" si="12"/>
        <v>10026478.429341432</v>
      </c>
      <c r="J66" s="251">
        <f t="shared" si="12"/>
        <v>10577934.742955212</v>
      </c>
      <c r="K66" s="251">
        <f t="shared" si="12"/>
        <v>11159721.153817747</v>
      </c>
      <c r="L66" s="251">
        <f t="shared" si="12"/>
        <v>11773505.817277722</v>
      </c>
      <c r="M66" s="251">
        <f t="shared" si="12"/>
        <v>12421048.637227995</v>
      </c>
      <c r="N66" s="251">
        <f t="shared" si="12"/>
        <v>13104206.312275534</v>
      </c>
      <c r="O66" s="251">
        <f t="shared" si="12"/>
        <v>13824937.659450689</v>
      </c>
      <c r="P66" s="251">
        <f t="shared" si="12"/>
        <v>14585309.230720475</v>
      </c>
      <c r="Q66" s="251">
        <f t="shared" si="12"/>
        <v>15387501.238410098</v>
      </c>
      <c r="R66" s="251">
        <f t="shared" si="12"/>
        <v>16233813.806522654</v>
      </c>
      <c r="S66" s="251">
        <f t="shared" si="12"/>
        <v>17126673.565881398</v>
      </c>
      <c r="T66" s="251">
        <f t="shared" si="12"/>
        <v>18068640.612004872</v>
      </c>
      <c r="U66" s="251">
        <f t="shared" si="12"/>
        <v>19062415.845665142</v>
      </c>
      <c r="V66" s="251">
        <f t="shared" si="12"/>
        <v>20110848.71717672</v>
      </c>
      <c r="W66" s="251">
        <f t="shared" si="12"/>
        <v>21216945.396621443</v>
      </c>
      <c r="X66" s="251">
        <f t="shared" si="12"/>
        <v>22383877.393435616</v>
      </c>
      <c r="Y66" s="251">
        <f t="shared" si="12"/>
        <v>23614990.650074571</v>
      </c>
      <c r="Z66" s="251">
        <f t="shared" si="12"/>
        <v>24913815.135828674</v>
      </c>
      <c r="AA66" s="251">
        <f t="shared" si="12"/>
        <v>26284074.968299251</v>
      </c>
      <c r="AB66" s="251">
        <f t="shared" si="12"/>
        <v>27729699.091555707</v>
      </c>
      <c r="AC66" s="251">
        <f t="shared" si="12"/>
        <v>29254832.541591268</v>
      </c>
      <c r="AD66" s="251">
        <f t="shared" si="12"/>
        <v>30863848.331378784</v>
      </c>
      <c r="AE66" s="251">
        <f t="shared" si="12"/>
        <v>32561359.989604618</v>
      </c>
      <c r="AF66" s="251">
        <f t="shared" si="12"/>
        <v>34352234.789032876</v>
      </c>
      <c r="AG66" s="251">
        <f t="shared" si="12"/>
        <v>36241607.702429682</v>
      </c>
      <c r="AH66" s="251">
        <f t="shared" si="12"/>
        <v>38234896.12606331</v>
      </c>
      <c r="AI66" s="251">
        <f t="shared" si="12"/>
        <v>40337815.412996791</v>
      </c>
      <c r="AJ66" s="251">
        <f t="shared" si="12"/>
        <v>42556395.26071161</v>
      </c>
      <c r="AK66" s="251">
        <f t="shared" si="12"/>
        <v>44896997.000050746</v>
      </c>
      <c r="AL66" s="251">
        <f t="shared" si="12"/>
        <v>47366331.835053533</v>
      </c>
      <c r="AM66" s="251">
        <f t="shared" si="12"/>
        <v>49971480.085981466</v>
      </c>
      <c r="AN66" s="251">
        <f t="shared" si="12"/>
        <v>52719911.49071046</v>
      </c>
      <c r="AO66" s="251">
        <f t="shared" si="12"/>
        <v>55619506.622699529</v>
      </c>
      <c r="AP66" s="251">
        <f>AP59+AP60</f>
        <v>58678579.486948006</v>
      </c>
    </row>
    <row r="67" spans="1:45" x14ac:dyDescent="0.2">
      <c r="A67" s="252" t="s">
        <v>325</v>
      </c>
      <c r="B67" s="254"/>
      <c r="C67" s="244">
        <f>-($B$25)*1.18*$B$28/$B$27</f>
        <v>-9850.1679999999997</v>
      </c>
      <c r="D67" s="244">
        <f>C67</f>
        <v>-9850.1679999999997</v>
      </c>
      <c r="E67" s="244">
        <f t="shared" ref="E67:AP67" si="13">D67</f>
        <v>-9850.1679999999997</v>
      </c>
      <c r="F67" s="244">
        <f t="shared" si="13"/>
        <v>-9850.1679999999997</v>
      </c>
      <c r="G67" s="244">
        <f t="shared" si="13"/>
        <v>-9850.1679999999997</v>
      </c>
      <c r="H67" s="244">
        <f t="shared" si="13"/>
        <v>-9850.1679999999997</v>
      </c>
      <c r="I67" s="244">
        <f t="shared" si="13"/>
        <v>-9850.1679999999997</v>
      </c>
      <c r="J67" s="244">
        <f t="shared" si="13"/>
        <v>-9850.1679999999997</v>
      </c>
      <c r="K67" s="244">
        <f t="shared" si="13"/>
        <v>-9850.1679999999997</v>
      </c>
      <c r="L67" s="244">
        <f t="shared" si="13"/>
        <v>-9850.1679999999997</v>
      </c>
      <c r="M67" s="244">
        <f t="shared" si="13"/>
        <v>-9850.1679999999997</v>
      </c>
      <c r="N67" s="244">
        <f t="shared" si="13"/>
        <v>-9850.1679999999997</v>
      </c>
      <c r="O67" s="244">
        <f t="shared" si="13"/>
        <v>-9850.1679999999997</v>
      </c>
      <c r="P67" s="244">
        <f t="shared" si="13"/>
        <v>-9850.1679999999997</v>
      </c>
      <c r="Q67" s="244">
        <f t="shared" si="13"/>
        <v>-9850.1679999999997</v>
      </c>
      <c r="R67" s="244">
        <f t="shared" si="13"/>
        <v>-9850.1679999999997</v>
      </c>
      <c r="S67" s="244">
        <f t="shared" si="13"/>
        <v>-9850.1679999999997</v>
      </c>
      <c r="T67" s="244">
        <f t="shared" si="13"/>
        <v>-9850.1679999999997</v>
      </c>
      <c r="U67" s="244">
        <f t="shared" si="13"/>
        <v>-9850.1679999999997</v>
      </c>
      <c r="V67" s="244">
        <f t="shared" si="13"/>
        <v>-9850.1679999999997</v>
      </c>
      <c r="W67" s="244">
        <f t="shared" si="13"/>
        <v>-9850.1679999999997</v>
      </c>
      <c r="X67" s="244">
        <f t="shared" si="13"/>
        <v>-9850.1679999999997</v>
      </c>
      <c r="Y67" s="244">
        <f t="shared" si="13"/>
        <v>-9850.1679999999997</v>
      </c>
      <c r="Z67" s="244">
        <f t="shared" si="13"/>
        <v>-9850.1679999999997</v>
      </c>
      <c r="AA67" s="244">
        <f t="shared" si="13"/>
        <v>-9850.1679999999997</v>
      </c>
      <c r="AB67" s="244">
        <f t="shared" si="13"/>
        <v>-9850.1679999999997</v>
      </c>
      <c r="AC67" s="244">
        <f t="shared" si="13"/>
        <v>-9850.1679999999997</v>
      </c>
      <c r="AD67" s="244">
        <f t="shared" si="13"/>
        <v>-9850.1679999999997</v>
      </c>
      <c r="AE67" s="244">
        <f t="shared" si="13"/>
        <v>-9850.1679999999997</v>
      </c>
      <c r="AF67" s="244">
        <f t="shared" si="13"/>
        <v>-9850.1679999999997</v>
      </c>
      <c r="AG67" s="244">
        <f t="shared" si="13"/>
        <v>-9850.1679999999997</v>
      </c>
      <c r="AH67" s="244">
        <f t="shared" si="13"/>
        <v>-9850.1679999999997</v>
      </c>
      <c r="AI67" s="244">
        <f t="shared" si="13"/>
        <v>-9850.1679999999997</v>
      </c>
      <c r="AJ67" s="244">
        <f t="shared" si="13"/>
        <v>-9850.1679999999997</v>
      </c>
      <c r="AK67" s="244">
        <f t="shared" si="13"/>
        <v>-9850.1679999999997</v>
      </c>
      <c r="AL67" s="244">
        <f t="shared" si="13"/>
        <v>-9850.1679999999997</v>
      </c>
      <c r="AM67" s="244">
        <f t="shared" si="13"/>
        <v>-9850.1679999999997</v>
      </c>
      <c r="AN67" s="244">
        <f t="shared" si="13"/>
        <v>-9850.1679999999997</v>
      </c>
      <c r="AO67" s="244">
        <f t="shared" si="13"/>
        <v>-9850.1679999999997</v>
      </c>
      <c r="AP67" s="244">
        <f t="shared" si="13"/>
        <v>-9850.1679999999997</v>
      </c>
      <c r="AQ67" s="255">
        <f>SUM(B67:AA67)/1.18</f>
        <v>-208690.00000000006</v>
      </c>
      <c r="AR67" s="256">
        <f>SUM(B67:AF67)/1.18</f>
        <v>-250428.00000000009</v>
      </c>
      <c r="AS67" s="256">
        <f>SUM(B67:AP67)/1.18</f>
        <v>-333904.00000000012</v>
      </c>
    </row>
    <row r="68" spans="1:45" ht="28.5" x14ac:dyDescent="0.2">
      <c r="A68" s="253" t="s">
        <v>326</v>
      </c>
      <c r="B68" s="251">
        <f t="shared" ref="B68:J68" si="14">B66+B67</f>
        <v>0</v>
      </c>
      <c r="C68" s="251">
        <f>C66+C67</f>
        <v>2387956.5878751529</v>
      </c>
      <c r="D68" s="251">
        <f>D66+D67</f>
        <v>5052421.9282130767</v>
      </c>
      <c r="E68" s="251">
        <f t="shared" si="14"/>
        <v>8083691.0965227643</v>
      </c>
      <c r="F68" s="251">
        <f>F66+C67</f>
        <v>8528835.8660715148</v>
      </c>
      <c r="G68" s="251">
        <f t="shared" si="14"/>
        <v>8998463.597945448</v>
      </c>
      <c r="H68" s="251">
        <f t="shared" si="14"/>
        <v>9493920.855072448</v>
      </c>
      <c r="I68" s="251">
        <f t="shared" si="14"/>
        <v>10016628.261341432</v>
      </c>
      <c r="J68" s="251">
        <f t="shared" si="14"/>
        <v>10568084.574955212</v>
      </c>
      <c r="K68" s="251">
        <f>K66+K67</f>
        <v>11149870.985817747</v>
      </c>
      <c r="L68" s="251">
        <f>L66+L67</f>
        <v>11763655.649277722</v>
      </c>
      <c r="M68" s="251">
        <f t="shared" ref="M68:AO68" si="15">M66+M67</f>
        <v>12411198.469227996</v>
      </c>
      <c r="N68" s="251">
        <f t="shared" si="15"/>
        <v>13094356.144275535</v>
      </c>
      <c r="O68" s="251">
        <f t="shared" si="15"/>
        <v>13815087.49145069</v>
      </c>
      <c r="P68" s="251">
        <f t="shared" si="15"/>
        <v>14575459.062720476</v>
      </c>
      <c r="Q68" s="251">
        <f t="shared" si="15"/>
        <v>15377651.070410099</v>
      </c>
      <c r="R68" s="251">
        <f t="shared" si="15"/>
        <v>16223963.638522655</v>
      </c>
      <c r="S68" s="251">
        <f t="shared" si="15"/>
        <v>17116823.397881396</v>
      </c>
      <c r="T68" s="251">
        <f t="shared" si="15"/>
        <v>18058790.444004871</v>
      </c>
      <c r="U68" s="251">
        <f t="shared" si="15"/>
        <v>19052565.67766514</v>
      </c>
      <c r="V68" s="251">
        <f t="shared" si="15"/>
        <v>20100998.549176719</v>
      </c>
      <c r="W68" s="251">
        <f t="shared" si="15"/>
        <v>21207095.228621442</v>
      </c>
      <c r="X68" s="251">
        <f t="shared" si="15"/>
        <v>22374027.225435615</v>
      </c>
      <c r="Y68" s="251">
        <f t="shared" si="15"/>
        <v>23605140.48207457</v>
      </c>
      <c r="Z68" s="251">
        <f t="shared" si="15"/>
        <v>24903964.967828672</v>
      </c>
      <c r="AA68" s="251">
        <f t="shared" si="15"/>
        <v>26274224.80029925</v>
      </c>
      <c r="AB68" s="251">
        <f t="shared" si="15"/>
        <v>27719848.923555706</v>
      </c>
      <c r="AC68" s="251">
        <f t="shared" si="15"/>
        <v>29244982.373591267</v>
      </c>
      <c r="AD68" s="251">
        <f t="shared" si="15"/>
        <v>30853998.163378783</v>
      </c>
      <c r="AE68" s="251">
        <f t="shared" si="15"/>
        <v>32551509.821604617</v>
      </c>
      <c r="AF68" s="251">
        <f t="shared" si="15"/>
        <v>34342384.621032879</v>
      </c>
      <c r="AG68" s="251">
        <f t="shared" si="15"/>
        <v>36231757.534429684</v>
      </c>
      <c r="AH68" s="251">
        <f t="shared" si="15"/>
        <v>38225045.958063312</v>
      </c>
      <c r="AI68" s="251">
        <f t="shared" si="15"/>
        <v>40327965.244996794</v>
      </c>
      <c r="AJ68" s="251">
        <f t="shared" si="15"/>
        <v>42546545.092711613</v>
      </c>
      <c r="AK68" s="251">
        <f t="shared" si="15"/>
        <v>44887146.832050748</v>
      </c>
      <c r="AL68" s="251">
        <f t="shared" si="15"/>
        <v>47356481.667053536</v>
      </c>
      <c r="AM68" s="251">
        <f t="shared" si="15"/>
        <v>49961629.917981468</v>
      </c>
      <c r="AN68" s="251">
        <f t="shared" si="15"/>
        <v>52710061.322710462</v>
      </c>
      <c r="AO68" s="251">
        <f t="shared" si="15"/>
        <v>55609656.454699531</v>
      </c>
      <c r="AP68" s="251">
        <f>AP66+AP67</f>
        <v>58668729.318948008</v>
      </c>
      <c r="AQ68" s="196">
        <v>25</v>
      </c>
      <c r="AR68" s="196">
        <v>30</v>
      </c>
      <c r="AS68" s="196">
        <v>40</v>
      </c>
    </row>
    <row r="69" spans="1:45" x14ac:dyDescent="0.2">
      <c r="A69" s="252" t="s">
        <v>324</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329</v>
      </c>
      <c r="B70" s="251">
        <f t="shared" ref="B70:AO70" si="17">B68+B69</f>
        <v>0</v>
      </c>
      <c r="C70" s="251">
        <f t="shared" si="17"/>
        <v>2387956.5878751529</v>
      </c>
      <c r="D70" s="251">
        <f t="shared" si="17"/>
        <v>5052421.9282130767</v>
      </c>
      <c r="E70" s="251">
        <f t="shared" si="17"/>
        <v>8083691.0965227643</v>
      </c>
      <c r="F70" s="251">
        <f t="shared" si="17"/>
        <v>8528835.8660715148</v>
      </c>
      <c r="G70" s="251">
        <f t="shared" si="17"/>
        <v>8998463.597945448</v>
      </c>
      <c r="H70" s="251">
        <f t="shared" si="17"/>
        <v>9493920.855072448</v>
      </c>
      <c r="I70" s="251">
        <f t="shared" si="17"/>
        <v>10016628.261341432</v>
      </c>
      <c r="J70" s="251">
        <f t="shared" si="17"/>
        <v>10568084.574955212</v>
      </c>
      <c r="K70" s="251">
        <f t="shared" si="17"/>
        <v>11149870.985817747</v>
      </c>
      <c r="L70" s="251">
        <f t="shared" si="17"/>
        <v>11763655.649277722</v>
      </c>
      <c r="M70" s="251">
        <f t="shared" si="17"/>
        <v>12411198.469227996</v>
      </c>
      <c r="N70" s="251">
        <f t="shared" si="17"/>
        <v>13094356.144275535</v>
      </c>
      <c r="O70" s="251">
        <f t="shared" si="17"/>
        <v>13815087.49145069</v>
      </c>
      <c r="P70" s="251">
        <f t="shared" si="17"/>
        <v>14575459.062720476</v>
      </c>
      <c r="Q70" s="251">
        <f t="shared" si="17"/>
        <v>15377651.070410099</v>
      </c>
      <c r="R70" s="251">
        <f t="shared" si="17"/>
        <v>16223963.638522655</v>
      </c>
      <c r="S70" s="251">
        <f t="shared" si="17"/>
        <v>17116823.397881396</v>
      </c>
      <c r="T70" s="251">
        <f t="shared" si="17"/>
        <v>18058790.444004871</v>
      </c>
      <c r="U70" s="251">
        <f t="shared" si="17"/>
        <v>19052565.67766514</v>
      </c>
      <c r="V70" s="251">
        <f t="shared" si="17"/>
        <v>20100998.549176719</v>
      </c>
      <c r="W70" s="251">
        <f t="shared" si="17"/>
        <v>21207095.228621442</v>
      </c>
      <c r="X70" s="251">
        <f t="shared" si="17"/>
        <v>22374027.225435615</v>
      </c>
      <c r="Y70" s="251">
        <f t="shared" si="17"/>
        <v>23605140.48207457</v>
      </c>
      <c r="Z70" s="251">
        <f t="shared" si="17"/>
        <v>24903964.967828672</v>
      </c>
      <c r="AA70" s="251">
        <f t="shared" si="17"/>
        <v>26274224.80029925</v>
      </c>
      <c r="AB70" s="251">
        <f t="shared" si="17"/>
        <v>27719848.923555706</v>
      </c>
      <c r="AC70" s="251">
        <f t="shared" si="17"/>
        <v>29244982.373591267</v>
      </c>
      <c r="AD70" s="251">
        <f t="shared" si="17"/>
        <v>30853998.163378783</v>
      </c>
      <c r="AE70" s="251">
        <f t="shared" si="17"/>
        <v>32551509.821604617</v>
      </c>
      <c r="AF70" s="251">
        <f t="shared" si="17"/>
        <v>34342384.621032879</v>
      </c>
      <c r="AG70" s="251">
        <f t="shared" si="17"/>
        <v>36231757.534429684</v>
      </c>
      <c r="AH70" s="251">
        <f t="shared" si="17"/>
        <v>38225045.958063312</v>
      </c>
      <c r="AI70" s="251">
        <f t="shared" si="17"/>
        <v>40327965.244996794</v>
      </c>
      <c r="AJ70" s="251">
        <f t="shared" si="17"/>
        <v>42546545.092711613</v>
      </c>
      <c r="AK70" s="251">
        <f t="shared" si="17"/>
        <v>44887146.832050748</v>
      </c>
      <c r="AL70" s="251">
        <f t="shared" si="17"/>
        <v>47356481.667053536</v>
      </c>
      <c r="AM70" s="251">
        <f t="shared" si="17"/>
        <v>49961629.917981468</v>
      </c>
      <c r="AN70" s="251">
        <f t="shared" si="17"/>
        <v>52710061.322710462</v>
      </c>
      <c r="AO70" s="251">
        <f t="shared" si="17"/>
        <v>55609656.454699531</v>
      </c>
      <c r="AP70" s="251">
        <f>AP68+AP69</f>
        <v>58668729.318948008</v>
      </c>
    </row>
    <row r="71" spans="1:45" x14ac:dyDescent="0.2">
      <c r="A71" s="252" t="s">
        <v>323</v>
      </c>
      <c r="B71" s="244">
        <f t="shared" ref="B71:AP71" si="18">-B70*$B$36</f>
        <v>0</v>
      </c>
      <c r="C71" s="244">
        <f t="shared" si="18"/>
        <v>-477591.31757503061</v>
      </c>
      <c r="D71" s="244">
        <f t="shared" si="18"/>
        <v>-1010484.3856426154</v>
      </c>
      <c r="E71" s="244">
        <f t="shared" si="18"/>
        <v>-1616738.219304553</v>
      </c>
      <c r="F71" s="244">
        <f t="shared" si="18"/>
        <v>-1705767.1732143031</v>
      </c>
      <c r="G71" s="244">
        <f t="shared" si="18"/>
        <v>-1799692.7195890897</v>
      </c>
      <c r="H71" s="244">
        <f t="shared" si="18"/>
        <v>-1898784.1710144896</v>
      </c>
      <c r="I71" s="244">
        <f t="shared" si="18"/>
        <v>-2003325.6522682866</v>
      </c>
      <c r="J71" s="244">
        <f t="shared" si="18"/>
        <v>-2113616.9149910426</v>
      </c>
      <c r="K71" s="244">
        <f t="shared" si="18"/>
        <v>-2229974.1971635497</v>
      </c>
      <c r="L71" s="244">
        <f t="shared" si="18"/>
        <v>-2352731.1298555448</v>
      </c>
      <c r="M71" s="244">
        <f t="shared" si="18"/>
        <v>-2482239.6938455994</v>
      </c>
      <c r="N71" s="244">
        <f t="shared" si="18"/>
        <v>-2618871.228855107</v>
      </c>
      <c r="O71" s="244">
        <f t="shared" si="18"/>
        <v>-2763017.4982901383</v>
      </c>
      <c r="P71" s="244">
        <f t="shared" si="18"/>
        <v>-2915091.8125440953</v>
      </c>
      <c r="Q71" s="244">
        <f t="shared" si="18"/>
        <v>-3075530.2140820199</v>
      </c>
      <c r="R71" s="244">
        <f t="shared" si="18"/>
        <v>-3244792.727704531</v>
      </c>
      <c r="S71" s="244">
        <f t="shared" si="18"/>
        <v>-3423364.6795762796</v>
      </c>
      <c r="T71" s="244">
        <f t="shared" si="18"/>
        <v>-3611758.0888009742</v>
      </c>
      <c r="U71" s="244">
        <f t="shared" si="18"/>
        <v>-3810513.1355330283</v>
      </c>
      <c r="V71" s="244">
        <f t="shared" si="18"/>
        <v>-4020199.709835344</v>
      </c>
      <c r="W71" s="244">
        <f t="shared" si="18"/>
        <v>-4241419.0457242886</v>
      </c>
      <c r="X71" s="244">
        <f t="shared" si="18"/>
        <v>-4474805.4450871227</v>
      </c>
      <c r="Y71" s="244">
        <f t="shared" si="18"/>
        <v>-4721028.0964149144</v>
      </c>
      <c r="Z71" s="244">
        <f t="shared" si="18"/>
        <v>-4980792.9935657345</v>
      </c>
      <c r="AA71" s="244">
        <f t="shared" si="18"/>
        <v>-5254844.9600598505</v>
      </c>
      <c r="AB71" s="244">
        <f t="shared" si="18"/>
        <v>-5543969.7847111411</v>
      </c>
      <c r="AC71" s="244">
        <f t="shared" si="18"/>
        <v>-5848996.4747182541</v>
      </c>
      <c r="AD71" s="244">
        <f t="shared" si="18"/>
        <v>-6170799.6326757567</v>
      </c>
      <c r="AE71" s="244">
        <f t="shared" si="18"/>
        <v>-6510301.9643209241</v>
      </c>
      <c r="AF71" s="244">
        <f t="shared" si="18"/>
        <v>-6868476.9242065763</v>
      </c>
      <c r="AG71" s="244">
        <f t="shared" si="18"/>
        <v>-7246351.5068859374</v>
      </c>
      <c r="AH71" s="244">
        <f t="shared" si="18"/>
        <v>-7645009.1916126627</v>
      </c>
      <c r="AI71" s="244">
        <f t="shared" si="18"/>
        <v>-8065593.0489993589</v>
      </c>
      <c r="AJ71" s="244">
        <f t="shared" si="18"/>
        <v>-8509309.0185423233</v>
      </c>
      <c r="AK71" s="244">
        <f t="shared" si="18"/>
        <v>-8977429.3664101493</v>
      </c>
      <c r="AL71" s="244">
        <f t="shared" si="18"/>
        <v>-9471296.3334107082</v>
      </c>
      <c r="AM71" s="244">
        <f t="shared" si="18"/>
        <v>-9992325.9835962933</v>
      </c>
      <c r="AN71" s="244">
        <f t="shared" si="18"/>
        <v>-10542012.264542094</v>
      </c>
      <c r="AO71" s="244">
        <f t="shared" si="18"/>
        <v>-11121931.290939907</v>
      </c>
      <c r="AP71" s="244">
        <f t="shared" si="18"/>
        <v>-11733745.863789603</v>
      </c>
    </row>
    <row r="72" spans="1:45" ht="15" thickBot="1" x14ac:dyDescent="0.25">
      <c r="A72" s="257" t="s">
        <v>328</v>
      </c>
      <c r="B72" s="258">
        <f t="shared" ref="B72:AO72" si="19">B70+B71</f>
        <v>0</v>
      </c>
      <c r="C72" s="258">
        <f t="shared" si="19"/>
        <v>1910365.2703001224</v>
      </c>
      <c r="D72" s="258">
        <f t="shared" si="19"/>
        <v>4041937.5425704615</v>
      </c>
      <c r="E72" s="258">
        <f t="shared" si="19"/>
        <v>6466952.8772182111</v>
      </c>
      <c r="F72" s="258">
        <f t="shared" si="19"/>
        <v>6823068.6928572115</v>
      </c>
      <c r="G72" s="258">
        <f t="shared" si="19"/>
        <v>7198770.878356358</v>
      </c>
      <c r="H72" s="258">
        <f t="shared" si="19"/>
        <v>7595136.6840579584</v>
      </c>
      <c r="I72" s="258">
        <f t="shared" si="19"/>
        <v>8013302.6090731453</v>
      </c>
      <c r="J72" s="258">
        <f t="shared" si="19"/>
        <v>8454467.6599641703</v>
      </c>
      <c r="K72" s="258">
        <f t="shared" si="19"/>
        <v>8919896.788654197</v>
      </c>
      <c r="L72" s="258">
        <f t="shared" si="19"/>
        <v>9410924.5194221772</v>
      </c>
      <c r="M72" s="258">
        <f t="shared" si="19"/>
        <v>9928958.7753823958</v>
      </c>
      <c r="N72" s="258">
        <f t="shared" si="19"/>
        <v>10475484.915420428</v>
      </c>
      <c r="O72" s="258">
        <f t="shared" si="19"/>
        <v>11052069.993160551</v>
      </c>
      <c r="P72" s="258">
        <f t="shared" si="19"/>
        <v>11660367.250176381</v>
      </c>
      <c r="Q72" s="258">
        <f t="shared" si="19"/>
        <v>12302120.856328079</v>
      </c>
      <c r="R72" s="258">
        <f t="shared" si="19"/>
        <v>12979170.910818124</v>
      </c>
      <c r="S72" s="258">
        <f t="shared" si="19"/>
        <v>13693458.718305117</v>
      </c>
      <c r="T72" s="258">
        <f t="shared" si="19"/>
        <v>14447032.355203897</v>
      </c>
      <c r="U72" s="258">
        <f t="shared" si="19"/>
        <v>15242052.542132113</v>
      </c>
      <c r="V72" s="258">
        <f t="shared" si="19"/>
        <v>16080798.839341376</v>
      </c>
      <c r="W72" s="258">
        <f t="shared" si="19"/>
        <v>16965676.182897154</v>
      </c>
      <c r="X72" s="258">
        <f t="shared" si="19"/>
        <v>17899221.780348491</v>
      </c>
      <c r="Y72" s="258">
        <f t="shared" si="19"/>
        <v>18884112.385659657</v>
      </c>
      <c r="Z72" s="258">
        <f t="shared" si="19"/>
        <v>19923171.974262938</v>
      </c>
      <c r="AA72" s="258">
        <f t="shared" si="19"/>
        <v>21019379.840239398</v>
      </c>
      <c r="AB72" s="258">
        <f t="shared" si="19"/>
        <v>22175879.138844565</v>
      </c>
      <c r="AC72" s="258">
        <f t="shared" si="19"/>
        <v>23395985.898873013</v>
      </c>
      <c r="AD72" s="258">
        <f t="shared" si="19"/>
        <v>24683198.530703027</v>
      </c>
      <c r="AE72" s="258">
        <f t="shared" si="19"/>
        <v>26041207.857283693</v>
      </c>
      <c r="AF72" s="258">
        <f t="shared" si="19"/>
        <v>27473907.696826302</v>
      </c>
      <c r="AG72" s="258">
        <f t="shared" si="19"/>
        <v>28985406.027543746</v>
      </c>
      <c r="AH72" s="258">
        <f t="shared" si="19"/>
        <v>30580036.766450651</v>
      </c>
      <c r="AI72" s="258">
        <f t="shared" si="19"/>
        <v>32262372.195997436</v>
      </c>
      <c r="AJ72" s="258">
        <f t="shared" si="19"/>
        <v>34037236.074169293</v>
      </c>
      <c r="AK72" s="258">
        <f t="shared" si="19"/>
        <v>35909717.465640597</v>
      </c>
      <c r="AL72" s="258">
        <f t="shared" si="19"/>
        <v>37885185.333642825</v>
      </c>
      <c r="AM72" s="258">
        <f t="shared" si="19"/>
        <v>39969303.934385173</v>
      </c>
      <c r="AN72" s="258">
        <f t="shared" si="19"/>
        <v>42168049.058168367</v>
      </c>
      <c r="AO72" s="258">
        <f t="shared" si="19"/>
        <v>44487725.163759626</v>
      </c>
      <c r="AP72" s="258">
        <f>AP70+AP71</f>
        <v>46934983.455158405</v>
      </c>
    </row>
    <row r="73" spans="1:45" s="260" customFormat="1" ht="16.5" thickBot="1" x14ac:dyDescent="0.25">
      <c r="A73" s="247"/>
      <c r="B73" s="259">
        <f>C141</f>
        <v>1.5</v>
      </c>
      <c r="C73" s="259">
        <f t="shared" ref="C73:AP73" si="20">D141</f>
        <v>2.5</v>
      </c>
      <c r="D73" s="259">
        <f t="shared" si="20"/>
        <v>3.5</v>
      </c>
      <c r="E73" s="259">
        <f t="shared" si="20"/>
        <v>4.5</v>
      </c>
      <c r="F73" s="259">
        <f t="shared" si="20"/>
        <v>5.5</v>
      </c>
      <c r="G73" s="259">
        <f t="shared" si="20"/>
        <v>6.5</v>
      </c>
      <c r="H73" s="259">
        <f t="shared" si="20"/>
        <v>7.5</v>
      </c>
      <c r="I73" s="259">
        <f t="shared" si="20"/>
        <v>8.5</v>
      </c>
      <c r="J73" s="259">
        <f t="shared" si="20"/>
        <v>9.5</v>
      </c>
      <c r="K73" s="259">
        <f t="shared" si="20"/>
        <v>10.5</v>
      </c>
      <c r="L73" s="259">
        <f t="shared" si="20"/>
        <v>11.5</v>
      </c>
      <c r="M73" s="259">
        <f t="shared" si="20"/>
        <v>12.5</v>
      </c>
      <c r="N73" s="259">
        <f t="shared" si="20"/>
        <v>13.5</v>
      </c>
      <c r="O73" s="259">
        <f t="shared" si="20"/>
        <v>14.5</v>
      </c>
      <c r="P73" s="259">
        <f t="shared" si="20"/>
        <v>15.5</v>
      </c>
      <c r="Q73" s="259">
        <f t="shared" si="20"/>
        <v>16.5</v>
      </c>
      <c r="R73" s="259">
        <f t="shared" si="20"/>
        <v>17.5</v>
      </c>
      <c r="S73" s="259">
        <f t="shared" si="20"/>
        <v>18.5</v>
      </c>
      <c r="T73" s="259">
        <f t="shared" si="20"/>
        <v>19.5</v>
      </c>
      <c r="U73" s="259">
        <f t="shared" si="20"/>
        <v>20.5</v>
      </c>
      <c r="V73" s="259">
        <f t="shared" si="20"/>
        <v>21.5</v>
      </c>
      <c r="W73" s="259">
        <f t="shared" si="20"/>
        <v>22.5</v>
      </c>
      <c r="X73" s="259">
        <f t="shared" si="20"/>
        <v>23.5</v>
      </c>
      <c r="Y73" s="259">
        <f t="shared" si="20"/>
        <v>24.5</v>
      </c>
      <c r="Z73" s="259">
        <f t="shared" si="20"/>
        <v>25.5</v>
      </c>
      <c r="AA73" s="259">
        <f t="shared" si="20"/>
        <v>26.5</v>
      </c>
      <c r="AB73" s="259">
        <f t="shared" si="20"/>
        <v>27.5</v>
      </c>
      <c r="AC73" s="259">
        <f t="shared" si="20"/>
        <v>28.5</v>
      </c>
      <c r="AD73" s="259">
        <f t="shared" si="20"/>
        <v>29.5</v>
      </c>
      <c r="AE73" s="259">
        <f t="shared" si="20"/>
        <v>30.5</v>
      </c>
      <c r="AF73" s="259">
        <f t="shared" si="20"/>
        <v>31.5</v>
      </c>
      <c r="AG73" s="259">
        <f t="shared" si="20"/>
        <v>32.5</v>
      </c>
      <c r="AH73" s="259">
        <f t="shared" si="20"/>
        <v>33.5</v>
      </c>
      <c r="AI73" s="259">
        <f t="shared" si="20"/>
        <v>34.5</v>
      </c>
      <c r="AJ73" s="259">
        <f t="shared" si="20"/>
        <v>35.5</v>
      </c>
      <c r="AK73" s="259">
        <f t="shared" si="20"/>
        <v>36.5</v>
      </c>
      <c r="AL73" s="259">
        <f t="shared" si="20"/>
        <v>37.5</v>
      </c>
      <c r="AM73" s="259">
        <f t="shared" si="20"/>
        <v>38.5</v>
      </c>
      <c r="AN73" s="259">
        <f t="shared" si="20"/>
        <v>39.5</v>
      </c>
      <c r="AO73" s="259">
        <f t="shared" si="20"/>
        <v>40.5</v>
      </c>
      <c r="AP73" s="259">
        <f t="shared" si="20"/>
        <v>41.5</v>
      </c>
      <c r="AQ73" s="196"/>
      <c r="AR73" s="196"/>
      <c r="AS73" s="196"/>
    </row>
    <row r="74" spans="1:45" x14ac:dyDescent="0.2">
      <c r="A74" s="241" t="s">
        <v>327</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326</v>
      </c>
      <c r="B75" s="251">
        <f t="shared" ref="B75:AO75" si="22">B68</f>
        <v>0</v>
      </c>
      <c r="C75" s="251">
        <f t="shared" si="22"/>
        <v>2387956.5878751529</v>
      </c>
      <c r="D75" s="251">
        <f>D68</f>
        <v>5052421.9282130767</v>
      </c>
      <c r="E75" s="251">
        <f t="shared" si="22"/>
        <v>8083691.0965227643</v>
      </c>
      <c r="F75" s="251">
        <f t="shared" si="22"/>
        <v>8528835.8660715148</v>
      </c>
      <c r="G75" s="251">
        <f t="shared" si="22"/>
        <v>8998463.597945448</v>
      </c>
      <c r="H75" s="251">
        <f t="shared" si="22"/>
        <v>9493920.855072448</v>
      </c>
      <c r="I75" s="251">
        <f t="shared" si="22"/>
        <v>10016628.261341432</v>
      </c>
      <c r="J75" s="251">
        <f t="shared" si="22"/>
        <v>10568084.574955212</v>
      </c>
      <c r="K75" s="251">
        <f t="shared" si="22"/>
        <v>11149870.985817747</v>
      </c>
      <c r="L75" s="251">
        <f t="shared" si="22"/>
        <v>11763655.649277722</v>
      </c>
      <c r="M75" s="251">
        <f t="shared" si="22"/>
        <v>12411198.469227996</v>
      </c>
      <c r="N75" s="251">
        <f t="shared" si="22"/>
        <v>13094356.144275535</v>
      </c>
      <c r="O75" s="251">
        <f t="shared" si="22"/>
        <v>13815087.49145069</v>
      </c>
      <c r="P75" s="251">
        <f t="shared" si="22"/>
        <v>14575459.062720476</v>
      </c>
      <c r="Q75" s="251">
        <f t="shared" si="22"/>
        <v>15377651.070410099</v>
      </c>
      <c r="R75" s="251">
        <f t="shared" si="22"/>
        <v>16223963.638522655</v>
      </c>
      <c r="S75" s="251">
        <f t="shared" si="22"/>
        <v>17116823.397881396</v>
      </c>
      <c r="T75" s="251">
        <f t="shared" si="22"/>
        <v>18058790.444004871</v>
      </c>
      <c r="U75" s="251">
        <f t="shared" si="22"/>
        <v>19052565.67766514</v>
      </c>
      <c r="V75" s="251">
        <f t="shared" si="22"/>
        <v>20100998.549176719</v>
      </c>
      <c r="W75" s="251">
        <f t="shared" si="22"/>
        <v>21207095.228621442</v>
      </c>
      <c r="X75" s="251">
        <f t="shared" si="22"/>
        <v>22374027.225435615</v>
      </c>
      <c r="Y75" s="251">
        <f t="shared" si="22"/>
        <v>23605140.48207457</v>
      </c>
      <c r="Z75" s="251">
        <f t="shared" si="22"/>
        <v>24903964.967828672</v>
      </c>
      <c r="AA75" s="251">
        <f t="shared" si="22"/>
        <v>26274224.80029925</v>
      </c>
      <c r="AB75" s="251">
        <f t="shared" si="22"/>
        <v>27719848.923555706</v>
      </c>
      <c r="AC75" s="251">
        <f t="shared" si="22"/>
        <v>29244982.373591267</v>
      </c>
      <c r="AD75" s="251">
        <f t="shared" si="22"/>
        <v>30853998.163378783</v>
      </c>
      <c r="AE75" s="251">
        <f t="shared" si="22"/>
        <v>32551509.821604617</v>
      </c>
      <c r="AF75" s="251">
        <f t="shared" si="22"/>
        <v>34342384.621032879</v>
      </c>
      <c r="AG75" s="251">
        <f t="shared" si="22"/>
        <v>36231757.534429684</v>
      </c>
      <c r="AH75" s="251">
        <f t="shared" si="22"/>
        <v>38225045.958063312</v>
      </c>
      <c r="AI75" s="251">
        <f t="shared" si="22"/>
        <v>40327965.244996794</v>
      </c>
      <c r="AJ75" s="251">
        <f t="shared" si="22"/>
        <v>42546545.092711613</v>
      </c>
      <c r="AK75" s="251">
        <f t="shared" si="22"/>
        <v>44887146.832050748</v>
      </c>
      <c r="AL75" s="251">
        <f t="shared" si="22"/>
        <v>47356481.667053536</v>
      </c>
      <c r="AM75" s="251">
        <f t="shared" si="22"/>
        <v>49961629.917981468</v>
      </c>
      <c r="AN75" s="251">
        <f t="shared" si="22"/>
        <v>52710061.322710462</v>
      </c>
      <c r="AO75" s="251">
        <f t="shared" si="22"/>
        <v>55609656.454699531</v>
      </c>
      <c r="AP75" s="251">
        <f>AP68</f>
        <v>58668729.318948008</v>
      </c>
    </row>
    <row r="76" spans="1:45" x14ac:dyDescent="0.2">
      <c r="A76" s="252" t="s">
        <v>325</v>
      </c>
      <c r="B76" s="244">
        <f t="shared" ref="B76:AO76" si="23">-B67</f>
        <v>0</v>
      </c>
      <c r="C76" s="244">
        <f>-C67</f>
        <v>9850.1679999999997</v>
      </c>
      <c r="D76" s="244">
        <f t="shared" si="23"/>
        <v>9850.1679999999997</v>
      </c>
      <c r="E76" s="244">
        <f t="shared" si="23"/>
        <v>9850.1679999999997</v>
      </c>
      <c r="F76" s="244">
        <f>-C67</f>
        <v>9850.1679999999997</v>
      </c>
      <c r="G76" s="244">
        <f t="shared" si="23"/>
        <v>9850.1679999999997</v>
      </c>
      <c r="H76" s="244">
        <f t="shared" si="23"/>
        <v>9850.1679999999997</v>
      </c>
      <c r="I76" s="244">
        <f t="shared" si="23"/>
        <v>9850.1679999999997</v>
      </c>
      <c r="J76" s="244">
        <f t="shared" si="23"/>
        <v>9850.1679999999997</v>
      </c>
      <c r="K76" s="244">
        <f t="shared" si="23"/>
        <v>9850.1679999999997</v>
      </c>
      <c r="L76" s="244">
        <f>-L67</f>
        <v>9850.1679999999997</v>
      </c>
      <c r="M76" s="244">
        <f>-M67</f>
        <v>9850.1679999999997</v>
      </c>
      <c r="N76" s="244">
        <f t="shared" si="23"/>
        <v>9850.1679999999997</v>
      </c>
      <c r="O76" s="244">
        <f t="shared" si="23"/>
        <v>9850.1679999999997</v>
      </c>
      <c r="P76" s="244">
        <f t="shared" si="23"/>
        <v>9850.1679999999997</v>
      </c>
      <c r="Q76" s="244">
        <f t="shared" si="23"/>
        <v>9850.1679999999997</v>
      </c>
      <c r="R76" s="244">
        <f t="shared" si="23"/>
        <v>9850.1679999999997</v>
      </c>
      <c r="S76" s="244">
        <f t="shared" si="23"/>
        <v>9850.1679999999997</v>
      </c>
      <c r="T76" s="244">
        <f t="shared" si="23"/>
        <v>9850.1679999999997</v>
      </c>
      <c r="U76" s="244">
        <f t="shared" si="23"/>
        <v>9850.1679999999997</v>
      </c>
      <c r="V76" s="244">
        <f t="shared" si="23"/>
        <v>9850.1679999999997</v>
      </c>
      <c r="W76" s="244">
        <f t="shared" si="23"/>
        <v>9850.1679999999997</v>
      </c>
      <c r="X76" s="244">
        <f t="shared" si="23"/>
        <v>9850.1679999999997</v>
      </c>
      <c r="Y76" s="244">
        <f t="shared" si="23"/>
        <v>9850.1679999999997</v>
      </c>
      <c r="Z76" s="244">
        <f t="shared" si="23"/>
        <v>9850.1679999999997</v>
      </c>
      <c r="AA76" s="244">
        <f t="shared" si="23"/>
        <v>9850.1679999999997</v>
      </c>
      <c r="AB76" s="244">
        <f t="shared" si="23"/>
        <v>9850.1679999999997</v>
      </c>
      <c r="AC76" s="244">
        <f t="shared" si="23"/>
        <v>9850.1679999999997</v>
      </c>
      <c r="AD76" s="244">
        <f t="shared" si="23"/>
        <v>9850.1679999999997</v>
      </c>
      <c r="AE76" s="244">
        <f t="shared" si="23"/>
        <v>9850.1679999999997</v>
      </c>
      <c r="AF76" s="244">
        <f t="shared" si="23"/>
        <v>9850.1679999999997</v>
      </c>
      <c r="AG76" s="244">
        <f t="shared" si="23"/>
        <v>9850.1679999999997</v>
      </c>
      <c r="AH76" s="244">
        <f t="shared" si="23"/>
        <v>9850.1679999999997</v>
      </c>
      <c r="AI76" s="244">
        <f t="shared" si="23"/>
        <v>9850.1679999999997</v>
      </c>
      <c r="AJ76" s="244">
        <f t="shared" si="23"/>
        <v>9850.1679999999997</v>
      </c>
      <c r="AK76" s="244">
        <f t="shared" si="23"/>
        <v>9850.1679999999997</v>
      </c>
      <c r="AL76" s="244">
        <f t="shared" si="23"/>
        <v>9850.1679999999997</v>
      </c>
      <c r="AM76" s="244">
        <f t="shared" si="23"/>
        <v>9850.1679999999997</v>
      </c>
      <c r="AN76" s="244">
        <f t="shared" si="23"/>
        <v>9850.1679999999997</v>
      </c>
      <c r="AO76" s="244">
        <f t="shared" si="23"/>
        <v>9850.1679999999997</v>
      </c>
      <c r="AP76" s="244">
        <f>-AP67</f>
        <v>9850.1679999999997</v>
      </c>
    </row>
    <row r="77" spans="1:45" x14ac:dyDescent="0.2">
      <c r="A77" s="252" t="s">
        <v>324</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323</v>
      </c>
      <c r="B78" s="244">
        <f>IF(SUM($B$71:B71)+SUM($A$78:A78)&gt;0,0,SUM($B$71:B71)-SUM($A$78:A78))</f>
        <v>0</v>
      </c>
      <c r="C78" s="244">
        <f>IF(SUM($B$71:C71)+SUM($A$78:B78)&gt;0,0,SUM($B$71:C71)-SUM($A$78:B78))</f>
        <v>-477591.31757503061</v>
      </c>
      <c r="D78" s="244">
        <f>IF(SUM($B$71:D71)+SUM($A$78:C78)&gt;0,0,SUM($B$71:D71)-SUM($A$78:C78))</f>
        <v>-1010484.3856426155</v>
      </c>
      <c r="E78" s="244">
        <f>IF(SUM($B$71:E71)+SUM($A$78:D78)&gt;0,0,SUM($B$71:E71)-SUM($A$78:D78))</f>
        <v>-1616738.2193045532</v>
      </c>
      <c r="F78" s="244">
        <f>IF(SUM($B$71:F71)+SUM($A$78:E78)&gt;0,0,SUM($B$71:F71)-SUM($A$78:E78))</f>
        <v>-1705767.1732143033</v>
      </c>
      <c r="G78" s="244">
        <f>IF(SUM($B$71:G71)+SUM($A$78:F78)&gt;0,0,SUM($B$71:G71)-SUM($A$78:F78))</f>
        <v>-1799692.71958909</v>
      </c>
      <c r="H78" s="244">
        <f>IF(SUM($B$71:H71)+SUM($A$78:G78)&gt;0,0,SUM($B$71:H71)-SUM($A$78:G78))</f>
        <v>-1898784.1710144905</v>
      </c>
      <c r="I78" s="244">
        <f>IF(SUM($B$71:I71)+SUM($A$78:H78)&gt;0,0,SUM($B$71:I71)-SUM($A$78:H78))</f>
        <v>-2003325.6522682868</v>
      </c>
      <c r="J78" s="244">
        <f>IF(SUM($B$71:J71)+SUM($A$78:I78)&gt;0,0,SUM($B$71:J71)-SUM($A$78:I78))</f>
        <v>-2113616.9149910435</v>
      </c>
      <c r="K78" s="244">
        <f>IF(SUM($B$71:K71)+SUM($A$78:J78)&gt;0,0,SUM($B$71:K71)-SUM($A$78:J78))</f>
        <v>-2229974.1971635502</v>
      </c>
      <c r="L78" s="244">
        <f>IF(SUM($B$71:L71)+SUM($A$78:K78)&gt;0,0,SUM($B$71:L71)-SUM($A$78:K78))</f>
        <v>-2352731.1298555452</v>
      </c>
      <c r="M78" s="244">
        <f>IF(SUM($B$71:M71)+SUM($A$78:L78)&gt;0,0,SUM($B$71:M71)-SUM($A$78:L78))</f>
        <v>-2482239.6938455999</v>
      </c>
      <c r="N78" s="244">
        <f>IF(SUM($B$71:N71)+SUM($A$78:M78)&gt;0,0,SUM($B$71:N71)-SUM($A$78:M78))</f>
        <v>-2618871.228855107</v>
      </c>
      <c r="O78" s="244">
        <f>IF(SUM($B$71:O71)+SUM($A$78:N78)&gt;0,0,SUM($B$71:O71)-SUM($A$78:N78))</f>
        <v>-2763017.4982901365</v>
      </c>
      <c r="P78" s="244">
        <f>IF(SUM($B$71:P71)+SUM($A$78:O78)&gt;0,0,SUM($B$71:P71)-SUM($A$78:O78))</f>
        <v>-2915091.8125440963</v>
      </c>
      <c r="Q78" s="244">
        <f>IF(SUM($B$71:Q71)+SUM($A$78:P78)&gt;0,0,SUM($B$71:Q71)-SUM($A$78:P78))</f>
        <v>-3075530.2140820213</v>
      </c>
      <c r="R78" s="244">
        <f>IF(SUM($B$71:R71)+SUM($A$78:Q78)&gt;0,0,SUM($B$71:R71)-SUM($A$78:Q78))</f>
        <v>-3244792.7277045324</v>
      </c>
      <c r="S78" s="244">
        <f>IF(SUM($B$71:S71)+SUM($A$78:R78)&gt;0,0,SUM($B$71:S71)-SUM($A$78:R78))</f>
        <v>-3423364.6795762777</v>
      </c>
      <c r="T78" s="244">
        <f>IF(SUM($B$71:T71)+SUM($A$78:S78)&gt;0,0,SUM($B$71:T71)-SUM($A$78:S78))</f>
        <v>-3611758.0888009742</v>
      </c>
      <c r="U78" s="244">
        <f>IF(SUM($B$71:U71)+SUM($A$78:T78)&gt;0,0,SUM($B$71:U71)-SUM($A$78:T78))</f>
        <v>-3810513.1355330274</v>
      </c>
      <c r="V78" s="244">
        <f>IF(SUM($B$71:V71)+SUM($A$78:U78)&gt;0,0,SUM($B$71:V71)-SUM($A$78:U78))</f>
        <v>-4020199.7098353431</v>
      </c>
      <c r="W78" s="244">
        <f>IF(SUM($B$71:W71)+SUM($A$78:V78)&gt;0,0,SUM($B$71:W71)-SUM($A$78:V78))</f>
        <v>-4241419.0457242876</v>
      </c>
      <c r="X78" s="244">
        <f>IF(SUM($B$71:X71)+SUM($A$78:W78)&gt;0,0,SUM($B$71:X71)-SUM($A$78:W78))</f>
        <v>-4474805.4450871199</v>
      </c>
      <c r="Y78" s="244">
        <f>IF(SUM($B$71:Y71)+SUM($A$78:X78)&gt;0,0,SUM($B$71:Y71)-SUM($A$78:X78))</f>
        <v>-4721028.0964149162</v>
      </c>
      <c r="Z78" s="244">
        <f>IF(SUM($B$71:Z71)+SUM($A$78:Y78)&gt;0,0,SUM($B$71:Z71)-SUM($A$78:Y78))</f>
        <v>-4980792.9935657382</v>
      </c>
      <c r="AA78" s="244">
        <f>IF(SUM($B$71:AA71)+SUM($A$78:Z78)&gt;0,0,SUM($B$71:AA71)-SUM($A$78:Z78))</f>
        <v>-5254844.9600598514</v>
      </c>
      <c r="AB78" s="244">
        <f>IF(SUM($B$71:AB71)+SUM($A$78:AA78)&gt;0,0,SUM($B$71:AB71)-SUM($A$78:AA78))</f>
        <v>-5543969.7847111374</v>
      </c>
      <c r="AC78" s="244">
        <f>IF(SUM($B$71:AC71)+SUM($A$78:AB78)&gt;0,0,SUM($B$71:AC71)-SUM($A$78:AB78))</f>
        <v>-5848996.4747182578</v>
      </c>
      <c r="AD78" s="244">
        <f>IF(SUM($B$71:AD71)+SUM($A$78:AC78)&gt;0,0,SUM($B$71:AD71)-SUM($A$78:AC78))</f>
        <v>-6170799.632675752</v>
      </c>
      <c r="AE78" s="244">
        <f>IF(SUM($B$71:AE71)+SUM($A$78:AD78)&gt;0,0,SUM($B$71:AE71)-SUM($A$78:AD78))</f>
        <v>-6510301.9643209279</v>
      </c>
      <c r="AF78" s="244">
        <f>IF(SUM($B$71:AF71)+SUM($A$78:AE78)&gt;0,0,SUM($B$71:AF71)-SUM($A$78:AE78))</f>
        <v>-6868476.9242065698</v>
      </c>
      <c r="AG78" s="244">
        <f>IF(SUM($B$71:AG71)+SUM($A$78:AF78)&gt;0,0,SUM($B$71:AG71)-SUM($A$78:AF78))</f>
        <v>-7246351.5068859309</v>
      </c>
      <c r="AH78" s="244">
        <f>IF(SUM($B$71:AH71)+SUM($A$78:AG78)&gt;0,0,SUM($B$71:AH71)-SUM($A$78:AG78))</f>
        <v>-7645009.1916126609</v>
      </c>
      <c r="AI78" s="244">
        <f>IF(SUM($B$71:AI71)+SUM($A$78:AH78)&gt;0,0,SUM($B$71:AI71)-SUM($A$78:AH78))</f>
        <v>-8065593.0489993542</v>
      </c>
      <c r="AJ78" s="244">
        <f>IF(SUM($B$71:AJ71)+SUM($A$78:AI78)&gt;0,0,SUM($B$71:AJ71)-SUM($A$78:AI78))</f>
        <v>-8509309.0185423344</v>
      </c>
      <c r="AK78" s="244">
        <f>IF(SUM($B$71:AK71)+SUM($A$78:AJ78)&gt;0,0,SUM($B$71:AK71)-SUM($A$78:AJ78))</f>
        <v>-8977429.3664101362</v>
      </c>
      <c r="AL78" s="244">
        <f>IF(SUM($B$71:AL71)+SUM($A$78:AK78)&gt;0,0,SUM($B$71:AL71)-SUM($A$78:AK78))</f>
        <v>-9471296.3334107101</v>
      </c>
      <c r="AM78" s="244">
        <f>IF(SUM($B$71:AM71)+SUM($A$78:AL78)&gt;0,0,SUM($B$71:AM71)-SUM($A$78:AL78))</f>
        <v>-9992325.9835962951</v>
      </c>
      <c r="AN78" s="244">
        <f>IF(SUM($B$71:AN71)+SUM($A$78:AM78)&gt;0,0,SUM($B$71:AN71)-SUM($A$78:AM78))</f>
        <v>-10542012.264542103</v>
      </c>
      <c r="AO78" s="244">
        <f>IF(SUM($B$71:AO71)+SUM($A$78:AN78)&gt;0,0,SUM($B$71:AO71)-SUM($A$78:AN78))</f>
        <v>-11121931.290939897</v>
      </c>
      <c r="AP78" s="244">
        <f>IF(SUM($B$71:AP71)+SUM($A$78:AO78)&gt;0,0,SUM($B$71:AP71)-SUM($A$78:AO78))</f>
        <v>-11733745.863789618</v>
      </c>
    </row>
    <row r="79" spans="1:45" x14ac:dyDescent="0.2">
      <c r="A79" s="252" t="s">
        <v>322</v>
      </c>
      <c r="B79" s="244">
        <f>IF(((SUM($B$59:B59)+SUM($B$61:B64))+SUM($B$81:B81))&lt;0,((SUM($B$59:B59)+SUM($B$61:B64))+SUM($B$81:B81))*0.18-SUM($A$79:A79),IF(SUM(A$79:$B79)&lt;0,0-SUM(A$79:$B79),0))</f>
        <v>-44325.755999999994</v>
      </c>
      <c r="C79" s="244">
        <f>IF(((SUM($B$59:C59)+SUM($B$61:C64))+SUM($B$81:C81))&lt;0,((SUM($B$59:C59)+SUM($B$61:C64))+SUM($B$81:C81))*0.18-SUM($A$79:B79),IF(SUM($B$79:B79)&lt;0,0-SUM($B$79:B79),0))</f>
        <v>44325.755999999994</v>
      </c>
      <c r="D79" s="244">
        <f>IF(((SUM($B$59:D59)+SUM($B$61:D64))+SUM($B$81:D81))&lt;0,((SUM($B$59:D59)+SUM($B$61:D64))+SUM($B$81:D81))*0.18-SUM($A$79:C79),IF(SUM($B$79:C79)&lt;0,0-SUM($B$79:C79),0))</f>
        <v>0</v>
      </c>
      <c r="E79" s="244">
        <f>IF(((SUM($B$59:E59)+SUM($B$61:E64))+SUM($B$81:E81))&lt;0,((SUM($B$59:E59)+SUM($B$61:E64))+SUM($B$81:E81))*0.18-SUM($A$79:D79),IF(SUM($B$79:D79)&lt;0,0-SUM($B$79:D79),0))</f>
        <v>0</v>
      </c>
      <c r="F79" s="244">
        <f>IF(((SUM($B$59:F59)+SUM($B$61:F64))+SUM($B$81:F81))&lt;0,((SUM($B$59:F59)+SUM($B$61:F64))+SUM($B$81:F81))*0.18-SUM($A$79:E79),IF(SUM($B$79:E79)&lt;0,0-SUM($B$79:E79),0))</f>
        <v>0</v>
      </c>
      <c r="G79" s="244">
        <f>IF(((SUM($B$59:G59)+SUM($B$61:G64))+SUM($B$81:G81))&lt;0,((SUM($B$59:G59)+SUM($B$61:G64))+SUM($B$81:G81))*0.18-SUM($A$79:F79),IF(SUM($B$79:F79)&lt;0,0-SUM($B$79:F79),0))</f>
        <v>0</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0</v>
      </c>
      <c r="M79" s="244">
        <f>IF(((SUM($B$59:M59)+SUM($B$61:M64))+SUM($B$81:M81))&lt;0,((SUM($B$59:M59)+SUM($B$61:M64))+SUM($B$81:M81))*0.18-SUM($A$79:L79),IF(SUM($B$79:L79)&lt;0,0-SUM($B$79:L79),0))</f>
        <v>0</v>
      </c>
      <c r="N79" s="244">
        <f>IF(((SUM($B$59:N59)+SUM($B$61:N64))+SUM($B$81:N81))&lt;0,((SUM($B$59:N59)+SUM($B$61:N64))+SUM($B$81:N81))*0.18-SUM($A$79:M79),IF(SUM($B$79:M79)&lt;0,0-SUM($B$79:M79),0))</f>
        <v>0</v>
      </c>
      <c r="O79" s="244">
        <f>IF(((SUM($B$59:O59)+SUM($B$61:O64))+SUM($B$81:O81))&lt;0,((SUM($B$59:O59)+SUM($B$61:O64))+SUM($B$81:O81))*0.18-SUM($A$79:N79),IF(SUM($B$79:N79)&lt;0,0-SUM($B$79:N79),0))</f>
        <v>0</v>
      </c>
      <c r="P79" s="244">
        <f>IF(((SUM($B$59:P59)+SUM($B$61:P64))+SUM($B$81:P81))&lt;0,((SUM($B$59:P59)+SUM($B$61:P64))+SUM($B$81:P81))*0.18-SUM($A$79:O79),IF(SUM($B$79:O79)&lt;0,0-SUM($B$79:O79),0))</f>
        <v>0</v>
      </c>
      <c r="Q79" s="244">
        <f>IF(((SUM($B$59:Q59)+SUM($B$61:Q64))+SUM($B$81:Q81))&lt;0,((SUM($B$59:Q59)+SUM($B$61:Q64))+SUM($B$81:Q81))*0.18-SUM($A$79:P79),IF(SUM($B$79:P79)&lt;0,0-SUM($B$79:P79),0))</f>
        <v>0</v>
      </c>
      <c r="R79" s="244">
        <f>IF(((SUM($B$59:R59)+SUM($B$61:R64))+SUM($B$81:R81))&lt;0,((SUM($B$59:R59)+SUM($B$61:R64))+SUM($B$81:R81))*0.18-SUM($A$79:Q79),IF(SUM($B$79:Q79)&lt;0,0-SUM($B$79:Q79),0))</f>
        <v>0</v>
      </c>
      <c r="S79" s="244">
        <f>IF(((SUM($B$59:S59)+SUM($B$61:S64))+SUM($B$81:S81))&lt;0,((SUM($B$59:S59)+SUM($B$61:S64))+SUM($B$81:S81))*0.18-SUM($A$79:R79),IF(SUM($B$79:R79)&lt;0,0-SUM($B$79:R79),0))</f>
        <v>0</v>
      </c>
      <c r="T79" s="244">
        <f>IF(((SUM($B$59:T59)+SUM($B$61:T64))+SUM($B$81:T81))&lt;0,((SUM($B$59:T59)+SUM($B$61:T64))+SUM($B$81:T81))*0.18-SUM($A$79:S79),IF(SUM($B$79:S79)&lt;0,0-SUM($B$79:S79),0))</f>
        <v>0</v>
      </c>
      <c r="U79" s="244">
        <f>IF(((SUM($B$59:U59)+SUM($B$61:U64))+SUM($B$81:U81))&lt;0,((SUM($B$59:U59)+SUM($B$61:U64))+SUM($B$81:U81))*0.18-SUM($A$79:T79),IF(SUM($B$79:T79)&lt;0,0-SUM($B$79:T79),0))</f>
        <v>0</v>
      </c>
      <c r="V79" s="244">
        <f>IF(((SUM($B$59:V59)+SUM($B$61:V64))+SUM($B$81:V81))&lt;0,((SUM($B$59:V59)+SUM($B$61:V64))+SUM($B$81:V81))*0.18-SUM($A$79:U79),IF(SUM($B$79:U79)&lt;0,0-SUM($B$79:U79),0))</f>
        <v>0</v>
      </c>
      <c r="W79" s="244">
        <f>IF(((SUM($B$59:W59)+SUM($B$61:W64))+SUM($B$81:W81))&lt;0,((SUM($B$59:W59)+SUM($B$61:W64))+SUM($B$81:W81))*0.18-SUM($A$79:V79),IF(SUM($B$79:V79)&lt;0,0-SUM($B$79:V79),0))</f>
        <v>0</v>
      </c>
      <c r="X79" s="244">
        <f>IF(((SUM($B$59:X59)+SUM($B$61:X64))+SUM($B$81:X81))&lt;0,((SUM($B$59:X59)+SUM($B$61:X64))+SUM($B$81:X81))*0.18-SUM($A$79:W79),IF(SUM($B$79:W79)&lt;0,0-SUM($B$79:W79),0))</f>
        <v>0</v>
      </c>
      <c r="Y79" s="244">
        <f>IF(((SUM($B$59:Y59)+SUM($B$61:Y64))+SUM($B$81:Y81))&lt;0,((SUM($B$59:Y59)+SUM($B$61:Y64))+SUM($B$81:Y81))*0.18-SUM($A$79:X79),IF(SUM($B$79:X79)&lt;0,0-SUM($B$79:X79),0))</f>
        <v>0</v>
      </c>
      <c r="Z79" s="244">
        <f>IF(((SUM($B$59:Z59)+SUM($B$61:Z64))+SUM($B$81:Z81))&lt;0,((SUM($B$59:Z59)+SUM($B$61:Z64))+SUM($B$81:Z81))*0.18-SUM($A$79:Y79),IF(SUM($B$79:Y79)&lt;0,0-SUM($B$79:Y79),0))</f>
        <v>0</v>
      </c>
      <c r="AA79" s="244">
        <f>IF(((SUM($B$59:AA59)+SUM($B$61:AA64))+SUM($B$81:AA81))&lt;0,((SUM($B$59:AA59)+SUM($B$61:AA64))+SUM($B$81:AA81))*0.18-SUM($A$79:Z79),IF(SUM($B$79:Z79)&lt;0,0-SUM($B$79:Z79),0))</f>
        <v>0</v>
      </c>
      <c r="AB79" s="244">
        <f>IF(((SUM($B$59:AB59)+SUM($B$61:AB64))+SUM($B$81:AB81))&lt;0,((SUM($B$59:AB59)+SUM($B$61:AB64))+SUM($B$81:AB81))*0.18-SUM($A$79:AA79),IF(SUM($B$79:AA79)&lt;0,0-SUM($B$79:AA79),0))</f>
        <v>0</v>
      </c>
      <c r="AC79" s="244">
        <f>IF(((SUM($B$59:AC59)+SUM($B$61:AC64))+SUM($B$81:AC81))&lt;0,((SUM($B$59:AC59)+SUM($B$61:AC64))+SUM($B$81:AC81))*0.18-SUM($A$79:AB79),IF(SUM($B$79:AB79)&lt;0,0-SUM($B$79:AB79),0))</f>
        <v>0</v>
      </c>
      <c r="AD79" s="244">
        <f>IF(((SUM($B$59:AD59)+SUM($B$61:AD64))+SUM($B$81:AD81))&lt;0,((SUM($B$59:AD59)+SUM($B$61:AD64))+SUM($B$81:AD81))*0.18-SUM($A$79:AC79),IF(SUM($B$79:AC79)&lt;0,0-SUM($B$79:AC79),0))</f>
        <v>0</v>
      </c>
      <c r="AE79" s="244">
        <f>IF(((SUM($B$59:AE59)+SUM($B$61:AE64))+SUM($B$81:AE81))&lt;0,((SUM($B$59:AE59)+SUM($B$61:AE64))+SUM($B$81:AE81))*0.18-SUM($A$79:AD79),IF(SUM($B$79:AD79)&lt;0,0-SUM($B$79:AD79),0))</f>
        <v>0</v>
      </c>
      <c r="AF79" s="244">
        <f>IF(((SUM($B$59:AF59)+SUM($B$61:AF64))+SUM($B$81:AF81))&lt;0,((SUM($B$59:AF59)+SUM($B$61:AF64))+SUM($B$81:AF81))*0.18-SUM($A$79:AE79),IF(SUM($B$79:AE79)&lt;0,0-SUM($B$79:AE79),0))</f>
        <v>0</v>
      </c>
      <c r="AG79" s="244">
        <f>IF(((SUM($B$59:AG59)+SUM($B$61:AG64))+SUM($B$81:AG81))&lt;0,((SUM($B$59:AG59)+SUM($B$61:AG64))+SUM($B$81:AG81))*0.18-SUM($A$79:AF79),IF(SUM($B$79:AF79)&lt;0,0-SUM($B$79:AF79),0))</f>
        <v>0</v>
      </c>
      <c r="AH79" s="244">
        <f>IF(((SUM($B$59:AH59)+SUM($B$61:AH64))+SUM($B$81:AH81))&lt;0,((SUM($B$59:AH59)+SUM($B$61:AH64))+SUM($B$81:AH81))*0.18-SUM($A$79:AG79),IF(SUM($B$79:AG79)&lt;0,0-SUM($B$79:AG79),0))</f>
        <v>0</v>
      </c>
      <c r="AI79" s="244">
        <f>IF(((SUM($B$59:AI59)+SUM($B$61:AI64))+SUM($B$81:AI81))&lt;0,((SUM($B$59:AI59)+SUM($B$61:AI64))+SUM($B$81:AI81))*0.18-SUM($A$79:AH79),IF(SUM($B$79:AH79)&lt;0,0-SUM($B$79:AH79),0))</f>
        <v>0</v>
      </c>
      <c r="AJ79" s="244">
        <f>IF(((SUM($B$59:AJ59)+SUM($B$61:AJ64))+SUM($B$81:AJ81))&lt;0,((SUM($B$59:AJ59)+SUM($B$61:AJ64))+SUM($B$81:AJ81))*0.18-SUM($A$79:AI79),IF(SUM($B$79:AI79)&lt;0,0-SUM($B$79:AI79),0))</f>
        <v>0</v>
      </c>
      <c r="AK79" s="244">
        <f>IF(((SUM($B$59:AK59)+SUM($B$61:AK64))+SUM($B$81:AK81))&lt;0,((SUM($B$59:AK59)+SUM($B$61:AK64))+SUM($B$81:AK81))*0.18-SUM($A$79:AJ79),IF(SUM($B$79:AJ79)&lt;0,0-SUM($B$79:AJ79),0))</f>
        <v>0</v>
      </c>
      <c r="AL79" s="244">
        <f>IF(((SUM($B$59:AL59)+SUM($B$61:AL64))+SUM($B$81:AL81))&lt;0,((SUM($B$59:AL59)+SUM($B$61:AL64))+SUM($B$81:AL81))*0.18-SUM($A$79:AK79),IF(SUM($B$79:AK79)&lt;0,0-SUM($B$79:AK79),0))</f>
        <v>0</v>
      </c>
      <c r="AM79" s="244">
        <f>IF(((SUM($B$59:AM59)+SUM($B$61:AM64))+SUM($B$81:AM81))&lt;0,((SUM($B$59:AM59)+SUM($B$61:AM64))+SUM($B$81:AM81))*0.18-SUM($A$79:AL79),IF(SUM($B$79:AL79)&lt;0,0-SUM($B$79:AL79),0))</f>
        <v>0</v>
      </c>
      <c r="AN79" s="244">
        <f>IF(((SUM($B$59:AN59)+SUM($B$61:AN64))+SUM($B$81:AN81))&lt;0,((SUM($B$59:AN59)+SUM($B$61:AN64))+SUM($B$81:AN81))*0.18-SUM($A$79:AM79),IF(SUM($B$79:AM79)&lt;0,0-SUM($B$79:AM79),0))</f>
        <v>0</v>
      </c>
      <c r="AO79" s="244">
        <f>IF(((SUM($B$59:AO59)+SUM($B$61:AO64))+SUM($B$81:AO81))&lt;0,((SUM($B$59:AO59)+SUM($B$61:AO64))+SUM($B$81:AO81))*0.18-SUM($A$79:AN79),IF(SUM($B$79:AN79)&lt;0,0-SUM($B$79:AN79),0))</f>
        <v>0</v>
      </c>
      <c r="AP79" s="244">
        <f>IF(((SUM($B$59:AP59)+SUM($B$61:AP64))+SUM($B$81:AP81))&lt;0,((SUM($B$59:AP59)+SUM($B$61:AP64))+SUM($B$81:AP81))*0.18-SUM($A$79:AO79),IF(SUM($B$79:AO79)&lt;0,0-SUM($B$79:AO79),0))</f>
        <v>0</v>
      </c>
    </row>
    <row r="80" spans="1:45" x14ac:dyDescent="0.2">
      <c r="A80" s="252" t="s">
        <v>321</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573</v>
      </c>
      <c r="B81" s="244">
        <f>-$B$126</f>
        <v>-246254.19999999998</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-246254.19999999998</v>
      </c>
      <c r="AR81" s="256"/>
    </row>
    <row r="82" spans="1:45" x14ac:dyDescent="0.2">
      <c r="A82" s="252" t="s">
        <v>320</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319</v>
      </c>
      <c r="B83" s="251">
        <f>SUM(B75:B82)</f>
        <v>-290579.95600000001</v>
      </c>
      <c r="C83" s="251">
        <f t="shared" ref="C83:V83" si="27">SUM(C75:C82)</f>
        <v>1964541.1943001226</v>
      </c>
      <c r="D83" s="251">
        <f t="shared" si="27"/>
        <v>4051787.7105704607</v>
      </c>
      <c r="E83" s="251">
        <f t="shared" si="27"/>
        <v>6476803.0452182107</v>
      </c>
      <c r="F83" s="251">
        <f t="shared" si="27"/>
        <v>6832918.8608572111</v>
      </c>
      <c r="G83" s="251">
        <f t="shared" si="27"/>
        <v>7208621.0463563576</v>
      </c>
      <c r="H83" s="251">
        <f t="shared" si="27"/>
        <v>7604986.8520579571</v>
      </c>
      <c r="I83" s="251">
        <f t="shared" si="27"/>
        <v>8023152.7770731449</v>
      </c>
      <c r="J83" s="251">
        <f t="shared" si="27"/>
        <v>8464317.827964168</v>
      </c>
      <c r="K83" s="251">
        <f t="shared" si="27"/>
        <v>8929746.9566541966</v>
      </c>
      <c r="L83" s="251">
        <f t="shared" si="27"/>
        <v>9420774.6874221768</v>
      </c>
      <c r="M83" s="251">
        <f t="shared" si="27"/>
        <v>9938808.9433823954</v>
      </c>
      <c r="N83" s="251">
        <f t="shared" si="27"/>
        <v>10485335.083420428</v>
      </c>
      <c r="O83" s="251">
        <f t="shared" si="27"/>
        <v>11061920.161160553</v>
      </c>
      <c r="P83" s="251">
        <f t="shared" si="27"/>
        <v>11670217.418176379</v>
      </c>
      <c r="Q83" s="251">
        <f t="shared" si="27"/>
        <v>12311971.024328077</v>
      </c>
      <c r="R83" s="251">
        <f t="shared" si="27"/>
        <v>12989021.078818122</v>
      </c>
      <c r="S83" s="251">
        <f t="shared" si="27"/>
        <v>13703308.88630512</v>
      </c>
      <c r="T83" s="251">
        <f t="shared" si="27"/>
        <v>14456882.523203898</v>
      </c>
      <c r="U83" s="251">
        <f t="shared" si="27"/>
        <v>15251902.710132115</v>
      </c>
      <c r="V83" s="251">
        <f t="shared" si="27"/>
        <v>16090649.007341377</v>
      </c>
      <c r="W83" s="251">
        <f>SUM(W75:W82)</f>
        <v>16975526.350897156</v>
      </c>
      <c r="X83" s="251">
        <f>SUM(X75:X82)</f>
        <v>17909071.948348496</v>
      </c>
      <c r="Y83" s="251">
        <f>SUM(Y75:Y82)</f>
        <v>18893962.553659655</v>
      </c>
      <c r="Z83" s="251">
        <f>SUM(Z75:Z82)</f>
        <v>19933022.142262936</v>
      </c>
      <c r="AA83" s="251">
        <f t="shared" ref="AA83:AP83" si="28">SUM(AA75:AA82)</f>
        <v>21029230.0082394</v>
      </c>
      <c r="AB83" s="251">
        <f t="shared" si="28"/>
        <v>22185729.30684457</v>
      </c>
      <c r="AC83" s="251">
        <f t="shared" si="28"/>
        <v>23405836.06687301</v>
      </c>
      <c r="AD83" s="251">
        <f t="shared" si="28"/>
        <v>24693048.698703032</v>
      </c>
      <c r="AE83" s="251">
        <f t="shared" si="28"/>
        <v>26051058.025283691</v>
      </c>
      <c r="AF83" s="251">
        <f t="shared" si="28"/>
        <v>27483757.864826307</v>
      </c>
      <c r="AG83" s="251">
        <f t="shared" si="28"/>
        <v>28995256.195543751</v>
      </c>
      <c r="AH83" s="251">
        <f t="shared" si="28"/>
        <v>30589886.934450649</v>
      </c>
      <c r="AI83" s="251">
        <f t="shared" si="28"/>
        <v>32272222.363997437</v>
      </c>
      <c r="AJ83" s="251">
        <f t="shared" si="28"/>
        <v>34047086.242169276</v>
      </c>
      <c r="AK83" s="251">
        <f t="shared" si="28"/>
        <v>35919567.63364061</v>
      </c>
      <c r="AL83" s="251">
        <f t="shared" si="28"/>
        <v>37895035.501642823</v>
      </c>
      <c r="AM83" s="251">
        <f t="shared" si="28"/>
        <v>39979154.102385171</v>
      </c>
      <c r="AN83" s="251">
        <f t="shared" si="28"/>
        <v>42177899.226168357</v>
      </c>
      <c r="AO83" s="251">
        <f t="shared" si="28"/>
        <v>44497575.331759632</v>
      </c>
      <c r="AP83" s="251">
        <f t="shared" si="28"/>
        <v>46944833.623158388</v>
      </c>
    </row>
    <row r="84" spans="1:45" ht="14.25" x14ac:dyDescent="0.2">
      <c r="A84" s="253" t="s">
        <v>318</v>
      </c>
      <c r="B84" s="251">
        <f>SUM($B$83:B83)</f>
        <v>-290579.95600000001</v>
      </c>
      <c r="C84" s="251">
        <f>SUM($B$83:C83)</f>
        <v>1673961.2383001226</v>
      </c>
      <c r="D84" s="251">
        <f>SUM($B$83:D83)</f>
        <v>5725748.9488705834</v>
      </c>
      <c r="E84" s="251">
        <f>SUM($B$83:E83)</f>
        <v>12202551.994088795</v>
      </c>
      <c r="F84" s="251">
        <f>SUM($B$83:F83)</f>
        <v>19035470.854946006</v>
      </c>
      <c r="G84" s="251">
        <f>SUM($B$83:G83)</f>
        <v>26244091.901302364</v>
      </c>
      <c r="H84" s="251">
        <f>SUM($B$83:H83)</f>
        <v>33849078.753360324</v>
      </c>
      <c r="I84" s="251">
        <f>SUM($B$83:I83)</f>
        <v>41872231.530433469</v>
      </c>
      <c r="J84" s="251">
        <f>SUM($B$83:J83)</f>
        <v>50336549.358397633</v>
      </c>
      <c r="K84" s="251">
        <f>SUM($B$83:K83)</f>
        <v>59266296.315051831</v>
      </c>
      <c r="L84" s="251">
        <f>SUM($B$83:L83)</f>
        <v>68687071.00247401</v>
      </c>
      <c r="M84" s="251">
        <f>SUM($B$83:M83)</f>
        <v>78625879.945856407</v>
      </c>
      <c r="N84" s="251">
        <f>SUM($B$83:N83)</f>
        <v>89111215.029276833</v>
      </c>
      <c r="O84" s="251">
        <f>SUM($B$83:O83)</f>
        <v>100173135.19043739</v>
      </c>
      <c r="P84" s="251">
        <f>SUM($B$83:P83)</f>
        <v>111843352.60861377</v>
      </c>
      <c r="Q84" s="251">
        <f>SUM($B$83:Q83)</f>
        <v>124155323.63294186</v>
      </c>
      <c r="R84" s="251">
        <f>SUM($B$83:R83)</f>
        <v>137144344.71175998</v>
      </c>
      <c r="S84" s="251">
        <f>SUM($B$83:S83)</f>
        <v>150847653.59806511</v>
      </c>
      <c r="T84" s="251">
        <f>SUM($B$83:T83)</f>
        <v>165304536.12126902</v>
      </c>
      <c r="U84" s="251">
        <f>SUM($B$83:U83)</f>
        <v>180556438.83140114</v>
      </c>
      <c r="V84" s="251">
        <f>SUM($B$83:V83)</f>
        <v>196647087.83874252</v>
      </c>
      <c r="W84" s="251">
        <f>SUM($B$83:W83)</f>
        <v>213622614.18963969</v>
      </c>
      <c r="X84" s="251">
        <f>SUM($B$83:X83)</f>
        <v>231531686.13798818</v>
      </c>
      <c r="Y84" s="251">
        <f>SUM($B$83:Y83)</f>
        <v>250425648.69164783</v>
      </c>
      <c r="Z84" s="251">
        <f>SUM($B$83:Z83)</f>
        <v>270358670.83391076</v>
      </c>
      <c r="AA84" s="251">
        <f>SUM($B$83:AA83)</f>
        <v>291387900.84215015</v>
      </c>
      <c r="AB84" s="251">
        <f>SUM($B$83:AB83)</f>
        <v>313573630.14899474</v>
      </c>
      <c r="AC84" s="251">
        <f>SUM($B$83:AC83)</f>
        <v>336979466.21586776</v>
      </c>
      <c r="AD84" s="251">
        <f>SUM($B$83:AD83)</f>
        <v>361672514.91457081</v>
      </c>
      <c r="AE84" s="251">
        <f>SUM($B$83:AE83)</f>
        <v>387723572.9398545</v>
      </c>
      <c r="AF84" s="251">
        <f>SUM($B$83:AF83)</f>
        <v>415207330.80468082</v>
      </c>
      <c r="AG84" s="251">
        <f>SUM($B$83:AG83)</f>
        <v>444202587.00022459</v>
      </c>
      <c r="AH84" s="251">
        <f>SUM($B$83:AH83)</f>
        <v>474792473.93467522</v>
      </c>
      <c r="AI84" s="251">
        <f>SUM($B$83:AI83)</f>
        <v>507064696.29867268</v>
      </c>
      <c r="AJ84" s="251">
        <f>SUM($B$83:AJ83)</f>
        <v>541111782.54084194</v>
      </c>
      <c r="AK84" s="251">
        <f>SUM($B$83:AK83)</f>
        <v>577031350.17448258</v>
      </c>
      <c r="AL84" s="251">
        <f>SUM($B$83:AL83)</f>
        <v>614926385.67612541</v>
      </c>
      <c r="AM84" s="251">
        <f>SUM($B$83:AM83)</f>
        <v>654905539.77851057</v>
      </c>
      <c r="AN84" s="251">
        <f>SUM($B$83:AN83)</f>
        <v>697083439.00467896</v>
      </c>
      <c r="AO84" s="251">
        <f>SUM($B$83:AO83)</f>
        <v>741581014.33643866</v>
      </c>
      <c r="AP84" s="251">
        <f>SUM($B$83:AP83)</f>
        <v>788525847.95959699</v>
      </c>
    </row>
    <row r="85" spans="1:45" x14ac:dyDescent="0.2">
      <c r="A85" s="252" t="s">
        <v>574</v>
      </c>
      <c r="B85" s="261">
        <f t="shared" ref="B85:AP85" si="29">1/POWER((1+$B$44),B73)</f>
        <v>0.75599588161705711</v>
      </c>
      <c r="C85" s="261">
        <f t="shared" si="29"/>
        <v>0.6273824743710017</v>
      </c>
      <c r="D85" s="261">
        <f t="shared" si="29"/>
        <v>0.52064935632448273</v>
      </c>
      <c r="E85" s="261">
        <f t="shared" si="29"/>
        <v>0.43207415462612664</v>
      </c>
      <c r="F85" s="261">
        <f t="shared" si="29"/>
        <v>0.35856776317520883</v>
      </c>
      <c r="G85" s="261">
        <f t="shared" si="29"/>
        <v>0.29756660844415667</v>
      </c>
      <c r="H85" s="261">
        <f t="shared" si="29"/>
        <v>0.24694324352212174</v>
      </c>
      <c r="I85" s="261">
        <f t="shared" si="29"/>
        <v>0.20493215230051592</v>
      </c>
      <c r="J85" s="261">
        <f t="shared" si="29"/>
        <v>0.1700681761830008</v>
      </c>
      <c r="K85" s="261">
        <f t="shared" si="29"/>
        <v>0.14113541591950271</v>
      </c>
      <c r="L85" s="261">
        <f t="shared" si="29"/>
        <v>0.11712482648921385</v>
      </c>
      <c r="M85" s="261">
        <f t="shared" si="29"/>
        <v>9.719902613212765E-2</v>
      </c>
      <c r="N85" s="261">
        <f t="shared" si="29"/>
        <v>8.0663092225832109E-2</v>
      </c>
      <c r="O85" s="261">
        <f t="shared" si="29"/>
        <v>6.6940325498615838E-2</v>
      </c>
      <c r="P85" s="261">
        <f t="shared" si="29"/>
        <v>5.5552137343249659E-2</v>
      </c>
      <c r="Q85" s="261">
        <f t="shared" si="29"/>
        <v>4.6101358791078552E-2</v>
      </c>
      <c r="R85" s="261">
        <f t="shared" si="29"/>
        <v>3.825838903823945E-2</v>
      </c>
      <c r="S85" s="261">
        <f t="shared" si="29"/>
        <v>3.174970044667174E-2</v>
      </c>
      <c r="T85" s="261">
        <f t="shared" si="29"/>
        <v>2.6348299125868668E-2</v>
      </c>
      <c r="U85" s="261">
        <f t="shared" si="29"/>
        <v>2.1865808403210511E-2</v>
      </c>
      <c r="V85" s="261">
        <f t="shared" si="29"/>
        <v>1.814589908980126E-2</v>
      </c>
      <c r="W85" s="261">
        <f t="shared" si="29"/>
        <v>1.5058837418922204E-2</v>
      </c>
      <c r="X85" s="261">
        <f t="shared" si="29"/>
        <v>1.2496960513628384E-2</v>
      </c>
      <c r="Y85" s="261">
        <f t="shared" si="29"/>
        <v>1.0370921588073345E-2</v>
      </c>
      <c r="Z85" s="261">
        <f t="shared" si="29"/>
        <v>8.6065739320110735E-3</v>
      </c>
      <c r="AA85" s="261">
        <f t="shared" si="29"/>
        <v>7.1423850058183183E-3</v>
      </c>
      <c r="AB85" s="261">
        <f t="shared" si="29"/>
        <v>5.9272904612600145E-3</v>
      </c>
      <c r="AC85" s="261">
        <f t="shared" si="29"/>
        <v>4.9189132458589318E-3</v>
      </c>
      <c r="AD85" s="261">
        <f t="shared" si="29"/>
        <v>4.082085681210732E-3</v>
      </c>
      <c r="AE85" s="261">
        <f t="shared" si="29"/>
        <v>3.3876229719591129E-3</v>
      </c>
      <c r="AF85" s="261">
        <f t="shared" si="29"/>
        <v>2.8113053709204251E-3</v>
      </c>
      <c r="AG85" s="261">
        <f t="shared" si="29"/>
        <v>2.3330335028385286E-3</v>
      </c>
      <c r="AH85" s="261">
        <f t="shared" si="29"/>
        <v>1.9361273882477412E-3</v>
      </c>
      <c r="AI85" s="261">
        <f t="shared" si="29"/>
        <v>1.6067447205375444E-3</v>
      </c>
      <c r="AJ85" s="261">
        <f t="shared" si="29"/>
        <v>1.3333981083299121E-3</v>
      </c>
      <c r="AK85" s="261">
        <f t="shared" si="29"/>
        <v>1.1065544467468149E-3</v>
      </c>
      <c r="AL85" s="261">
        <f t="shared" si="29"/>
        <v>9.1830244543304122E-4</v>
      </c>
      <c r="AM85" s="261">
        <f t="shared" si="29"/>
        <v>7.6207671820169396E-4</v>
      </c>
      <c r="AN85" s="261">
        <f t="shared" si="29"/>
        <v>6.3242881178563804E-4</v>
      </c>
      <c r="AO85" s="261">
        <f t="shared" si="29"/>
        <v>5.2483718820384888E-4</v>
      </c>
      <c r="AP85" s="261">
        <f t="shared" si="29"/>
        <v>4.3554953377912764E-4</v>
      </c>
    </row>
    <row r="86" spans="1:45" ht="28.5" x14ac:dyDescent="0.2">
      <c r="A86" s="250" t="s">
        <v>317</v>
      </c>
      <c r="B86" s="251">
        <f>B83*B85</f>
        <v>-219677.25001646567</v>
      </c>
      <c r="C86" s="251">
        <f>C83*C85</f>
        <v>1232518.7154837737</v>
      </c>
      <c r="D86" s="251">
        <f t="shared" ref="D86:AO86" si="30">D83*D85</f>
        <v>2109560.66347196</v>
      </c>
      <c r="E86" s="251">
        <f t="shared" si="30"/>
        <v>2798459.200442581</v>
      </c>
      <c r="F86" s="251">
        <f t="shared" si="30"/>
        <v>2450064.4318952663</v>
      </c>
      <c r="G86" s="251">
        <f t="shared" si="30"/>
        <v>2145044.916323429</v>
      </c>
      <c r="H86" s="251">
        <f t="shared" si="30"/>
        <v>1878000.1201902821</v>
      </c>
      <c r="I86" s="251">
        <f t="shared" si="30"/>
        <v>1644201.9668414609</v>
      </c>
      <c r="J86" s="251">
        <f t="shared" si="30"/>
        <v>1439511.0956351247</v>
      </c>
      <c r="K86" s="251">
        <f t="shared" si="30"/>
        <v>1260303.5507833036</v>
      </c>
      <c r="L86" s="251">
        <f t="shared" si="30"/>
        <v>1103406.6006583003</v>
      </c>
      <c r="M86" s="251">
        <f t="shared" si="30"/>
        <v>966042.55021004949</v>
      </c>
      <c r="N86" s="251">
        <f t="shared" si="30"/>
        <v>845779.5508526949</v>
      </c>
      <c r="O86" s="251">
        <f t="shared" si="30"/>
        <v>740488.53622778843</v>
      </c>
      <c r="P86" s="251">
        <f t="shared" si="30"/>
        <v>648305.52084011864</v>
      </c>
      <c r="Q86" s="251">
        <f t="shared" si="30"/>
        <v>567598.59361791157</v>
      </c>
      <c r="R86" s="251">
        <f t="shared" si="30"/>
        <v>496939.02165931638</v>
      </c>
      <c r="S86" s="251">
        <f t="shared" si="30"/>
        <v>435075.9522684025</v>
      </c>
      <c r="T86" s="251">
        <f t="shared" si="30"/>
        <v>380914.26514891931</v>
      </c>
      <c r="U86" s="251">
        <f t="shared" si="30"/>
        <v>333495.18244415597</v>
      </c>
      <c r="V86" s="251">
        <f t="shared" si="30"/>
        <v>291979.29317662743</v>
      </c>
      <c r="W86" s="251">
        <f t="shared" si="30"/>
        <v>255631.69141879</v>
      </c>
      <c r="X86" s="251">
        <f t="shared" si="30"/>
        <v>223808.96497424092</v>
      </c>
      <c r="Y86" s="251">
        <f t="shared" si="30"/>
        <v>195947.8041319983</v>
      </c>
      <c r="Z86" s="251">
        <f t="shared" si="30"/>
        <v>171555.02875579969</v>
      </c>
      <c r="AA86" s="251">
        <f t="shared" si="30"/>
        <v>150198.85709475371</v>
      </c>
      <c r="AB86" s="251">
        <f t="shared" si="30"/>
        <v>131501.26169655658</v>
      </c>
      <c r="AC86" s="251">
        <f t="shared" si="30"/>
        <v>115131.27705974437</v>
      </c>
      <c r="AD86" s="251">
        <f t="shared" si="30"/>
        <v>100799.14051841495</v>
      </c>
      <c r="AE86" s="251">
        <f t="shared" si="30"/>
        <v>88251.162610290834</v>
      </c>
      <c r="AF86" s="251">
        <f t="shared" si="30"/>
        <v>77265.236098462672</v>
      </c>
      <c r="AG86" s="251">
        <f t="shared" si="30"/>
        <v>67646.90412758998</v>
      </c>
      <c r="AH86" s="251">
        <f t="shared" si="30"/>
        <v>59225.917897191634</v>
      </c>
      <c r="AI86" s="251">
        <f t="shared" si="30"/>
        <v>51853.22290336655</v>
      </c>
      <c r="AJ86" s="251">
        <f t="shared" si="30"/>
        <v>45398.320389453889</v>
      </c>
      <c r="AK86" s="251">
        <f t="shared" si="30"/>
        <v>39746.957290227983</v>
      </c>
      <c r="AL86" s="251">
        <f t="shared" si="30"/>
        <v>34799.103770930516</v>
      </c>
      <c r="AM86" s="251">
        <f t="shared" si="30"/>
        <v>30467.182554825482</v>
      </c>
      <c r="AN86" s="251">
        <f t="shared" si="30"/>
        <v>26674.518691220037</v>
      </c>
      <c r="AO86" s="251">
        <f t="shared" si="30"/>
        <v>23353.982319009672</v>
      </c>
      <c r="AP86" s="251">
        <f>AP83*AP85</f>
        <v>20446.80039790535</v>
      </c>
    </row>
    <row r="87" spans="1:45" ht="14.25" x14ac:dyDescent="0.2">
      <c r="A87" s="250" t="s">
        <v>316</v>
      </c>
      <c r="B87" s="251">
        <f>SUM($B$86:B86)</f>
        <v>-219677.25001646567</v>
      </c>
      <c r="C87" s="251">
        <f>SUM($B$86:C86)</f>
        <v>1012841.4654673081</v>
      </c>
      <c r="D87" s="251">
        <f>SUM($B$86:D86)</f>
        <v>3122402.1289392682</v>
      </c>
      <c r="E87" s="251">
        <f>SUM($B$86:E86)</f>
        <v>5920861.3293818496</v>
      </c>
      <c r="F87" s="251">
        <f>SUM($B$86:F86)</f>
        <v>8370925.7612771159</v>
      </c>
      <c r="G87" s="251">
        <f>SUM($B$86:G86)</f>
        <v>10515970.677600544</v>
      </c>
      <c r="H87" s="251">
        <f>SUM($B$86:H86)</f>
        <v>12393970.797790825</v>
      </c>
      <c r="I87" s="251">
        <f>SUM($B$86:I86)</f>
        <v>14038172.764632287</v>
      </c>
      <c r="J87" s="251">
        <f>SUM($B$86:J86)</f>
        <v>15477683.860267412</v>
      </c>
      <c r="K87" s="251">
        <f>SUM($B$86:K86)</f>
        <v>16737987.411050715</v>
      </c>
      <c r="L87" s="251">
        <f>SUM($B$86:L86)</f>
        <v>17841394.011709016</v>
      </c>
      <c r="M87" s="251">
        <f>SUM($B$86:M86)</f>
        <v>18807436.561919067</v>
      </c>
      <c r="N87" s="251">
        <f>SUM($B$86:N86)</f>
        <v>19653216.112771761</v>
      </c>
      <c r="O87" s="251">
        <f>SUM($B$86:O86)</f>
        <v>20393704.648999549</v>
      </c>
      <c r="P87" s="251">
        <f>SUM($B$86:P86)</f>
        <v>21042010.169839669</v>
      </c>
      <c r="Q87" s="251">
        <f>SUM($B$86:Q86)</f>
        <v>21609608.763457581</v>
      </c>
      <c r="R87" s="251">
        <f>SUM($B$86:R86)</f>
        <v>22106547.785116896</v>
      </c>
      <c r="S87" s="251">
        <f>SUM($B$86:S86)</f>
        <v>22541623.737385299</v>
      </c>
      <c r="T87" s="251">
        <f>SUM($B$86:T86)</f>
        <v>22922538.002534218</v>
      </c>
      <c r="U87" s="251">
        <f>SUM($B$86:U86)</f>
        <v>23256033.184978373</v>
      </c>
      <c r="V87" s="251">
        <f>SUM($B$86:V86)</f>
        <v>23548012.478155002</v>
      </c>
      <c r="W87" s="251">
        <f>SUM($B$86:W86)</f>
        <v>23803644.169573791</v>
      </c>
      <c r="X87" s="251">
        <f>SUM($B$86:X86)</f>
        <v>24027453.134548031</v>
      </c>
      <c r="Y87" s="251">
        <f>SUM($B$86:Y86)</f>
        <v>24223400.93868003</v>
      </c>
      <c r="Z87" s="251">
        <f>SUM($B$86:Z86)</f>
        <v>24394955.967435829</v>
      </c>
      <c r="AA87" s="251">
        <f>SUM($B$86:AA86)</f>
        <v>24545154.824530583</v>
      </c>
      <c r="AB87" s="251">
        <f>SUM($B$86:AB86)</f>
        <v>24676656.086227141</v>
      </c>
      <c r="AC87" s="251">
        <f>SUM($B$86:AC86)</f>
        <v>24791787.363286886</v>
      </c>
      <c r="AD87" s="251">
        <f>SUM($B$86:AD86)</f>
        <v>24892586.503805302</v>
      </c>
      <c r="AE87" s="251">
        <f>SUM($B$86:AE86)</f>
        <v>24980837.666415595</v>
      </c>
      <c r="AF87" s="251">
        <f>SUM($B$86:AF86)</f>
        <v>25058102.902514055</v>
      </c>
      <c r="AG87" s="251">
        <f>SUM($B$86:AG86)</f>
        <v>25125749.806641646</v>
      </c>
      <c r="AH87" s="251">
        <f>SUM($B$86:AH86)</f>
        <v>25184975.724538837</v>
      </c>
      <c r="AI87" s="251">
        <f>SUM($B$86:AI86)</f>
        <v>25236828.947442204</v>
      </c>
      <c r="AJ87" s="251">
        <f>SUM($B$86:AJ86)</f>
        <v>25282227.267831657</v>
      </c>
      <c r="AK87" s="251">
        <f>SUM($B$86:AK86)</f>
        <v>25321974.225121886</v>
      </c>
      <c r="AL87" s="251">
        <f>SUM($B$86:AL86)</f>
        <v>25356773.328892816</v>
      </c>
      <c r="AM87" s="251">
        <f>SUM($B$86:AM86)</f>
        <v>25387240.511447642</v>
      </c>
      <c r="AN87" s="251">
        <f>SUM($B$86:AN86)</f>
        <v>25413915.030138861</v>
      </c>
      <c r="AO87" s="251">
        <f>SUM($B$86:AO86)</f>
        <v>25437269.01245787</v>
      </c>
      <c r="AP87" s="251">
        <f>SUM($B$86:AP86)</f>
        <v>25457715.812855776</v>
      </c>
    </row>
    <row r="88" spans="1:45" ht="14.25" x14ac:dyDescent="0.2">
      <c r="A88" s="250" t="s">
        <v>315</v>
      </c>
      <c r="B88" s="262">
        <f>IF((ISERR(IRR($B$83:B83))),0,IF(IRR($B$83:B83)&lt;0,0,IRR($B$83:B83)))</f>
        <v>0</v>
      </c>
      <c r="C88" s="262">
        <f>IF((ISERR(IRR($B$83:C83))),0,IF(IRR($B$83:C83)&lt;0,0,IRR($B$83:C83)))</f>
        <v>5.7607594871413745</v>
      </c>
      <c r="D88" s="262">
        <f>IF((ISERR(IRR($B$83:D83))),0,IF(IRR($B$83:D83)&lt;0,0,IRR($B$83:D83)))</f>
        <v>7.4173196374322234</v>
      </c>
      <c r="E88" s="262">
        <f>IF((ISERR(IRR($B$83:E83))),0,IF(IRR($B$83:E83)&lt;0,0,IRR($B$83:E83)))</f>
        <v>7.6664613255963712</v>
      </c>
      <c r="F88" s="262">
        <f>IF((ISERR(IRR($B$83:F83))),0,IF(IRR($B$83:F83)&lt;0,0,IRR($B$83:F83)))</f>
        <v>7.69500527122851</v>
      </c>
      <c r="G88" s="262">
        <f>IF((ISERR(IRR($B$83:G83))),0,IF(IRR($B$83:G83)&lt;0,0,IRR($B$83:G83)))</f>
        <v>7.6984322790583803</v>
      </c>
      <c r="H88" s="262">
        <f>IF((ISERR(IRR($B$83:H83))),0,IF(IRR($B$83:H83)&lt;0,0,IRR($B$83:H83)))</f>
        <v>7.6988472140512805</v>
      </c>
      <c r="I88" s="262">
        <f>IF((ISERR(IRR($B$83:I83))),0,IF(IRR($B$83:I83)&lt;0,0,IRR($B$83:I83)))</f>
        <v>7.6988975237956154</v>
      </c>
      <c r="J88" s="262">
        <f>IF((ISERR(IRR($B$83:J83))),0,IF(IRR($B$83:J83)&lt;0,0,IRR($B$83:J83)))</f>
        <v>7.6989036250381737</v>
      </c>
      <c r="K88" s="262">
        <f>IF((ISERR(IRR($B$83:K83))),0,IF(IRR($B$83:K83)&lt;0,0,IRR($B$83:K83)))</f>
        <v>7.6989043649817237</v>
      </c>
      <c r="L88" s="262">
        <f>IF((ISERR(IRR($B$83:L83))),0,IF(IRR($B$83:L83)&lt;0,0,IRR($B$83:L83)))</f>
        <v>7.6989044547193881</v>
      </c>
      <c r="M88" s="262">
        <f>IF((ISERR(IRR($B$83:M83))),0,IF(IRR($B$83:M83)&lt;0,0,IRR($B$83:M83)))</f>
        <v>7.6989044656041692</v>
      </c>
      <c r="N88" s="262">
        <f>IF((ISERR(IRR($B$83:N83))),0,IF(IRR($B$83:N83)&lt;0,0,IRR($B$83:N83)))</f>
        <v>7.698904466924084</v>
      </c>
      <c r="O88" s="262">
        <f>IF((ISERR(IRR($B$83:O83))),0,IF(IRR($B$83:O83)&lt;0,0,IRR($B$83:O83)))</f>
        <v>7.6989044670841675</v>
      </c>
      <c r="P88" s="262">
        <f>IF((ISERR(IRR($B$83:P83))),0,IF(IRR($B$83:P83)&lt;0,0,IRR($B$83:P83)))</f>
        <v>7.6989044671035742</v>
      </c>
      <c r="Q88" s="262">
        <f>IF((ISERR(IRR($B$83:Q83))),0,IF(IRR($B$83:Q83)&lt;0,0,IRR($B$83:Q83)))</f>
        <v>7.6989044671059101</v>
      </c>
      <c r="R88" s="262">
        <f>IF((ISERR(IRR($B$83:R83))),0,IF(IRR($B$83:R83)&lt;0,0,IRR($B$83:R83)))</f>
        <v>7.6989044671060949</v>
      </c>
      <c r="S88" s="262">
        <f>IF((ISERR(IRR($B$83:S83))),0,IF(IRR($B$83:S83)&lt;0,0,IRR($B$83:S83)))</f>
        <v>7.6989044671056579</v>
      </c>
      <c r="T88" s="262">
        <f>IF((ISERR(IRR($B$83:T83))),0,IF(IRR($B$83:T83)&lt;0,0,IRR($B$83:T83)))</f>
        <v>7.6989044671062548</v>
      </c>
      <c r="U88" s="262">
        <f>IF((ISERR(IRR($B$83:U83))),0,IF(IRR($B$83:U83)&lt;0,0,IRR($B$83:U83)))</f>
        <v>7.6989044671062548</v>
      </c>
      <c r="V88" s="262">
        <f>IF((ISERR(IRR($B$83:V83))),0,IF(IRR($B$83:V83)&lt;0,0,IRR($B$83:V83)))</f>
        <v>7.6989044671062548</v>
      </c>
      <c r="W88" s="262">
        <f>IF((ISERR(IRR($B$83:W83))),0,IF(IRR($B$83:W83)&lt;0,0,IRR($B$83:W83)))</f>
        <v>7.6989044671062548</v>
      </c>
      <c r="X88" s="262">
        <f>IF((ISERR(IRR($B$83:X83))),0,IF(IRR($B$83:X83)&lt;0,0,IRR($B$83:X83)))</f>
        <v>7.6989044671062548</v>
      </c>
      <c r="Y88" s="262">
        <f>IF((ISERR(IRR($B$83:Y83))),0,IF(IRR($B$83:Y83)&lt;0,0,IRR($B$83:Y83)))</f>
        <v>7.6989044671062548</v>
      </c>
      <c r="Z88" s="262">
        <f>IF((ISERR(IRR($B$83:Z83))),0,IF(IRR($B$83:Z83)&lt;0,0,IRR($B$83:Z83)))</f>
        <v>7.6989044671062548</v>
      </c>
      <c r="AA88" s="262">
        <f>IF((ISERR(IRR($B$83:AA83))),0,IF(IRR($B$83:AA83)&lt;0,0,IRR($B$83:AA83)))</f>
        <v>7.6989044671062548</v>
      </c>
      <c r="AB88" s="262">
        <f>IF((ISERR(IRR($B$83:AB83))),0,IF(IRR($B$83:AB83)&lt;0,0,IRR($B$83:AB83)))</f>
        <v>7.6989044671062548</v>
      </c>
      <c r="AC88" s="262">
        <f>IF((ISERR(IRR($B$83:AC83))),0,IF(IRR($B$83:AC83)&lt;0,0,IRR($B$83:AC83)))</f>
        <v>7.6989044671062548</v>
      </c>
      <c r="AD88" s="262">
        <f>IF((ISERR(IRR($B$83:AD83))),0,IF(IRR($B$83:AD83)&lt;0,0,IRR($B$83:AD83)))</f>
        <v>7.6989044671062459</v>
      </c>
      <c r="AE88" s="262">
        <f>IF((ISERR(IRR($B$83:AE83))),0,IF(IRR($B$83:AE83)&lt;0,0,IRR($B$83:AE83)))</f>
        <v>7.6989044671062388</v>
      </c>
      <c r="AF88" s="262">
        <f>IF((ISERR(IRR($B$83:AF83))),0,IF(IRR($B$83:AF83)&lt;0,0,IRR($B$83:AF83)))</f>
        <v>7.698904467106221</v>
      </c>
      <c r="AG88" s="262">
        <f>IF((ISERR(IRR($B$83:AG83))),0,IF(IRR($B$83:AG83)&lt;0,0,IRR($B$83:AG83)))</f>
        <v>7.6989044671061801</v>
      </c>
      <c r="AH88" s="262">
        <f>IF((ISERR(IRR($B$83:AH83))),0,IF(IRR($B$83:AH83)&lt;0,0,IRR($B$83:AH83)))</f>
        <v>7.6989044671061126</v>
      </c>
      <c r="AI88" s="262">
        <f>IF((ISERR(IRR($B$83:AI83))),0,IF(IRR($B$83:AI83)&lt;0,0,IRR($B$83:AI83)))</f>
        <v>7.6989044671060025</v>
      </c>
      <c r="AJ88" s="262">
        <f>IF((ISERR(IRR($B$83:AJ83))),0,IF(IRR($B$83:AJ83)&lt;0,0,IRR($B$83:AJ83)))</f>
        <v>7.6989044671058089</v>
      </c>
      <c r="AK88" s="262">
        <f>IF((ISERR(IRR($B$83:AK83))),0,IF(IRR($B$83:AK83)&lt;0,0,IRR($B$83:AK83)))</f>
        <v>7.6989044671055158</v>
      </c>
      <c r="AL88" s="262">
        <f>IF((ISERR(IRR($B$83:AL83))),0,IF(IRR($B$83:AL83)&lt;0,0,IRR($B$83:AL83)))</f>
        <v>7.6989044671050628</v>
      </c>
      <c r="AM88" s="262">
        <f>IF((ISERR(IRR($B$83:AM83))),0,IF(IRR($B$83:AM83)&lt;0,0,IRR($B$83:AM83)))</f>
        <v>7.6989044671043807</v>
      </c>
      <c r="AN88" s="262">
        <f>IF((ISERR(IRR($B$83:AN83))),0,IF(IRR($B$83:AN83)&lt;0,0,IRR($B$83:AN83)))</f>
        <v>7.6989044671062548</v>
      </c>
      <c r="AO88" s="262">
        <f>IF((ISERR(IRR($B$83:AO83))),0,IF(IRR($B$83:AO83)&lt;0,0,IRR($B$83:AO83)))</f>
        <v>7.6989044671062548</v>
      </c>
      <c r="AP88" s="262">
        <f>IF((ISERR(IRR($B$83:AP83))),0,IF(IRR($B$83:AP83)&lt;0,0,IRR($B$83:AP83)))</f>
        <v>7.6989044671062548</v>
      </c>
    </row>
    <row r="89" spans="1:45" ht="14.25" x14ac:dyDescent="0.2">
      <c r="A89" s="250" t="s">
        <v>314</v>
      </c>
      <c r="B89" s="263">
        <f>IF(AND(B84&gt;0,A84&lt;0),(B74-(B84/(B84-A84))),0)</f>
        <v>0</v>
      </c>
      <c r="C89" s="263">
        <f t="shared" ref="C89:AP89" si="31">IF(AND(C84&gt;0,B84&lt;0),(C74-(C84/(C84-B84))),0)</f>
        <v>1.1479123761024113</v>
      </c>
      <c r="D89" s="263">
        <f t="shared" si="31"/>
        <v>0</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313</v>
      </c>
      <c r="B90" s="265">
        <f t="shared" ref="B90:AP90" si="32">IF(AND(B87&gt;0,A87&lt;0),(B74-(B87/(B87-A87))),0)</f>
        <v>0</v>
      </c>
      <c r="C90" s="265">
        <f t="shared" si="32"/>
        <v>1.1782344132034055</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2017</v>
      </c>
      <c r="C91" s="266">
        <f>B91+1</f>
        <v>2018</v>
      </c>
      <c r="D91" s="195">
        <f t="shared" ref="D91:AP91" si="33">C91+1</f>
        <v>2019</v>
      </c>
      <c r="E91" s="195">
        <f t="shared" si="33"/>
        <v>2020</v>
      </c>
      <c r="F91" s="195">
        <f t="shared" si="33"/>
        <v>2021</v>
      </c>
      <c r="G91" s="195">
        <f t="shared" si="33"/>
        <v>2022</v>
      </c>
      <c r="H91" s="195">
        <f t="shared" si="33"/>
        <v>2023</v>
      </c>
      <c r="I91" s="195">
        <f t="shared" si="33"/>
        <v>2024</v>
      </c>
      <c r="J91" s="195">
        <f t="shared" si="33"/>
        <v>2025</v>
      </c>
      <c r="K91" s="195">
        <f t="shared" si="33"/>
        <v>2026</v>
      </c>
      <c r="L91" s="195">
        <f t="shared" si="33"/>
        <v>2027</v>
      </c>
      <c r="M91" s="195">
        <f t="shared" si="33"/>
        <v>2028</v>
      </c>
      <c r="N91" s="195">
        <f t="shared" si="33"/>
        <v>2029</v>
      </c>
      <c r="O91" s="195">
        <f t="shared" si="33"/>
        <v>2030</v>
      </c>
      <c r="P91" s="195">
        <f t="shared" si="33"/>
        <v>2031</v>
      </c>
      <c r="Q91" s="195">
        <f t="shared" si="33"/>
        <v>2032</v>
      </c>
      <c r="R91" s="195">
        <f t="shared" si="33"/>
        <v>2033</v>
      </c>
      <c r="S91" s="195">
        <f t="shared" si="33"/>
        <v>2034</v>
      </c>
      <c r="T91" s="195">
        <f t="shared" si="33"/>
        <v>2035</v>
      </c>
      <c r="U91" s="195">
        <f t="shared" si="33"/>
        <v>2036</v>
      </c>
      <c r="V91" s="195">
        <f t="shared" si="33"/>
        <v>2037</v>
      </c>
      <c r="W91" s="195">
        <f t="shared" si="33"/>
        <v>2038</v>
      </c>
      <c r="X91" s="195">
        <f t="shared" si="33"/>
        <v>2039</v>
      </c>
      <c r="Y91" s="195">
        <f t="shared" si="33"/>
        <v>2040</v>
      </c>
      <c r="Z91" s="195">
        <f t="shared" si="33"/>
        <v>2041</v>
      </c>
      <c r="AA91" s="195">
        <f t="shared" si="33"/>
        <v>2042</v>
      </c>
      <c r="AB91" s="195">
        <f t="shared" si="33"/>
        <v>2043</v>
      </c>
      <c r="AC91" s="195">
        <f t="shared" si="33"/>
        <v>2044</v>
      </c>
      <c r="AD91" s="195">
        <f t="shared" si="33"/>
        <v>2045</v>
      </c>
      <c r="AE91" s="195">
        <f t="shared" si="33"/>
        <v>2046</v>
      </c>
      <c r="AF91" s="195">
        <f t="shared" si="33"/>
        <v>2047</v>
      </c>
      <c r="AG91" s="195">
        <f t="shared" si="33"/>
        <v>2048</v>
      </c>
      <c r="AH91" s="195">
        <f t="shared" si="33"/>
        <v>2049</v>
      </c>
      <c r="AI91" s="195">
        <f t="shared" si="33"/>
        <v>2050</v>
      </c>
      <c r="AJ91" s="195">
        <f t="shared" si="33"/>
        <v>2051</v>
      </c>
      <c r="AK91" s="195">
        <f t="shared" si="33"/>
        <v>2052</v>
      </c>
      <c r="AL91" s="195">
        <f t="shared" si="33"/>
        <v>2053</v>
      </c>
      <c r="AM91" s="195">
        <f t="shared" si="33"/>
        <v>2054</v>
      </c>
      <c r="AN91" s="195">
        <f t="shared" si="33"/>
        <v>2055</v>
      </c>
      <c r="AO91" s="195">
        <f t="shared" si="33"/>
        <v>2056</v>
      </c>
      <c r="AP91" s="195">
        <f t="shared" si="33"/>
        <v>2057</v>
      </c>
      <c r="AQ91" s="196"/>
      <c r="AR91" s="196"/>
      <c r="AS91" s="196"/>
    </row>
    <row r="92" spans="1:45" ht="15.6" customHeight="1" x14ac:dyDescent="0.2">
      <c r="A92" s="267" t="s">
        <v>312</v>
      </c>
      <c r="B92" s="128"/>
      <c r="C92" s="128"/>
      <c r="D92" s="128"/>
      <c r="E92" s="128"/>
      <c r="F92" s="128"/>
      <c r="G92" s="128"/>
      <c r="H92" s="128"/>
      <c r="I92" s="128"/>
      <c r="J92" s="128"/>
      <c r="K92" s="128"/>
      <c r="L92" s="268">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6" t="s">
        <v>575</v>
      </c>
      <c r="B97" s="396"/>
      <c r="C97" s="396"/>
      <c r="D97" s="396"/>
      <c r="E97" s="396"/>
      <c r="F97" s="396"/>
      <c r="G97" s="396"/>
      <c r="H97" s="396"/>
      <c r="I97" s="396"/>
      <c r="J97" s="396"/>
      <c r="K97" s="396"/>
      <c r="L97" s="396"/>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x14ac:dyDescent="0.2">
      <c r="C98" s="269"/>
    </row>
    <row r="99" spans="1:71" s="275" customFormat="1" ht="16.5" hidden="1" thickTop="1" x14ac:dyDescent="0.2">
      <c r="A99" s="270" t="s">
        <v>576</v>
      </c>
      <c r="B99" s="271">
        <f>B81*B85</f>
        <v>-186167.16103090308</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-186167.16103090308</v>
      </c>
      <c r="AR99" s="274"/>
      <c r="AS99" s="274"/>
    </row>
    <row r="100" spans="1:71" s="278" customFormat="1" hidden="1" x14ac:dyDescent="0.2">
      <c r="A100" s="276">
        <f>AQ99</f>
        <v>-186167.16103090308</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hidden="1" x14ac:dyDescent="0.2">
      <c r="A101" s="276">
        <f>AP87</f>
        <v>25457715.812855776</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hidden="1" x14ac:dyDescent="0.2">
      <c r="A102" s="279" t="s">
        <v>577</v>
      </c>
      <c r="B102" s="280">
        <f>(A101+-A100)/-A100</f>
        <v>137.7465436540115</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hidden="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hidden="1" x14ac:dyDescent="0.2">
      <c r="A104" s="282" t="s">
        <v>578</v>
      </c>
      <c r="B104" s="282" t="s">
        <v>579</v>
      </c>
      <c r="C104" s="282" t="s">
        <v>580</v>
      </c>
      <c r="D104" s="282" t="s">
        <v>581</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5">
        <f>G30/1000/1000</f>
        <v>17.841394011709017</v>
      </c>
      <c r="B105" s="286">
        <f>L88</f>
        <v>7.6989044547193881</v>
      </c>
      <c r="C105" s="287">
        <f>G28</f>
        <v>1.1479123761024113</v>
      </c>
      <c r="D105" s="287">
        <f>G29</f>
        <v>1.1782344132034055</v>
      </c>
      <c r="E105" s="288" t="s">
        <v>582</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hidden="1"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293" t="s">
        <v>583</v>
      </c>
      <c r="B108" s="294"/>
      <c r="C108" s="294">
        <f>C109*$B$111*$B$112*1000</f>
        <v>2150669.1697920002</v>
      </c>
      <c r="D108" s="294">
        <f t="shared" ref="D108:AP108" si="36">D109*$B$111*$B$112*1000</f>
        <v>4301338.3395840004</v>
      </c>
      <c r="E108" s="294">
        <f>E109*$B$111*$B$112*1000</f>
        <v>6517179.3023999995</v>
      </c>
      <c r="F108" s="294">
        <f t="shared" si="36"/>
        <v>6517179.3023999995</v>
      </c>
      <c r="G108" s="294">
        <f t="shared" si="36"/>
        <v>6517179.3023999995</v>
      </c>
      <c r="H108" s="294">
        <f t="shared" si="36"/>
        <v>6517179.3023999995</v>
      </c>
      <c r="I108" s="294">
        <f t="shared" si="36"/>
        <v>6517179.3023999995</v>
      </c>
      <c r="J108" s="294">
        <f t="shared" si="36"/>
        <v>6517179.3023999995</v>
      </c>
      <c r="K108" s="294">
        <f t="shared" si="36"/>
        <v>6517179.3023999995</v>
      </c>
      <c r="L108" s="294">
        <f t="shared" si="36"/>
        <v>6517179.3023999995</v>
      </c>
      <c r="M108" s="294">
        <f t="shared" si="36"/>
        <v>6517179.3023999995</v>
      </c>
      <c r="N108" s="294">
        <f t="shared" si="36"/>
        <v>6517179.3023999995</v>
      </c>
      <c r="O108" s="294">
        <f t="shared" si="36"/>
        <v>6517179.3023999995</v>
      </c>
      <c r="P108" s="294">
        <f t="shared" si="36"/>
        <v>6517179.3023999995</v>
      </c>
      <c r="Q108" s="294">
        <f t="shared" si="36"/>
        <v>6517179.3023999995</v>
      </c>
      <c r="R108" s="294">
        <f t="shared" si="36"/>
        <v>6517179.3023999995</v>
      </c>
      <c r="S108" s="294">
        <f t="shared" si="36"/>
        <v>6517179.3023999995</v>
      </c>
      <c r="T108" s="294">
        <f t="shared" si="36"/>
        <v>6517179.3023999995</v>
      </c>
      <c r="U108" s="294">
        <f t="shared" si="36"/>
        <v>6517179.3023999995</v>
      </c>
      <c r="V108" s="294">
        <f t="shared" si="36"/>
        <v>6517179.3023999995</v>
      </c>
      <c r="W108" s="294">
        <f t="shared" si="36"/>
        <v>6517179.3023999995</v>
      </c>
      <c r="X108" s="294">
        <f t="shared" si="36"/>
        <v>6517179.3023999995</v>
      </c>
      <c r="Y108" s="294">
        <f t="shared" si="36"/>
        <v>6517179.3023999995</v>
      </c>
      <c r="Z108" s="294">
        <f t="shared" si="36"/>
        <v>6517179.3023999995</v>
      </c>
      <c r="AA108" s="294">
        <f t="shared" si="36"/>
        <v>6517179.3023999995</v>
      </c>
      <c r="AB108" s="294">
        <f t="shared" si="36"/>
        <v>6517179.3023999995</v>
      </c>
      <c r="AC108" s="294">
        <f t="shared" si="36"/>
        <v>6517179.3023999995</v>
      </c>
      <c r="AD108" s="294">
        <f t="shared" si="36"/>
        <v>6517179.3023999995</v>
      </c>
      <c r="AE108" s="294">
        <f t="shared" si="36"/>
        <v>6517179.3023999995</v>
      </c>
      <c r="AF108" s="294">
        <f t="shared" si="36"/>
        <v>6517179.3023999995</v>
      </c>
      <c r="AG108" s="294">
        <f t="shared" si="36"/>
        <v>6517179.3023999995</v>
      </c>
      <c r="AH108" s="294">
        <f t="shared" si="36"/>
        <v>6517179.3023999995</v>
      </c>
      <c r="AI108" s="294">
        <f t="shared" si="36"/>
        <v>6517179.3023999995</v>
      </c>
      <c r="AJ108" s="294">
        <f t="shared" si="36"/>
        <v>6517179.3023999995</v>
      </c>
      <c r="AK108" s="294">
        <f t="shared" si="36"/>
        <v>6517179.3023999995</v>
      </c>
      <c r="AL108" s="294">
        <f t="shared" si="36"/>
        <v>6517179.3023999995</v>
      </c>
      <c r="AM108" s="294">
        <f t="shared" si="36"/>
        <v>6517179.3023999995</v>
      </c>
      <c r="AN108" s="294">
        <f t="shared" si="36"/>
        <v>6517179.3023999995</v>
      </c>
      <c r="AO108" s="294">
        <f t="shared" si="36"/>
        <v>6517179.3023999995</v>
      </c>
      <c r="AP108" s="294">
        <f t="shared" si="36"/>
        <v>6517179.3023999995</v>
      </c>
      <c r="AT108" s="278"/>
      <c r="AU108" s="278"/>
      <c r="AV108" s="278"/>
      <c r="AW108" s="278"/>
      <c r="AX108" s="278"/>
      <c r="AY108" s="278"/>
      <c r="AZ108" s="278"/>
      <c r="BA108" s="278"/>
      <c r="BB108" s="278"/>
      <c r="BC108" s="278"/>
      <c r="BD108" s="278"/>
      <c r="BE108" s="278"/>
      <c r="BF108" s="278"/>
      <c r="BG108" s="278"/>
    </row>
    <row r="109" spans="1:71" ht="12.75" hidden="1" x14ac:dyDescent="0.2">
      <c r="A109" s="293" t="s">
        <v>584</v>
      </c>
      <c r="B109" s="292"/>
      <c r="C109" s="292">
        <f>B109+$I$120*C113</f>
        <v>0.39897000000000005</v>
      </c>
      <c r="D109" s="292">
        <f>C109+$I$120*D113</f>
        <v>0.79794000000000009</v>
      </c>
      <c r="E109" s="292">
        <f t="shared" ref="E109:AP109" si="37">D109+$I$120*E113</f>
        <v>1.2090000000000001</v>
      </c>
      <c r="F109" s="292">
        <f t="shared" si="37"/>
        <v>1.2090000000000001</v>
      </c>
      <c r="G109" s="292">
        <f t="shared" si="37"/>
        <v>1.2090000000000001</v>
      </c>
      <c r="H109" s="292">
        <f t="shared" si="37"/>
        <v>1.2090000000000001</v>
      </c>
      <c r="I109" s="292">
        <f t="shared" si="37"/>
        <v>1.2090000000000001</v>
      </c>
      <c r="J109" s="292">
        <f t="shared" si="37"/>
        <v>1.2090000000000001</v>
      </c>
      <c r="K109" s="292">
        <f t="shared" si="37"/>
        <v>1.2090000000000001</v>
      </c>
      <c r="L109" s="292">
        <f t="shared" si="37"/>
        <v>1.2090000000000001</v>
      </c>
      <c r="M109" s="292">
        <f t="shared" si="37"/>
        <v>1.2090000000000001</v>
      </c>
      <c r="N109" s="292">
        <f t="shared" si="37"/>
        <v>1.2090000000000001</v>
      </c>
      <c r="O109" s="292">
        <f t="shared" si="37"/>
        <v>1.2090000000000001</v>
      </c>
      <c r="P109" s="292">
        <f t="shared" si="37"/>
        <v>1.2090000000000001</v>
      </c>
      <c r="Q109" s="292">
        <f t="shared" si="37"/>
        <v>1.2090000000000001</v>
      </c>
      <c r="R109" s="292">
        <f t="shared" si="37"/>
        <v>1.2090000000000001</v>
      </c>
      <c r="S109" s="292">
        <f t="shared" si="37"/>
        <v>1.2090000000000001</v>
      </c>
      <c r="T109" s="292">
        <f t="shared" si="37"/>
        <v>1.2090000000000001</v>
      </c>
      <c r="U109" s="292">
        <f t="shared" si="37"/>
        <v>1.2090000000000001</v>
      </c>
      <c r="V109" s="292">
        <f t="shared" si="37"/>
        <v>1.2090000000000001</v>
      </c>
      <c r="W109" s="292">
        <f t="shared" si="37"/>
        <v>1.2090000000000001</v>
      </c>
      <c r="X109" s="292">
        <f t="shared" si="37"/>
        <v>1.2090000000000001</v>
      </c>
      <c r="Y109" s="292">
        <f t="shared" si="37"/>
        <v>1.2090000000000001</v>
      </c>
      <c r="Z109" s="292">
        <f t="shared" si="37"/>
        <v>1.2090000000000001</v>
      </c>
      <c r="AA109" s="292">
        <f t="shared" si="37"/>
        <v>1.2090000000000001</v>
      </c>
      <c r="AB109" s="292">
        <f t="shared" si="37"/>
        <v>1.2090000000000001</v>
      </c>
      <c r="AC109" s="292">
        <f t="shared" si="37"/>
        <v>1.2090000000000001</v>
      </c>
      <c r="AD109" s="292">
        <f t="shared" si="37"/>
        <v>1.2090000000000001</v>
      </c>
      <c r="AE109" s="292">
        <f t="shared" si="37"/>
        <v>1.2090000000000001</v>
      </c>
      <c r="AF109" s="292">
        <f t="shared" si="37"/>
        <v>1.2090000000000001</v>
      </c>
      <c r="AG109" s="292">
        <f t="shared" si="37"/>
        <v>1.2090000000000001</v>
      </c>
      <c r="AH109" s="292">
        <f t="shared" si="37"/>
        <v>1.2090000000000001</v>
      </c>
      <c r="AI109" s="292">
        <f t="shared" si="37"/>
        <v>1.2090000000000001</v>
      </c>
      <c r="AJ109" s="292">
        <f t="shared" si="37"/>
        <v>1.2090000000000001</v>
      </c>
      <c r="AK109" s="292">
        <f t="shared" si="37"/>
        <v>1.2090000000000001</v>
      </c>
      <c r="AL109" s="292">
        <f t="shared" si="37"/>
        <v>1.2090000000000001</v>
      </c>
      <c r="AM109" s="292">
        <f t="shared" si="37"/>
        <v>1.2090000000000001</v>
      </c>
      <c r="AN109" s="292">
        <f t="shared" si="37"/>
        <v>1.2090000000000001</v>
      </c>
      <c r="AO109" s="292">
        <f t="shared" si="37"/>
        <v>1.2090000000000001</v>
      </c>
      <c r="AP109" s="292">
        <f t="shared" si="37"/>
        <v>1.2090000000000001</v>
      </c>
      <c r="AT109" s="278"/>
      <c r="AU109" s="278"/>
      <c r="AV109" s="278"/>
      <c r="AW109" s="278"/>
      <c r="AX109" s="278"/>
      <c r="AY109" s="278"/>
      <c r="AZ109" s="278"/>
      <c r="BA109" s="278"/>
      <c r="BB109" s="278"/>
      <c r="BC109" s="278"/>
      <c r="BD109" s="278"/>
      <c r="BE109" s="278"/>
      <c r="BF109" s="278"/>
      <c r="BG109" s="278"/>
    </row>
    <row r="110" spans="1:71" ht="12.75" hidden="1" x14ac:dyDescent="0.2">
      <c r="A110" s="293" t="s">
        <v>585</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hidden="1" x14ac:dyDescent="0.2">
      <c r="A111" s="293" t="s">
        <v>586</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hidden="1" x14ac:dyDescent="0.2">
      <c r="A112" s="293" t="s">
        <v>587</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hidden="1" x14ac:dyDescent="0.2">
      <c r="A113" s="296" t="s">
        <v>588</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hidden="1"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90"/>
      <c r="B116" s="397" t="s">
        <v>589</v>
      </c>
      <c r="C116" s="398"/>
      <c r="D116" s="397" t="s">
        <v>590</v>
      </c>
      <c r="E116" s="398"/>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3" t="s">
        <v>591</v>
      </c>
      <c r="B117" s="299"/>
      <c r="C117" s="290" t="s">
        <v>592</v>
      </c>
      <c r="D117" s="299">
        <v>1.3</v>
      </c>
      <c r="E117" s="290" t="s">
        <v>592</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3" t="s">
        <v>591</v>
      </c>
      <c r="B118" s="290">
        <f>$B$110*B117</f>
        <v>0</v>
      </c>
      <c r="C118" s="290" t="s">
        <v>141</v>
      </c>
      <c r="D118" s="290">
        <f>$B$110*D117</f>
        <v>1.2090000000000001</v>
      </c>
      <c r="E118" s="290" t="s">
        <v>141</v>
      </c>
      <c r="F118" s="293" t="s">
        <v>593</v>
      </c>
      <c r="G118" s="290">
        <f>D117-B117</f>
        <v>1.3</v>
      </c>
      <c r="H118" s="290" t="s">
        <v>592</v>
      </c>
      <c r="I118" s="300">
        <f>$B$110*G118</f>
        <v>1.2090000000000001</v>
      </c>
      <c r="J118" s="290" t="s">
        <v>141</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90"/>
      <c r="B119" s="290"/>
      <c r="C119" s="290"/>
      <c r="D119" s="290"/>
      <c r="E119" s="290"/>
      <c r="F119" s="293" t="s">
        <v>594</v>
      </c>
      <c r="G119" s="290">
        <f>I119/$B$110</f>
        <v>0</v>
      </c>
      <c r="H119" s="290" t="s">
        <v>592</v>
      </c>
      <c r="I119" s="299"/>
      <c r="J119" s="290" t="s">
        <v>141</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301"/>
      <c r="B120" s="302"/>
      <c r="C120" s="302"/>
      <c r="D120" s="302"/>
      <c r="E120" s="302"/>
      <c r="F120" s="303" t="s">
        <v>595</v>
      </c>
      <c r="G120" s="300">
        <f>G118</f>
        <v>1.3</v>
      </c>
      <c r="H120" s="290" t="s">
        <v>592</v>
      </c>
      <c r="I120" s="295">
        <f>I118</f>
        <v>1.2090000000000001</v>
      </c>
      <c r="J120" s="290" t="s">
        <v>141</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hidden="1"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hidden="1" x14ac:dyDescent="0.2">
      <c r="A122" s="305" t="s">
        <v>596</v>
      </c>
      <c r="B122" s="306">
        <v>0.24625419999999998</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hidden="1" x14ac:dyDescent="0.2">
      <c r="A123" s="305" t="s">
        <v>358</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hidden="1" x14ac:dyDescent="0.2">
      <c r="A124" s="305" t="s">
        <v>597</v>
      </c>
      <c r="B124" s="307"/>
      <c r="C124" s="308" t="s">
        <v>598</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hidden="1"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hidden="1" x14ac:dyDescent="0.2">
      <c r="A126" s="305" t="s">
        <v>599</v>
      </c>
      <c r="B126" s="313">
        <f>$B$122*1000*1000</f>
        <v>246254.19999999998</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hidden="1" x14ac:dyDescent="0.2">
      <c r="A127" s="305" t="s">
        <v>600</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hidden="1"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hidden="1" x14ac:dyDescent="0.2">
      <c r="A129" s="305" t="s">
        <v>601</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hidden="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hidden="1" x14ac:dyDescent="0.2">
      <c r="A131" s="319" t="s">
        <v>602</v>
      </c>
      <c r="B131" s="320">
        <v>1.23072</v>
      </c>
      <c r="C131" s="288" t="s">
        <v>603</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hidden="1" x14ac:dyDescent="0.2">
      <c r="A132" s="319" t="s">
        <v>604</v>
      </c>
      <c r="B132" s="320">
        <v>1.20268</v>
      </c>
      <c r="C132" s="288" t="s">
        <v>603</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hidden="1"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hidden="1" x14ac:dyDescent="0.2">
      <c r="A134" s="305" t="s">
        <v>605</v>
      </c>
      <c r="C134" s="312" t="s">
        <v>606</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hidden="1"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hidden="1" x14ac:dyDescent="0.2">
      <c r="A136" s="305" t="s">
        <v>607</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hidden="1" x14ac:dyDescent="0.2">
      <c r="A137" s="305" t="s">
        <v>608</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hidden="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hidden="1"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hidden="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hidden="1"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6" t="str">
        <f>'1. паспорт местоположение'!A12:C12</f>
        <v>G_140-3</v>
      </c>
      <c r="B12" s="356"/>
      <c r="C12" s="356"/>
      <c r="D12" s="356"/>
      <c r="E12" s="356"/>
      <c r="F12" s="356"/>
      <c r="G12" s="356"/>
      <c r="H12" s="356"/>
      <c r="I12" s="356"/>
      <c r="J12" s="356"/>
      <c r="K12" s="356"/>
      <c r="L12" s="356"/>
    </row>
    <row r="13" spans="1:44" x14ac:dyDescent="0.25">
      <c r="A13" s="349" t="s">
        <v>8</v>
      </c>
      <c r="B13" s="349"/>
      <c r="C13" s="349"/>
      <c r="D13" s="349"/>
      <c r="E13" s="349"/>
      <c r="F13" s="349"/>
      <c r="G13" s="349"/>
      <c r="H13" s="349"/>
      <c r="I13" s="349"/>
      <c r="J13" s="349"/>
      <c r="K13" s="349"/>
      <c r="L13" s="349"/>
    </row>
    <row r="14" spans="1:44" ht="18.75" x14ac:dyDescent="0.25">
      <c r="A14" s="360"/>
      <c r="B14" s="360"/>
      <c r="C14" s="360"/>
      <c r="D14" s="360"/>
      <c r="E14" s="360"/>
      <c r="F14" s="360"/>
      <c r="G14" s="360"/>
      <c r="H14" s="360"/>
      <c r="I14" s="360"/>
      <c r="J14" s="360"/>
      <c r="K14" s="360"/>
      <c r="L14" s="360"/>
    </row>
    <row r="15" spans="1:44" x14ac:dyDescent="0.25">
      <c r="A15" s="356" t="str">
        <f>'1. паспорт местоположение'!A15</f>
        <v>Электросетевой комплекс в пос. Свободное, ул.Цветочная Гурьевского района Калининградской области, принадлежащий гр. Владыка В.М.</v>
      </c>
      <c r="B15" s="356"/>
      <c r="C15" s="356"/>
      <c r="D15" s="356"/>
      <c r="E15" s="356"/>
      <c r="F15" s="356"/>
      <c r="G15" s="356"/>
      <c r="H15" s="356"/>
      <c r="I15" s="356"/>
      <c r="J15" s="356"/>
      <c r="K15" s="356"/>
      <c r="L15" s="356"/>
    </row>
    <row r="16" spans="1:44" x14ac:dyDescent="0.25">
      <c r="A16" s="349" t="s">
        <v>7</v>
      </c>
      <c r="B16" s="349"/>
      <c r="C16" s="349"/>
      <c r="D16" s="349"/>
      <c r="E16" s="349"/>
      <c r="F16" s="349"/>
      <c r="G16" s="349"/>
      <c r="H16" s="349"/>
      <c r="I16" s="349"/>
      <c r="J16" s="349"/>
      <c r="K16" s="349"/>
      <c r="L16" s="349"/>
    </row>
    <row r="17" spans="1:12" ht="15.75" customHeight="1" x14ac:dyDescent="0.25">
      <c r="L17" s="108"/>
    </row>
    <row r="18" spans="1:12" x14ac:dyDescent="0.25">
      <c r="K18" s="107"/>
    </row>
    <row r="19" spans="1:12" ht="15.75" customHeight="1" x14ac:dyDescent="0.25">
      <c r="A19" s="420" t="s">
        <v>521</v>
      </c>
      <c r="B19" s="420"/>
      <c r="C19" s="420"/>
      <c r="D19" s="420"/>
      <c r="E19" s="420"/>
      <c r="F19" s="420"/>
      <c r="G19" s="420"/>
      <c r="H19" s="420"/>
      <c r="I19" s="420"/>
      <c r="J19" s="420"/>
      <c r="K19" s="420"/>
      <c r="L19" s="420"/>
    </row>
    <row r="20" spans="1:12" x14ac:dyDescent="0.25">
      <c r="A20" s="76"/>
      <c r="B20" s="76"/>
      <c r="C20" s="106"/>
      <c r="D20" s="106"/>
      <c r="E20" s="106"/>
      <c r="F20" s="106"/>
      <c r="G20" s="106"/>
      <c r="H20" s="106"/>
      <c r="I20" s="106"/>
      <c r="J20" s="106"/>
      <c r="K20" s="106"/>
      <c r="L20" s="106"/>
    </row>
    <row r="21" spans="1:12" ht="28.5" customHeight="1" x14ac:dyDescent="0.25">
      <c r="A21" s="410" t="s">
        <v>235</v>
      </c>
      <c r="B21" s="410" t="s">
        <v>234</v>
      </c>
      <c r="C21" s="416" t="s">
        <v>451</v>
      </c>
      <c r="D21" s="416"/>
      <c r="E21" s="416"/>
      <c r="F21" s="416"/>
      <c r="G21" s="416"/>
      <c r="H21" s="416"/>
      <c r="I21" s="411" t="s">
        <v>233</v>
      </c>
      <c r="J21" s="413" t="s">
        <v>453</v>
      </c>
      <c r="K21" s="410" t="s">
        <v>232</v>
      </c>
      <c r="L21" s="412" t="s">
        <v>452</v>
      </c>
    </row>
    <row r="22" spans="1:12" ht="58.5" customHeight="1" x14ac:dyDescent="0.25">
      <c r="A22" s="410"/>
      <c r="B22" s="410"/>
      <c r="C22" s="417" t="s">
        <v>3</v>
      </c>
      <c r="D22" s="417"/>
      <c r="E22" s="162"/>
      <c r="F22" s="163"/>
      <c r="G22" s="418" t="s">
        <v>2</v>
      </c>
      <c r="H22" s="419"/>
      <c r="I22" s="411"/>
      <c r="J22" s="414"/>
      <c r="K22" s="410"/>
      <c r="L22" s="412"/>
    </row>
    <row r="23" spans="1:12" ht="47.25" x14ac:dyDescent="0.25">
      <c r="A23" s="410"/>
      <c r="B23" s="410"/>
      <c r="C23" s="105" t="s">
        <v>231</v>
      </c>
      <c r="D23" s="105" t="s">
        <v>230</v>
      </c>
      <c r="E23" s="105" t="s">
        <v>231</v>
      </c>
      <c r="F23" s="105" t="s">
        <v>230</v>
      </c>
      <c r="G23" s="105" t="s">
        <v>231</v>
      </c>
      <c r="H23" s="105" t="s">
        <v>230</v>
      </c>
      <c r="I23" s="411"/>
      <c r="J23" s="415"/>
      <c r="K23" s="410"/>
      <c r="L23" s="412"/>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2016-11-07T11:51:42Z</dcterms:modified>
</cp:coreProperties>
</file>