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8"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1">'2. паспорт  ТП'!$A$1:$S$29</definedName>
    <definedName name="_xlnm.Print_Area" localSheetId="2">'3.1. паспорт Техсостояние ПС'!$A$2:$T$48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сведения'!$A$1:$B$226</definedName>
  </definedNames>
  <calcPr calcId="152511"/>
</workbook>
</file>

<file path=xl/calcChain.xml><?xml version="1.0" encoding="utf-8"?>
<calcChain xmlns="http://schemas.openxmlformats.org/spreadsheetml/2006/main">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B22" i="28" l="1"/>
  <c r="A15" i="28"/>
  <c r="B21" i="28" s="1"/>
  <c r="A12" i="28"/>
  <c r="A9" i="28"/>
  <c r="A5" i="28"/>
  <c r="B203" i="28"/>
  <c r="B202" i="28" s="1"/>
  <c r="B201" i="28"/>
  <c r="B200" i="28" s="1"/>
  <c r="B192" i="28"/>
  <c r="B188" i="28"/>
  <c r="B184" i="28"/>
  <c r="B180" i="28"/>
  <c r="B176" i="28"/>
  <c r="B172" i="28"/>
  <c r="B168" i="28"/>
  <c r="B164" i="28"/>
  <c r="B160" i="28"/>
  <c r="B156" i="28"/>
  <c r="B154" i="28"/>
  <c r="B151" i="28"/>
  <c r="B147" i="28"/>
  <c r="B143" i="28"/>
  <c r="B139" i="28"/>
  <c r="B135" i="28"/>
  <c r="B131" i="28"/>
  <c r="B127" i="28"/>
  <c r="B123" i="28"/>
  <c r="B119" i="28"/>
  <c r="B115" i="28"/>
  <c r="B111" i="28"/>
  <c r="B107" i="28"/>
  <c r="B103" i="28"/>
  <c r="B99" i="28"/>
  <c r="B95" i="28"/>
  <c r="B91" i="28"/>
  <c r="B87" i="28"/>
  <c r="B83" i="28"/>
  <c r="B79" i="28"/>
  <c r="B75" i="28"/>
  <c r="B71" i="28"/>
  <c r="B67" i="28"/>
  <c r="B63" i="28"/>
  <c r="B59" i="28"/>
  <c r="B55" i="28"/>
  <c r="B53" i="28"/>
  <c r="B50" i="28"/>
  <c r="B46" i="28"/>
  <c r="B42" i="28"/>
  <c r="B38" i="28"/>
  <c r="B34" i="28"/>
  <c r="B32" i="28"/>
  <c r="B30" i="28" s="1"/>
  <c r="AF24" i="15" l="1"/>
  <c r="AF30" i="15" l="1"/>
  <c r="AF27" i="15"/>
  <c r="AF29" i="15"/>
  <c r="A15" i="27" l="1"/>
  <c r="A12" i="27"/>
  <c r="A9" i="27"/>
  <c r="A7" i="27"/>
  <c r="A5" i="27"/>
  <c r="D92" i="27"/>
  <c r="E92" i="27" s="1"/>
  <c r="F92" i="27" s="1"/>
  <c r="G92" i="27" s="1"/>
  <c r="H92" i="27" s="1"/>
  <c r="I92" i="27" s="1"/>
  <c r="J92" i="27" s="1"/>
  <c r="K92" i="27" s="1"/>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C92" i="27"/>
  <c r="B86" i="27"/>
  <c r="AF82" i="27"/>
  <c r="D77" i="27"/>
  <c r="C77" i="27"/>
  <c r="B77" i="27"/>
  <c r="B75" i="27"/>
  <c r="G68" i="27"/>
  <c r="H68" i="27" s="1"/>
  <c r="H77" i="27" s="1"/>
  <c r="E68" i="27"/>
  <c r="B65" i="27"/>
  <c r="B64" i="27"/>
  <c r="B60" i="27" s="1"/>
  <c r="B67" i="27" s="1"/>
  <c r="B69" i="27" s="1"/>
  <c r="A62" i="27"/>
  <c r="AE59" i="27"/>
  <c r="AE81" i="27" s="1"/>
  <c r="AD59" i="27"/>
  <c r="AC59" i="27"/>
  <c r="AB59" i="27"/>
  <c r="AA59" i="27"/>
  <c r="Z59" i="27"/>
  <c r="Y59" i="27"/>
  <c r="X59" i="27"/>
  <c r="W59" i="27"/>
  <c r="W81" i="27" s="1"/>
  <c r="V59" i="27"/>
  <c r="U59" i="27"/>
  <c r="T59" i="27"/>
  <c r="S59" i="27"/>
  <c r="R59" i="27"/>
  <c r="Q59" i="27"/>
  <c r="P59" i="27"/>
  <c r="O59" i="27"/>
  <c r="O81" i="27" s="1"/>
  <c r="N59" i="27"/>
  <c r="M59" i="27"/>
  <c r="L59" i="27"/>
  <c r="K59" i="27"/>
  <c r="J59" i="27"/>
  <c r="I59" i="27"/>
  <c r="H59" i="27"/>
  <c r="G59" i="27"/>
  <c r="G81" i="27" s="1"/>
  <c r="F59" i="27"/>
  <c r="E59" i="27"/>
  <c r="D59" i="27"/>
  <c r="C59" i="27"/>
  <c r="B59" i="27"/>
  <c r="E58" i="27"/>
  <c r="F58" i="27" s="1"/>
  <c r="F75" i="27" s="1"/>
  <c r="C58" i="27"/>
  <c r="D58" i="27" s="1"/>
  <c r="D75" i="27" s="1"/>
  <c r="C57" i="27"/>
  <c r="B54" i="27"/>
  <c r="B55" i="27" s="1"/>
  <c r="B83" i="27" s="1"/>
  <c r="F52" i="27"/>
  <c r="D52" i="27"/>
  <c r="C52" i="27"/>
  <c r="B52" i="27"/>
  <c r="D49" i="27"/>
  <c r="D64" i="27" s="1"/>
  <c r="C49" i="27"/>
  <c r="E47" i="27"/>
  <c r="D47" i="27"/>
  <c r="C47" i="27"/>
  <c r="B47" i="27"/>
  <c r="B46" i="27"/>
  <c r="B45" i="27"/>
  <c r="C53" i="27" l="1"/>
  <c r="C55" i="27" s="1"/>
  <c r="C75" i="27"/>
  <c r="C83" i="27"/>
  <c r="B76" i="27"/>
  <c r="B56" i="27"/>
  <c r="B70" i="27" s="1"/>
  <c r="B78" i="27" s="1"/>
  <c r="D65" i="27"/>
  <c r="D60" i="27" s="1"/>
  <c r="D67" i="27" s="1"/>
  <c r="D69" i="27" s="1"/>
  <c r="C74" i="27"/>
  <c r="C86" i="27" s="1"/>
  <c r="G77" i="27"/>
  <c r="F47" i="27"/>
  <c r="C65" i="27"/>
  <c r="C80" i="27" s="1"/>
  <c r="D80" i="27" s="1"/>
  <c r="C64" i="27"/>
  <c r="E49" i="27"/>
  <c r="E52" i="27"/>
  <c r="D53" i="27"/>
  <c r="D57" i="27"/>
  <c r="G58" i="27"/>
  <c r="E81" i="27"/>
  <c r="I81" i="27"/>
  <c r="M81" i="27"/>
  <c r="Q81" i="27"/>
  <c r="U81" i="27"/>
  <c r="Y81" i="27"/>
  <c r="AC81" i="27"/>
  <c r="F68" i="27"/>
  <c r="F77" i="27" s="1"/>
  <c r="I68" i="27"/>
  <c r="E75" i="27"/>
  <c r="E77" i="27"/>
  <c r="C81" i="27"/>
  <c r="K81" i="27"/>
  <c r="S81" i="27"/>
  <c r="AA81" i="27"/>
  <c r="B81" i="27"/>
  <c r="B80" i="27"/>
  <c r="D81" i="27"/>
  <c r="F81" i="27"/>
  <c r="H81" i="27"/>
  <c r="J81" i="27"/>
  <c r="L81" i="27"/>
  <c r="N81" i="27"/>
  <c r="P81" i="27"/>
  <c r="R81" i="27"/>
  <c r="T81" i="27"/>
  <c r="V81" i="27"/>
  <c r="X81" i="27"/>
  <c r="Z81" i="27"/>
  <c r="AB81" i="27"/>
  <c r="AD81" i="27"/>
  <c r="AD23" i="15"/>
  <c r="AE23" i="15" s="1"/>
  <c r="AF23" i="15" s="1"/>
  <c r="AG23" i="15" s="1"/>
  <c r="C60" i="27" l="1"/>
  <c r="C67" i="27" s="1"/>
  <c r="C69" i="27" s="1"/>
  <c r="C71" i="27" s="1"/>
  <c r="C56" i="27"/>
  <c r="C70" i="27" s="1"/>
  <c r="C78" i="27" s="1"/>
  <c r="D76" i="27"/>
  <c r="J68" i="27"/>
  <c r="I77" i="27"/>
  <c r="C76" i="27"/>
  <c r="E57" i="27"/>
  <c r="E74" i="27" s="1"/>
  <c r="E86" i="27" s="1"/>
  <c r="H58" i="27"/>
  <c r="G52" i="27"/>
  <c r="G75" i="27"/>
  <c r="G47" i="27"/>
  <c r="D55" i="27"/>
  <c r="E65" i="27"/>
  <c r="E80" i="27" s="1"/>
  <c r="E64" i="27"/>
  <c r="F49" i="27"/>
  <c r="D74" i="27"/>
  <c r="D86" i="27" s="1"/>
  <c r="B71" i="27"/>
  <c r="F65" i="27" l="1"/>
  <c r="G49" i="27"/>
  <c r="F64" i="27"/>
  <c r="F60" i="27" s="1"/>
  <c r="F67" i="27" s="1"/>
  <c r="F69" i="27" s="1"/>
  <c r="D83" i="27"/>
  <c r="D56" i="27"/>
  <c r="D70" i="27" s="1"/>
  <c r="H75" i="27"/>
  <c r="H47" i="27"/>
  <c r="I58" i="27"/>
  <c r="H52" i="27"/>
  <c r="C72" i="27"/>
  <c r="C73" i="27" s="1"/>
  <c r="B72" i="27"/>
  <c r="B73" i="27" s="1"/>
  <c r="E60" i="27"/>
  <c r="E67" i="27" s="1"/>
  <c r="E69" i="27" s="1"/>
  <c r="E53" i="27"/>
  <c r="G62" i="27"/>
  <c r="F80" i="27"/>
  <c r="F57" i="27"/>
  <c r="F74" i="27" s="1"/>
  <c r="F86" i="27" s="1"/>
  <c r="J77" i="27"/>
  <c r="K68" i="27"/>
  <c r="L68" i="27" l="1"/>
  <c r="K77" i="27"/>
  <c r="E76" i="27"/>
  <c r="J58" i="27"/>
  <c r="I75" i="27"/>
  <c r="I52" i="27"/>
  <c r="I47" i="27"/>
  <c r="G65" i="27"/>
  <c r="G64" i="27"/>
  <c r="G80" i="27" s="1"/>
  <c r="H49" i="27"/>
  <c r="G74" i="27"/>
  <c r="G86" i="27" s="1"/>
  <c r="G57" i="27"/>
  <c r="E55" i="27"/>
  <c r="B79" i="27"/>
  <c r="B84" i="27" s="1"/>
  <c r="H62" i="27"/>
  <c r="D78" i="27"/>
  <c r="D71" i="27"/>
  <c r="F76" i="27"/>
  <c r="D72" i="27" l="1"/>
  <c r="D73" i="27"/>
  <c r="B89" i="27"/>
  <c r="B87" i="27"/>
  <c r="B85" i="27"/>
  <c r="B90" i="27" s="1"/>
  <c r="E83" i="27"/>
  <c r="E56" i="27"/>
  <c r="E70" i="27" s="1"/>
  <c r="I62" i="27"/>
  <c r="G60" i="27"/>
  <c r="G67" i="27" s="1"/>
  <c r="G69" i="27" s="1"/>
  <c r="C79" i="27"/>
  <c r="C84" i="27" s="1"/>
  <c r="C87" i="27" s="1"/>
  <c r="F53" i="27"/>
  <c r="H74" i="27"/>
  <c r="H86" i="27" s="1"/>
  <c r="H57" i="27"/>
  <c r="H64" i="27"/>
  <c r="I49" i="27"/>
  <c r="H65" i="27"/>
  <c r="J75" i="27"/>
  <c r="K58" i="27"/>
  <c r="J47" i="27"/>
  <c r="J52" i="27"/>
  <c r="L77" i="27"/>
  <c r="M68" i="27"/>
  <c r="H60" i="27" l="1"/>
  <c r="H67" i="27" s="1"/>
  <c r="H69" i="27" s="1"/>
  <c r="H76" i="27" s="1"/>
  <c r="N68" i="27"/>
  <c r="M77" i="27"/>
  <c r="L58" i="27"/>
  <c r="K52" i="27"/>
  <c r="K75" i="27"/>
  <c r="K47" i="27"/>
  <c r="H80" i="27"/>
  <c r="E78" i="27"/>
  <c r="E71" i="27"/>
  <c r="B88" i="27"/>
  <c r="B91" i="27" s="1"/>
  <c r="C88" i="27"/>
  <c r="C91" i="27" s="1"/>
  <c r="C89" i="27"/>
  <c r="C85" i="27"/>
  <c r="C90" i="27" s="1"/>
  <c r="I65" i="27"/>
  <c r="I64" i="27"/>
  <c r="J49" i="27"/>
  <c r="J62" i="27" s="1"/>
  <c r="I57" i="27"/>
  <c r="I74" i="27" s="1"/>
  <c r="I86" i="27" s="1"/>
  <c r="F55" i="27"/>
  <c r="G76" i="27"/>
  <c r="I61" i="27"/>
  <c r="D89" i="27"/>
  <c r="D79" i="27"/>
  <c r="D84" i="27" s="1"/>
  <c r="D87" i="27" s="1"/>
  <c r="I60" i="27" l="1"/>
  <c r="I67" i="27" s="1"/>
  <c r="I69" i="27" s="1"/>
  <c r="I80" i="27"/>
  <c r="F83" i="27"/>
  <c r="F56" i="27"/>
  <c r="F70" i="27" s="1"/>
  <c r="E72" i="27"/>
  <c r="L75" i="27"/>
  <c r="L47" i="27"/>
  <c r="M58" i="27"/>
  <c r="L52" i="27"/>
  <c r="D85" i="27"/>
  <c r="D90" i="27" s="1"/>
  <c r="G53" i="27"/>
  <c r="J57" i="27"/>
  <c r="J74" i="27" s="1"/>
  <c r="J86" i="27" s="1"/>
  <c r="J65" i="27"/>
  <c r="K49" i="27"/>
  <c r="K63" i="27" s="1"/>
  <c r="J64" i="27"/>
  <c r="J60" i="27" s="1"/>
  <c r="J67" i="27" s="1"/>
  <c r="J69" i="27" s="1"/>
  <c r="D88" i="27"/>
  <c r="D91" i="27" s="1"/>
  <c r="K62" i="27"/>
  <c r="N77" i="27"/>
  <c r="O68" i="27"/>
  <c r="J76" i="27" l="1"/>
  <c r="P68" i="27"/>
  <c r="O77" i="27"/>
  <c r="E79" i="27"/>
  <c r="E84" i="27" s="1"/>
  <c r="F78" i="27"/>
  <c r="F71" i="27"/>
  <c r="J80" i="27"/>
  <c r="K65" i="27"/>
  <c r="K64" i="27"/>
  <c r="L49" i="27"/>
  <c r="L62" i="27" s="1"/>
  <c r="K57" i="27"/>
  <c r="K74" i="27" s="1"/>
  <c r="K86" i="27" s="1"/>
  <c r="G55" i="27"/>
  <c r="N58" i="27"/>
  <c r="M75" i="27"/>
  <c r="M52" i="27"/>
  <c r="M47" i="27"/>
  <c r="E73" i="27"/>
  <c r="I76" i="27"/>
  <c r="K60" i="27" l="1"/>
  <c r="K67" i="27" s="1"/>
  <c r="K69" i="27" s="1"/>
  <c r="K76" i="27" s="1"/>
  <c r="N75" i="27"/>
  <c r="O58" i="27"/>
  <c r="N47" i="27"/>
  <c r="N52" i="27"/>
  <c r="G83" i="27"/>
  <c r="G56" i="27"/>
  <c r="G70" i="27" s="1"/>
  <c r="F73" i="27"/>
  <c r="F72" i="27"/>
  <c r="E87" i="27"/>
  <c r="E89" i="27"/>
  <c r="E85" i="27"/>
  <c r="E90" i="27" s="1"/>
  <c r="P77" i="27"/>
  <c r="Q68" i="27"/>
  <c r="H53" i="27"/>
  <c r="L57" i="27"/>
  <c r="L64" i="27"/>
  <c r="M49" i="27"/>
  <c r="L65" i="27"/>
  <c r="K80" i="27"/>
  <c r="L61" i="27"/>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L60" i="27" l="1"/>
  <c r="L67" i="27" s="1"/>
  <c r="L69" i="27" s="1"/>
  <c r="L80" i="27"/>
  <c r="M65" i="27"/>
  <c r="M64" i="27"/>
  <c r="N49" i="27"/>
  <c r="M57" i="27"/>
  <c r="M74" i="27"/>
  <c r="M86" i="27" s="1"/>
  <c r="H55" i="27"/>
  <c r="I53" i="27"/>
  <c r="R68" i="27"/>
  <c r="Q77" i="27"/>
  <c r="E88" i="27"/>
  <c r="E91" i="27" s="1"/>
  <c r="N62" i="27"/>
  <c r="L74" i="27"/>
  <c r="L86" i="27" s="1"/>
  <c r="M62" i="27"/>
  <c r="F79" i="27"/>
  <c r="F84" i="27" s="1"/>
  <c r="G78" i="27"/>
  <c r="G71" i="27"/>
  <c r="P58" i="27"/>
  <c r="O52" i="27"/>
  <c r="O75" i="27"/>
  <c r="O47" i="27"/>
  <c r="P75" i="27" l="1"/>
  <c r="P47" i="27"/>
  <c r="Q58" i="27"/>
  <c r="P52" i="27"/>
  <c r="F87" i="27"/>
  <c r="F85" i="27"/>
  <c r="F90" i="27" s="1"/>
  <c r="F89" i="27"/>
  <c r="I55" i="27"/>
  <c r="J53" i="27" s="1"/>
  <c r="N65" i="27"/>
  <c r="O49" i="27"/>
  <c r="N64" i="27"/>
  <c r="N60" i="27" s="1"/>
  <c r="N67" i="27" s="1"/>
  <c r="N69" i="27" s="1"/>
  <c r="O61" i="27"/>
  <c r="G73" i="27"/>
  <c r="G72" i="27"/>
  <c r="M60" i="27"/>
  <c r="M67" i="27" s="1"/>
  <c r="M69" i="27" s="1"/>
  <c r="R77" i="27"/>
  <c r="S68" i="27"/>
  <c r="H83" i="27"/>
  <c r="H56" i="27"/>
  <c r="H70" i="27" s="1"/>
  <c r="N57" i="27"/>
  <c r="M80" i="27"/>
  <c r="L76" i="27"/>
  <c r="N80" i="27" l="1"/>
  <c r="N76" i="27"/>
  <c r="O57" i="27"/>
  <c r="O74" i="27"/>
  <c r="O86" i="27" s="1"/>
  <c r="H78" i="27"/>
  <c r="H71" i="27"/>
  <c r="T68" i="27"/>
  <c r="S77" i="27"/>
  <c r="M76" i="27"/>
  <c r="O65" i="27"/>
  <c r="O64" i="27"/>
  <c r="P49" i="27"/>
  <c r="P62" i="27" s="1"/>
  <c r="J55" i="27"/>
  <c r="F88" i="27"/>
  <c r="F91" i="27" s="1"/>
  <c r="N74" i="27"/>
  <c r="N86" i="27" s="1"/>
  <c r="G79" i="27"/>
  <c r="G84" i="27" s="1"/>
  <c r="O62" i="27"/>
  <c r="O60" i="27" s="1"/>
  <c r="O67" i="27" s="1"/>
  <c r="O69" i="27" s="1"/>
  <c r="I83" i="27"/>
  <c r="I56" i="27"/>
  <c r="I70" i="27" s="1"/>
  <c r="R58" i="27"/>
  <c r="Q75" i="27"/>
  <c r="Q52" i="27"/>
  <c r="Q47" i="27"/>
  <c r="O76" i="27" l="1"/>
  <c r="I78" i="27"/>
  <c r="I71" i="27"/>
  <c r="P60" i="27"/>
  <c r="P67" i="27" s="1"/>
  <c r="P69" i="27" s="1"/>
  <c r="J83" i="27"/>
  <c r="J56" i="27"/>
  <c r="J70" i="27" s="1"/>
  <c r="O80" i="27"/>
  <c r="H72" i="27"/>
  <c r="H79" i="27" s="1"/>
  <c r="H84" i="27" s="1"/>
  <c r="R75" i="27"/>
  <c r="S58" i="27"/>
  <c r="R47" i="27"/>
  <c r="R52" i="27"/>
  <c r="G87" i="27"/>
  <c r="G85" i="27"/>
  <c r="G90" i="27" s="1"/>
  <c r="G89" i="27"/>
  <c r="K53" i="27"/>
  <c r="P64" i="27"/>
  <c r="Q49" i="27"/>
  <c r="P65" i="27"/>
  <c r="P80" i="27" s="1"/>
  <c r="T77" i="27"/>
  <c r="U68" i="27"/>
  <c r="P74" i="27"/>
  <c r="P86" i="27" s="1"/>
  <c r="P57" i="27"/>
  <c r="H87" i="27" l="1"/>
  <c r="H89" i="27"/>
  <c r="H85" i="27"/>
  <c r="H90" i="27" s="1"/>
  <c r="V68" i="27"/>
  <c r="U77" i="27"/>
  <c r="Q65" i="27"/>
  <c r="Q64" i="27"/>
  <c r="R49" i="27"/>
  <c r="K55" i="27"/>
  <c r="L53" i="27" s="1"/>
  <c r="H88" i="27"/>
  <c r="G88" i="27"/>
  <c r="G91" i="27" s="1"/>
  <c r="R62" i="27"/>
  <c r="R61" i="27"/>
  <c r="J78" i="27"/>
  <c r="J71" i="27"/>
  <c r="P76" i="27"/>
  <c r="Q57" i="27"/>
  <c r="Q74" i="27"/>
  <c r="Q86" i="27" s="1"/>
  <c r="T58" i="27"/>
  <c r="S52" i="27"/>
  <c r="S75" i="27"/>
  <c r="S47" i="27"/>
  <c r="H73" i="27"/>
  <c r="I73" i="27"/>
  <c r="I72" i="27"/>
  <c r="I79" i="27" s="1"/>
  <c r="I84" i="27" s="1"/>
  <c r="Q62" i="27"/>
  <c r="Q60" i="27" s="1"/>
  <c r="Q67" i="27" s="1"/>
  <c r="Q69" i="27" s="1"/>
  <c r="I87" i="27" l="1"/>
  <c r="I85" i="27"/>
  <c r="I90" i="27" s="1"/>
  <c r="I89" i="27"/>
  <c r="L55" i="27"/>
  <c r="R65" i="27"/>
  <c r="S49" i="27"/>
  <c r="R64" i="27"/>
  <c r="R60" i="27" s="1"/>
  <c r="R67" i="27" s="1"/>
  <c r="R69" i="27" s="1"/>
  <c r="Q80" i="27"/>
  <c r="V77" i="27"/>
  <c r="W68" i="27"/>
  <c r="Q76" i="27"/>
  <c r="S63" i="27"/>
  <c r="S62" i="27"/>
  <c r="J72" i="27"/>
  <c r="J79" i="27" s="1"/>
  <c r="J84" i="27" s="1"/>
  <c r="T75" i="27"/>
  <c r="T47" i="27"/>
  <c r="U58" i="27"/>
  <c r="T52" i="27"/>
  <c r="R57" i="27"/>
  <c r="R74" i="27" s="1"/>
  <c r="R86" i="27" s="1"/>
  <c r="H91" i="27"/>
  <c r="K83" i="27"/>
  <c r="K56" i="27"/>
  <c r="K70" i="27" s="1"/>
  <c r="R80" i="27" l="1"/>
  <c r="J73" i="27"/>
  <c r="R76" i="27"/>
  <c r="K78" i="27"/>
  <c r="K71" i="27"/>
  <c r="V58" i="27"/>
  <c r="U75" i="27"/>
  <c r="U52" i="27"/>
  <c r="U47" i="27"/>
  <c r="L83" i="27"/>
  <c r="L56" i="27"/>
  <c r="L70" i="27" s="1"/>
  <c r="J87" i="27"/>
  <c r="J89" i="27"/>
  <c r="J85" i="27"/>
  <c r="J90" i="27" s="1"/>
  <c r="S57" i="27"/>
  <c r="X68" i="27"/>
  <c r="W77" i="27"/>
  <c r="S65" i="27"/>
  <c r="S64" i="27"/>
  <c r="T49" i="27"/>
  <c r="T62" i="27" s="1"/>
  <c r="M53" i="27"/>
  <c r="I88" i="27"/>
  <c r="I91" i="27" s="1"/>
  <c r="J88" i="27"/>
  <c r="S60" i="27" l="1"/>
  <c r="S67" i="27" s="1"/>
  <c r="S69" i="27" s="1"/>
  <c r="S76" i="27" s="1"/>
  <c r="L78" i="27"/>
  <c r="L71" i="27"/>
  <c r="K73" i="27"/>
  <c r="K72" i="27"/>
  <c r="K79" i="27" s="1"/>
  <c r="M55" i="27"/>
  <c r="N53" i="27" s="1"/>
  <c r="T74" i="27"/>
  <c r="T86" i="27" s="1"/>
  <c r="T57" i="27"/>
  <c r="J91" i="27"/>
  <c r="T64" i="27"/>
  <c r="U49" i="27"/>
  <c r="T65" i="27"/>
  <c r="S80" i="27"/>
  <c r="X77" i="27"/>
  <c r="Y68" i="27"/>
  <c r="S74" i="27"/>
  <c r="S86" i="27" s="1"/>
  <c r="V75" i="27"/>
  <c r="W58" i="27"/>
  <c r="V47" i="27"/>
  <c r="V52" i="27"/>
  <c r="K84" i="27"/>
  <c r="T60" i="27" l="1"/>
  <c r="T67" i="27" s="1"/>
  <c r="T69" i="27" s="1"/>
  <c r="T76" i="27" s="1"/>
  <c r="K87" i="27"/>
  <c r="K88" i="27" s="1"/>
  <c r="K91" i="27" s="1"/>
  <c r="K89" i="27"/>
  <c r="K85" i="27"/>
  <c r="K90" i="27" s="1"/>
  <c r="Y77" i="27"/>
  <c r="Z68" i="27"/>
  <c r="U65" i="27"/>
  <c r="U64" i="27"/>
  <c r="V49" i="27"/>
  <c r="V62" i="27" s="1"/>
  <c r="N55" i="27"/>
  <c r="U62" i="27"/>
  <c r="L72" i="27"/>
  <c r="L79" i="27" s="1"/>
  <c r="L73" i="27"/>
  <c r="X58" i="27"/>
  <c r="W52" i="27"/>
  <c r="W75" i="27"/>
  <c r="W47" i="27"/>
  <c r="T80" i="27"/>
  <c r="U57" i="27"/>
  <c r="U74" i="27" s="1"/>
  <c r="U86" i="27" s="1"/>
  <c r="M83" i="27"/>
  <c r="M56" i="27"/>
  <c r="M70" i="27" s="1"/>
  <c r="U61" i="27"/>
  <c r="L84" i="27"/>
  <c r="L87" i="27" l="1"/>
  <c r="L88" i="27" s="1"/>
  <c r="L91" i="27" s="1"/>
  <c r="L89" i="27"/>
  <c r="L85" i="27"/>
  <c r="L90" i="27" s="1"/>
  <c r="M78" i="27"/>
  <c r="M71" i="27"/>
  <c r="X75" i="27"/>
  <c r="X47" i="27"/>
  <c r="Y58" i="27"/>
  <c r="X52" i="27"/>
  <c r="N83" i="27"/>
  <c r="N56" i="27"/>
  <c r="N70" i="27" s="1"/>
  <c r="Z77" i="27"/>
  <c r="AA68" i="27"/>
  <c r="U60" i="27"/>
  <c r="U67" i="27" s="1"/>
  <c r="U69" i="27" s="1"/>
  <c r="U80" i="27"/>
  <c r="V57" i="27"/>
  <c r="V74" i="27" s="1"/>
  <c r="V86" i="27" s="1"/>
  <c r="O53" i="27"/>
  <c r="V65" i="27"/>
  <c r="W49" i="27"/>
  <c r="W62" i="27" s="1"/>
  <c r="V64" i="27"/>
  <c r="V60" i="27" s="1"/>
  <c r="V67" i="27" s="1"/>
  <c r="V69" i="27" s="1"/>
  <c r="A14" i="17"/>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V80" i="27" l="1"/>
  <c r="V76" i="27"/>
  <c r="Z58" i="27"/>
  <c r="Y75" i="27"/>
  <c r="Y52" i="27"/>
  <c r="Y47" i="27"/>
  <c r="W65" i="27"/>
  <c r="W80" i="27" s="1"/>
  <c r="W64" i="27"/>
  <c r="X49" i="27"/>
  <c r="X62" i="27" s="1"/>
  <c r="O55" i="27"/>
  <c r="P53" i="27"/>
  <c r="W57" i="27"/>
  <c r="W74" i="27"/>
  <c r="W86" i="27" s="1"/>
  <c r="U76" i="27"/>
  <c r="AB68" i="27"/>
  <c r="AA77" i="27"/>
  <c r="N78" i="27"/>
  <c r="N71" i="27"/>
  <c r="X61" i="27"/>
  <c r="M72" i="27"/>
  <c r="M79" i="27" s="1"/>
  <c r="M84" i="2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60" i="27" l="1"/>
  <c r="W67" i="27" s="1"/>
  <c r="W69" i="27" s="1"/>
  <c r="M87" i="27"/>
  <c r="M88" i="27" s="1"/>
  <c r="M91" i="27" s="1"/>
  <c r="M85" i="27"/>
  <c r="M90" i="27" s="1"/>
  <c r="M89" i="27"/>
  <c r="W76" i="27"/>
  <c r="M73" i="27"/>
  <c r="AB77" i="27"/>
  <c r="AC68" i="27"/>
  <c r="X57" i="27"/>
  <c r="X74" i="27" s="1"/>
  <c r="X86" i="27" s="1"/>
  <c r="O83" i="27"/>
  <c r="O56" i="27"/>
  <c r="O70" i="27" s="1"/>
  <c r="N72" i="27"/>
  <c r="N79" i="27" s="1"/>
  <c r="N84" i="27" s="1"/>
  <c r="P55" i="27"/>
  <c r="Q53" i="27" s="1"/>
  <c r="X64" i="27"/>
  <c r="Y49" i="27"/>
  <c r="X65" i="27"/>
  <c r="X80" i="27" s="1"/>
  <c r="Z75" i="27"/>
  <c r="AA58" i="27"/>
  <c r="Z47" i="27"/>
  <c r="Z52" i="27"/>
  <c r="X60" i="27" l="1"/>
  <c r="X67" i="27" s="1"/>
  <c r="X69" i="27" s="1"/>
  <c r="N73" i="27"/>
  <c r="Q55" i="27"/>
  <c r="R53" i="27"/>
  <c r="X76" i="27"/>
  <c r="Y65" i="27"/>
  <c r="Y80" i="27" s="1"/>
  <c r="Y64" i="27"/>
  <c r="Z49" i="27"/>
  <c r="Y62" i="27"/>
  <c r="AB58" i="27"/>
  <c r="AA52" i="27"/>
  <c r="AA75" i="27"/>
  <c r="AA47" i="27"/>
  <c r="P83" i="27"/>
  <c r="P56" i="27"/>
  <c r="P70" i="27" s="1"/>
  <c r="O78" i="27"/>
  <c r="O71" i="27"/>
  <c r="Y57" i="27"/>
  <c r="AC77" i="27"/>
  <c r="AD68" i="27"/>
  <c r="N87" i="27"/>
  <c r="N88" i="27" s="1"/>
  <c r="N91" i="27" s="1"/>
  <c r="N89" i="27"/>
  <c r="N85" i="27"/>
  <c r="N90" i="27" s="1"/>
  <c r="Z57" i="27" l="1"/>
  <c r="AB75" i="27"/>
  <c r="AB47" i="27"/>
  <c r="AC58" i="27"/>
  <c r="AB52" i="27"/>
  <c r="Z65" i="27"/>
  <c r="AA49" i="27"/>
  <c r="AA63" i="27" s="1"/>
  <c r="Z64" i="27"/>
  <c r="R55" i="27"/>
  <c r="S53" i="27" s="1"/>
  <c r="AD77" i="27"/>
  <c r="AE68" i="27"/>
  <c r="Y74" i="27"/>
  <c r="Y86" i="27" s="1"/>
  <c r="O72" i="27"/>
  <c r="O79" i="27" s="1"/>
  <c r="O84" i="27" s="1"/>
  <c r="P78" i="27"/>
  <c r="P71" i="27"/>
  <c r="AA61" i="27"/>
  <c r="Y60" i="27"/>
  <c r="Y67" i="27" s="1"/>
  <c r="Y69" i="27" s="1"/>
  <c r="Z62" i="27"/>
  <c r="Z60" i="27" s="1"/>
  <c r="Z67" i="27" s="1"/>
  <c r="Z69" i="27" s="1"/>
  <c r="Q83" i="27"/>
  <c r="Q56" i="27"/>
  <c r="Q70" i="27" s="1"/>
  <c r="AA62" i="27" l="1"/>
  <c r="O73" i="27"/>
  <c r="O87" i="27"/>
  <c r="O88" i="27" s="1"/>
  <c r="O91" i="27" s="1"/>
  <c r="O85" i="27"/>
  <c r="O90" i="27" s="1"/>
  <c r="O89" i="27"/>
  <c r="Z76" i="27"/>
  <c r="AE77" i="27"/>
  <c r="AF68" i="27"/>
  <c r="S55" i="27"/>
  <c r="T53" i="27"/>
  <c r="Z80" i="27"/>
  <c r="AD58" i="27"/>
  <c r="AC75" i="27"/>
  <c r="AC52" i="27"/>
  <c r="AC47" i="27"/>
  <c r="AA57" i="27"/>
  <c r="Q78" i="27"/>
  <c r="Q71" i="27"/>
  <c r="Y76" i="27"/>
  <c r="P72" i="27"/>
  <c r="P79" i="27" s="1"/>
  <c r="P84" i="27" s="1"/>
  <c r="R83" i="27"/>
  <c r="R56" i="27"/>
  <c r="R70" i="27" s="1"/>
  <c r="AA65" i="27"/>
  <c r="AA64" i="27"/>
  <c r="AB49" i="27"/>
  <c r="AB62" i="27" s="1"/>
  <c r="Z74" i="27"/>
  <c r="Z86" i="27" s="1"/>
  <c r="AA60" i="27" l="1"/>
  <c r="AA67" i="27" s="1"/>
  <c r="AA69" i="27" s="1"/>
  <c r="P73" i="27"/>
  <c r="AA76" i="27"/>
  <c r="R78" i="27"/>
  <c r="R71" i="27"/>
  <c r="AB57" i="27"/>
  <c r="AD75" i="27"/>
  <c r="AE58" i="27"/>
  <c r="AD47" i="27"/>
  <c r="AD52" i="27"/>
  <c r="T55" i="27"/>
  <c r="U53" i="27"/>
  <c r="P87" i="27"/>
  <c r="P88" i="27" s="1"/>
  <c r="P91" i="27" s="1"/>
  <c r="P89" i="27"/>
  <c r="P85" i="27"/>
  <c r="P90" i="27" s="1"/>
  <c r="AB64" i="27"/>
  <c r="AC49" i="27"/>
  <c r="AB65" i="27"/>
  <c r="AA80" i="27"/>
  <c r="Q73" i="27"/>
  <c r="Q72" i="27"/>
  <c r="Q79" i="27" s="1"/>
  <c r="Q84" i="27" s="1"/>
  <c r="AA74" i="27"/>
  <c r="AA86" i="27" s="1"/>
  <c r="S83" i="27"/>
  <c r="S56" i="27"/>
  <c r="S70" i="27" s="1"/>
  <c r="AB60" i="27" l="1"/>
  <c r="AB67" i="27" s="1"/>
  <c r="AB69" i="27" s="1"/>
  <c r="AB76" i="27" s="1"/>
  <c r="AC65" i="27"/>
  <c r="AC64" i="27"/>
  <c r="AD49" i="27"/>
  <c r="AD61" i="27" s="1"/>
  <c r="U55" i="27"/>
  <c r="AE52" i="27"/>
  <c r="AE75" i="27"/>
  <c r="AE47" i="27"/>
  <c r="AC57" i="27"/>
  <c r="AC74" i="27"/>
  <c r="AC86" i="27" s="1"/>
  <c r="Q87" i="27"/>
  <c r="Q88" i="27" s="1"/>
  <c r="Q91" i="27" s="1"/>
  <c r="Q89" i="27"/>
  <c r="Q85" i="27"/>
  <c r="Q90" i="27" s="1"/>
  <c r="S78" i="27"/>
  <c r="S71" i="27"/>
  <c r="AC62" i="27"/>
  <c r="AC60" i="27" s="1"/>
  <c r="AC67" i="27" s="1"/>
  <c r="AC69" i="27" s="1"/>
  <c r="AB80" i="27"/>
  <c r="T83" i="27"/>
  <c r="T56" i="27"/>
  <c r="T70" i="27" s="1"/>
  <c r="AD62" i="27"/>
  <c r="AB74" i="27"/>
  <c r="AB86" i="27" s="1"/>
  <c r="R72" i="27"/>
  <c r="R79" i="27" s="1"/>
  <c r="R84" i="27" s="1"/>
  <c r="R87" i="27" l="1"/>
  <c r="R88" i="27" s="1"/>
  <c r="R91" i="27" s="1"/>
  <c r="R85" i="27"/>
  <c r="R90" i="27" s="1"/>
  <c r="R89" i="27"/>
  <c r="AC76" i="27"/>
  <c r="S84" i="27"/>
  <c r="U83" i="27"/>
  <c r="U56" i="27"/>
  <c r="U70" i="27" s="1"/>
  <c r="R73" i="27"/>
  <c r="T78" i="27"/>
  <c r="T71" i="27"/>
  <c r="S73" i="27"/>
  <c r="S72" i="27"/>
  <c r="S79" i="27" s="1"/>
  <c r="AD74" i="27"/>
  <c r="AD86" i="27" s="1"/>
  <c r="AD57" i="27"/>
  <c r="V53" i="27"/>
  <c r="AD65" i="27"/>
  <c r="AE49" i="27"/>
  <c r="AD64" i="27"/>
  <c r="AD60" i="27" s="1"/>
  <c r="AD67" i="27" s="1"/>
  <c r="AD69" i="27" s="1"/>
  <c r="AC80" i="27"/>
  <c r="AD76" i="27" l="1"/>
  <c r="AE65" i="27"/>
  <c r="AE64" i="27"/>
  <c r="V55" i="27"/>
  <c r="W53" i="27" s="1"/>
  <c r="S87" i="27"/>
  <c r="S88" i="27" s="1"/>
  <c r="S91" i="27" s="1"/>
  <c r="S89" i="27"/>
  <c r="S85" i="27"/>
  <c r="S90" i="27" s="1"/>
  <c r="AD80" i="27"/>
  <c r="AE57" i="27"/>
  <c r="AE74" i="27" s="1"/>
  <c r="AE86" i="27" s="1"/>
  <c r="T72" i="27"/>
  <c r="T79" i="27" s="1"/>
  <c r="T84" i="27" s="1"/>
  <c r="U78" i="27"/>
  <c r="U71" i="27"/>
  <c r="AE62" i="27"/>
  <c r="AE60" i="27" s="1"/>
  <c r="AE67" i="27" s="1"/>
  <c r="AE69" i="27" s="1"/>
  <c r="T87" i="27" l="1"/>
  <c r="T88" i="27" s="1"/>
  <c r="T91" i="27" s="1"/>
  <c r="T85" i="27"/>
  <c r="T90" i="27" s="1"/>
  <c r="T89" i="27"/>
  <c r="AE76" i="27"/>
  <c r="W55" i="27"/>
  <c r="U73" i="27"/>
  <c r="U72" i="27"/>
  <c r="U79" i="27" s="1"/>
  <c r="U84" i="27" s="1"/>
  <c r="T73" i="27"/>
  <c r="V83" i="27"/>
  <c r="V56" i="27"/>
  <c r="V70" i="27" s="1"/>
  <c r="AE80" i="27"/>
  <c r="U87" i="27" l="1"/>
  <c r="U88" i="27" s="1"/>
  <c r="U91" i="27" s="1"/>
  <c r="U85" i="27"/>
  <c r="U90" i="27" s="1"/>
  <c r="U89" i="27"/>
  <c r="V78" i="27"/>
  <c r="V71" i="27"/>
  <c r="W83" i="27"/>
  <c r="W56" i="27"/>
  <c r="W70" i="27" s="1"/>
  <c r="X53" i="27"/>
  <c r="X55" i="27" l="1"/>
  <c r="Y53" i="27" s="1"/>
  <c r="W78" i="27"/>
  <c r="W71" i="27"/>
  <c r="V73" i="27"/>
  <c r="V72" i="27"/>
  <c r="V79" i="27" s="1"/>
  <c r="V84" i="27" s="1"/>
  <c r="V87" i="27" l="1"/>
  <c r="V88" i="27" s="1"/>
  <c r="V91" i="27" s="1"/>
  <c r="V89" i="27"/>
  <c r="V85" i="27"/>
  <c r="V90" i="27" s="1"/>
  <c r="Y55" i="27"/>
  <c r="W73" i="27"/>
  <c r="W72" i="27"/>
  <c r="W79" i="27" s="1"/>
  <c r="W84" i="27"/>
  <c r="X83" i="27"/>
  <c r="X56" i="27"/>
  <c r="X70" i="27" s="1"/>
  <c r="X78" i="27" l="1"/>
  <c r="X71" i="27"/>
  <c r="W87" i="27"/>
  <c r="W88" i="27" s="1"/>
  <c r="W91" i="27" s="1"/>
  <c r="W89" i="27"/>
  <c r="W85" i="27"/>
  <c r="W90" i="27" s="1"/>
  <c r="Y83" i="27"/>
  <c r="Y56" i="27"/>
  <c r="Y70" i="27" s="1"/>
  <c r="Z53" i="27"/>
  <c r="X72" i="27" l="1"/>
  <c r="X79" i="27" s="1"/>
  <c r="Z55" i="27"/>
  <c r="AA53" i="27" s="1"/>
  <c r="Y78" i="27"/>
  <c r="Y71" i="27"/>
  <c r="X84" i="27"/>
  <c r="X73" i="27" l="1"/>
  <c r="Y72" i="27"/>
  <c r="Y79" i="27" s="1"/>
  <c r="AA55" i="27"/>
  <c r="AB53" i="27" s="1"/>
  <c r="X87" i="27"/>
  <c r="X88" i="27" s="1"/>
  <c r="X91" i="27" s="1"/>
  <c r="X85" i="27"/>
  <c r="X90" i="27" s="1"/>
  <c r="X89" i="27"/>
  <c r="Y84" i="27"/>
  <c r="Z83" i="27"/>
  <c r="Z56" i="27"/>
  <c r="Z70" i="27" s="1"/>
  <c r="Z78" i="27" l="1"/>
  <c r="Z71" i="27"/>
  <c r="Y87" i="27"/>
  <c r="Y88" i="27" s="1"/>
  <c r="Y91" i="27" s="1"/>
  <c r="Y85" i="27"/>
  <c r="Y90" i="27" s="1"/>
  <c r="Y89" i="27"/>
  <c r="AB55" i="27"/>
  <c r="AA83" i="27"/>
  <c r="AA56" i="27"/>
  <c r="AA70" i="27" s="1"/>
  <c r="Y73" i="27"/>
  <c r="AB83" i="27" l="1"/>
  <c r="AB56" i="27"/>
  <c r="AB70" i="27" s="1"/>
  <c r="Z72" i="27"/>
  <c r="Z79" i="27" s="1"/>
  <c r="AA78" i="27"/>
  <c r="AA71" i="27"/>
  <c r="AC53" i="27"/>
  <c r="Z84" i="27"/>
  <c r="Z87" i="27" l="1"/>
  <c r="Z88" i="27" s="1"/>
  <c r="Z91" i="27" s="1"/>
  <c r="Z85" i="27"/>
  <c r="Z90" i="27" s="1"/>
  <c r="Z89" i="27"/>
  <c r="AA72" i="27"/>
  <c r="AA79" i="27" s="1"/>
  <c r="AB78" i="27"/>
  <c r="AB71" i="27"/>
  <c r="AC55" i="27"/>
  <c r="AA84" i="27"/>
  <c r="Z73" i="27"/>
  <c r="AA73" i="27" l="1"/>
  <c r="AA87" i="27"/>
  <c r="AA88" i="27" s="1"/>
  <c r="AA91" i="27" s="1"/>
  <c r="AA89" i="27"/>
  <c r="AA85" i="27"/>
  <c r="AA90" i="27" s="1"/>
  <c r="AC83" i="27"/>
  <c r="AC56" i="27"/>
  <c r="AC70" i="27" s="1"/>
  <c r="AD53" i="27"/>
  <c r="AB72" i="27"/>
  <c r="AB79" i="27" s="1"/>
  <c r="AB84" i="27" s="1"/>
  <c r="AB87" i="27" l="1"/>
  <c r="AB88" i="27" s="1"/>
  <c r="AB91" i="27" s="1"/>
  <c r="AB89" i="27"/>
  <c r="AB85" i="27"/>
  <c r="AB90" i="27" s="1"/>
  <c r="AB73" i="27"/>
  <c r="AD55" i="27"/>
  <c r="AE53" i="27" s="1"/>
  <c r="AE55" i="27" s="1"/>
  <c r="AC78" i="27"/>
  <c r="AC71" i="27"/>
  <c r="AC72" i="27" l="1"/>
  <c r="AC79" i="27" s="1"/>
  <c r="AC84" i="27" s="1"/>
  <c r="AE83" i="27"/>
  <c r="AE56" i="27"/>
  <c r="AE70" i="27" s="1"/>
  <c r="AD83" i="27"/>
  <c r="AD56" i="27"/>
  <c r="AD70" i="27" s="1"/>
  <c r="AC87" i="27" l="1"/>
  <c r="AC88" i="27" s="1"/>
  <c r="AC91" i="27" s="1"/>
  <c r="AC89" i="27"/>
  <c r="AC85" i="27"/>
  <c r="AC90" i="27" s="1"/>
  <c r="AE78" i="27"/>
  <c r="AE71" i="27"/>
  <c r="AD78" i="27"/>
  <c r="AD71" i="27"/>
  <c r="AC73" i="27"/>
  <c r="AD73" i="27" l="1"/>
  <c r="AD72" i="27"/>
  <c r="AD79" i="27" s="1"/>
  <c r="AD84" i="27" s="1"/>
  <c r="AE72" i="27"/>
  <c r="AE79" i="27" s="1"/>
  <c r="AE84" i="27" s="1"/>
  <c r="AD87" i="27" l="1"/>
  <c r="AD88" i="27" s="1"/>
  <c r="AD91" i="27" s="1"/>
  <c r="AD89" i="27"/>
  <c r="AD85" i="27"/>
  <c r="AD90" i="27" s="1"/>
  <c r="AE87" i="27"/>
  <c r="AE88" i="27" s="1"/>
  <c r="AE85" i="27"/>
  <c r="AE90" i="27" s="1"/>
  <c r="G28" i="27" s="1"/>
  <c r="AE89" i="27"/>
  <c r="AE73" i="27"/>
  <c r="AE91" i="27" l="1"/>
  <c r="G29" i="27" s="1"/>
  <c r="G30" i="27"/>
  <c r="G31" i="27" s="1"/>
</calcChain>
</file>

<file path=xl/sharedStrings.xml><?xml version="1.0" encoding="utf-8"?>
<sst xmlns="http://schemas.openxmlformats.org/spreadsheetml/2006/main" count="1051" uniqueCount="587">
  <si>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</si>
  <si>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</si>
  <si>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</si>
  <si>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</si>
  <si>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</si>
  <si>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</si>
  <si>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</si>
  <si>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</si>
  <si>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</si>
  <si>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</si>
  <si>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</si>
  <si>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</si>
  <si>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</si>
  <si>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</si>
  <si>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</si>
  <si>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</si>
  <si>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</si>
  <si>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</si>
  <si>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</si>
  <si>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</si>
  <si>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</si>
  <si>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</si>
  <si>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</si>
  <si>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</si>
  <si>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</si>
  <si>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</si>
  <si>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</si>
  <si>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</si>
  <si>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</si>
  <si>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</si>
  <si>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</si>
  <si>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</si>
  <si>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</si>
  <si>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</si>
  <si>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</si>
  <si>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</si>
  <si>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</si>
  <si>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</si>
  <si>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</si>
  <si>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</si>
  <si>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</si>
  <si>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</si>
  <si>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</si>
  <si>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</si>
  <si>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</si>
  <si>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</si>
  <si>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</si>
  <si>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</si>
  <si>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</si>
  <si>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</si>
  <si>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</si>
  <si>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</si>
  <si>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</si>
  <si>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</si>
  <si>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</si>
  <si>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</si>
  <si>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</si>
  <si>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</si>
  <si>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</si>
  <si>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</si>
  <si>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</si>
  <si>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</si>
  <si>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</si>
  <si>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</si>
  <si>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</si>
  <si>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</si>
  <si>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</si>
  <si>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</si>
  <si>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</si>
  <si>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</si>
  <si>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</si>
  <si>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</si>
  <si>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</si>
  <si>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</si>
  <si>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</si>
  <si>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</si>
  <si>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</si>
  <si>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</si>
  <si>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</si>
  <si>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</si>
  <si>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</si>
  <si>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</si>
  <si>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</si>
  <si>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</si>
  <si>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</si>
  <si>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</si>
  <si>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</si>
  <si>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</si>
  <si>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</si>
  <si>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</si>
  <si>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</si>
  <si>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</si>
  <si>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</si>
  <si>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</si>
  <si>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</si>
  <si>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</si>
  <si>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</si>
  <si>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</si>
  <si>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</si>
  <si>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</si>
  <si>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</si>
  <si>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</si>
  <si>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</si>
  <si>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</si>
  <si>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</si>
  <si>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</si>
  <si>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</si>
  <si>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</si>
  <si>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</si>
  <si>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</si>
  <si>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</si>
  <si>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</si>
  <si>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</si>
  <si>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</si>
  <si>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</si>
  <si>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</si>
  <si>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</si>
  <si>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</si>
  <si>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</si>
  <si>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</si>
  <si>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</si>
  <si>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</si>
  <si>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</si>
  <si>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</si>
  <si>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</si>
  <si>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</si>
  <si>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</si>
  <si>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</si>
  <si>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</si>
  <si>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</si>
  <si>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</si>
  <si>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</si>
  <si>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</si>
  <si>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</si>
  <si>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</si>
  <si>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</si>
  <si>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</si>
  <si>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</si>
  <si>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</si>
  <si>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</si>
  <si>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</si>
  <si>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</si>
  <si>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</si>
  <si>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</si>
  <si>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</si>
  <si>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</si>
  <si>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</si>
  <si>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</si>
  <si>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</si>
  <si>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</si>
  <si>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</si>
  <si>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</si>
  <si>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</si>
  <si>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</si>
  <si>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</si>
  <si>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</si>
  <si>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</si>
  <si>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</si>
  <si>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</si>
  <si>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</si>
  <si>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</si>
  <si>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</si>
  <si>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</si>
  <si>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</si>
  <si>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</si>
  <si>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</si>
  <si>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</si>
  <si>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</si>
  <si>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</si>
  <si>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</si>
  <si>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</si>
  <si>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</si>
  <si>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</si>
  <si>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</si>
  <si>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</si>
  <si>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</si>
  <si>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</si>
  <si>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</si>
  <si>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</si>
  <si>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</si>
  <si>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</si>
  <si>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</si>
  <si>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</si>
  <si>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</si>
  <si>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</si>
  <si>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</si>
  <si>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</si>
  <si>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</si>
  <si>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</si>
  <si>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</si>
  <si>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</si>
  <si>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</si>
  <si>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</si>
  <si>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</si>
  <si>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</si>
  <si>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</si>
  <si>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</si>
  <si>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</si>
  <si>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</si>
  <si>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</si>
  <si>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</si>
  <si>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</si>
  <si>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</si>
  <si>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</si>
  <si>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</si>
  <si>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</si>
  <si>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</si>
  <si>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</si>
  <si>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</si>
  <si>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</si>
  <si>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</si>
  <si>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</si>
  <si>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</si>
  <si>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</si>
  <si>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</si>
  <si>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</si>
  <si>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</si>
  <si>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</si>
  <si>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</si>
  <si>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</si>
  <si>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</si>
  <si>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</si>
  <si>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</si>
  <si>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</si>
  <si>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</si>
  <si>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</si>
  <si>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</si>
  <si>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</si>
  <si>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</si>
  <si>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</si>
  <si>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</si>
  <si>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</si>
  <si>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</si>
  <si>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</si>
  <si>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</si>
  <si>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</si>
  <si>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</si>
  <si>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</si>
  <si>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</si>
  <si>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</si>
  <si>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</si>
  <si>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</si>
  <si>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</si>
  <si>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</si>
  <si>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</si>
  <si>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</si>
  <si>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</si>
  <si>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</si>
  <si>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</si>
  <si>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</si>
  <si>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</si>
  <si>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</si>
  <si>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</si>
  <si>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</si>
  <si>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</si>
  <si>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</si>
  <si>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</si>
  <si>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</si>
  <si>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</si>
  <si>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</si>
  <si>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</si>
  <si>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</si>
  <si>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</si>
  <si>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</si>
  <si>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</si>
  <si>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</si>
  <si>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</si>
  <si>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</si>
  <si>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</si>
  <si>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</si>
  <si>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</si>
  <si>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</si>
  <si>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</si>
  <si>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</si>
  <si>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</si>
  <si>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</si>
  <si>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</si>
  <si>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</si>
  <si>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</si>
  <si>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</si>
  <si>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</si>
  <si>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</si>
  <si>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</si>
  <si>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</si>
  <si>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</si>
  <si>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</si>
  <si>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</si>
  <si>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</si>
  <si>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</si>
  <si>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</si>
  <si>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</si>
  <si>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</si>
  <si>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</si>
  <si>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</si>
  <si>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</si>
  <si>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</si>
  <si>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</si>
  <si>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</si>
  <si>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</si>
  <si>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</si>
  <si>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</si>
  <si>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</si>
  <si>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</si>
  <si>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</si>
  <si>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</si>
  <si>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</si>
  <si>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</si>
  <si>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</si>
  <si>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</si>
  <si>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</si>
  <si>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</si>
  <si>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</si>
  <si>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</si>
  <si>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</si>
  <si>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</si>
  <si>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</si>
  <si>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</si>
  <si>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</si>
  <si>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</si>
  <si>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</si>
  <si>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</si>
  <si>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</si>
  <si>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</si>
  <si>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</si>
  <si>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</si>
  <si>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</si>
  <si>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</si>
  <si>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</si>
  <si>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</si>
  <si>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</si>
  <si>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</si>
  <si>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</si>
  <si>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</si>
  <si>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</si>
  <si>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</si>
  <si>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</si>
  <si>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</si>
  <si>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</si>
  <si>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</si>
  <si>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</si>
  <si>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</si>
  <si>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</si>
  <si>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</si>
  <si>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</si>
  <si>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</si>
  <si>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</si>
  <si>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</si>
  <si>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</si>
  <si>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</si>
  <si>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</si>
  <si>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</si>
  <si>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</si>
  <si>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</si>
  <si>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</si>
  <si>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</si>
  <si>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</si>
  <si>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</si>
  <si>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</si>
  <si>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</si>
  <si>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</si>
  <si>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</si>
  <si>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</si>
  <si>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</si>
  <si>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</si>
  <si>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</si>
  <si>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</si>
  <si>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</si>
  <si>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</si>
  <si>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</si>
  <si>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</si>
  <si>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</si>
  <si>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</si>
  <si>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</si>
  <si>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</si>
  <si>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</si>
  <si>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</si>
  <si>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</si>
  <si>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</si>
  <si>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</si>
  <si>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</si>
  <si>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</si>
  <si>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</si>
  <si>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</si>
  <si>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</si>
  <si>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</si>
  <si>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</si>
  <si>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</si>
  <si>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</si>
  <si>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</si>
  <si>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</si>
  <si>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</si>
  <si>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</si>
  <si>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</si>
  <si>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</si>
  <si>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</si>
  <si>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</si>
  <si>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</si>
  <si>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</si>
  <si>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</si>
  <si>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</si>
  <si>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</si>
  <si>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</si>
  <si>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</si>
  <si>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</si>
  <si>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</si>
  <si>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</si>
  <si>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</si>
  <si>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</si>
  <si>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</si>
  <si>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</si>
  <si>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</si>
  <si>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</si>
  <si>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</si>
  <si>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</si>
  <si>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</si>
  <si>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</si>
  <si>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</si>
  <si>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</si>
  <si>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</si>
  <si>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</si>
  <si>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</si>
  <si>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</si>
  <si>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</si>
  <si>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</si>
  <si>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</si>
  <si>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</si>
  <si>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</si>
  <si>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</si>
  <si>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</si>
  <si>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</si>
  <si>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</si>
  <si>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</si>
  <si>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</si>
  <si>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</si>
  <si>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</si>
  <si>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</si>
  <si>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</si>
  <si>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</si>
  <si>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</si>
  <si>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</si>
  <si>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</si>
  <si>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</si>
  <si>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</si>
  <si>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</si>
  <si>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</si>
  <si>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</si>
  <si>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</si>
  <si>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</si>
  <si>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</si>
  <si>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</si>
  <si>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</si>
  <si>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</si>
  <si>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</si>
  <si>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</si>
  <si>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</si>
  <si>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</si>
  <si>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</si>
  <si>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</si>
  <si>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</si>
  <si>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</si>
  <si>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</si>
  <si>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</si>
  <si>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</si>
  <si>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</si>
  <si>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</si>
  <si>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</si>
  <si>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</si>
  <si>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</si>
  <si>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</si>
  <si>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</si>
  <si>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</si>
  <si>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</si>
  <si>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</si>
  <si>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</si>
  <si>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</si>
  <si>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</si>
  <si>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</si>
  <si>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</si>
  <si>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Инвестиции</t>
  </si>
  <si>
    <t>Реконструкция</t>
  </si>
  <si>
    <t>2021 г.</t>
  </si>
  <si>
    <t>Не требуется</t>
  </si>
  <si>
    <t>Объект предусмотрен схемой и программой перспективного развития электроэнергетики Калининградской области на период 2014-2019 гг. (Приказ Министерства развития инфраструктуры Калининградской области от 25.04.14 г. N 108).</t>
  </si>
  <si>
    <t>Обеспечение надежности электроснабжения.
Увеличение объема услуг по передаче электрической энергии.</t>
  </si>
  <si>
    <t>Т-1; Т-2</t>
  </si>
  <si>
    <t>2 пусковых комплекса</t>
  </si>
  <si>
    <t>Наличие договоров на технологическое присоединение к планируемому к строительству объекту.
Объект предусмотрен схемой и программой перспективного развития электроэнергетики Калининградской области на период 2014-2019 гг. (Приказ Министерства развития инфраструктуры Калининградской области от 25.04.14 г. N 108).</t>
  </si>
  <si>
    <t>2021 год</t>
  </si>
  <si>
    <t>Реконструкция ПС 110/15/10 кВ О-9 "Светлогорск"</t>
  </si>
  <si>
    <t>1.1. Получение заявки на ТП</t>
  </si>
  <si>
    <t>не требуется</t>
  </si>
  <si>
    <t>1.2. Разработка и выдача ТУ на ТП</t>
  </si>
  <si>
    <t>1.3. Заключение договора на разработку проектной документации</t>
  </si>
  <si>
    <t>1.4. Получение положительного заключения государственной экспертизы на проектную документацию</t>
  </si>
  <si>
    <t>1.5. Утверждение проектной документации</t>
  </si>
  <si>
    <t>1.6. Разработка рабочей документации</t>
  </si>
  <si>
    <t>2. Организационный этап</t>
  </si>
  <si>
    <t>2.1. Заключение договора  подряда (допсоглашения к договору)</t>
  </si>
  <si>
    <t>2.2. Получение правоустанавливающих документов для выделения земельного участка под строительство</t>
  </si>
  <si>
    <t>2.3. Получение разрешительной документации для реализации СВМ</t>
  </si>
  <si>
    <t>3. Сетевое строительство (реконструкция) и пусконаладочные работы</t>
  </si>
  <si>
    <t>3.1. Подготовка площадки строительства для подстанций, трассы – для ЛЭП</t>
  </si>
  <si>
    <t>3.2. Поставка основного оборудования</t>
  </si>
  <si>
    <t>01.03.2017 01.12.2019</t>
  </si>
  <si>
    <t>30.08.2017 30.08.2020</t>
  </si>
  <si>
    <t>3.3. Монтаж основного оборудования</t>
  </si>
  <si>
    <t>01.05.2017 01.05.2020</t>
  </si>
  <si>
    <t>3.4. Пусконаладочные работы</t>
  </si>
  <si>
    <t>31.06.2017 31.06.2020</t>
  </si>
  <si>
    <t>25.09.2017 25.09.2020</t>
  </si>
  <si>
    <t>3.5. Завершение строительства</t>
  </si>
  <si>
    <t>31.08.2017 31.08.2020</t>
  </si>
  <si>
    <t>4. Испытания и ввод в эксплуатацию</t>
  </si>
  <si>
    <t xml:space="preserve">4.1. Комплексное опробование оборудования </t>
  </si>
  <si>
    <t>26.09.2017 26.09.2020</t>
  </si>
  <si>
    <t>30.09.2017 30.09.2020</t>
  </si>
  <si>
    <t>4.2. Оформление (подписание) актов об осуществлении технологического присоединения к электрическим сетям</t>
  </si>
  <si>
    <t xml:space="preserve">4.3. Получение разрешения на ввод объекта в эксплуатацию. </t>
  </si>
  <si>
    <t>01.10.2017 01.10.2020</t>
  </si>
  <si>
    <t>31.12.2017 31.12.2020</t>
  </si>
  <si>
    <t xml:space="preserve"> 4.4. Ввод в эксплуатацию объекта сетевого строительства</t>
  </si>
  <si>
    <t>06.11.2017 06.11.2020</t>
  </si>
  <si>
    <t>г.Светлогорск, ул. Железнодорожная,8.</t>
  </si>
  <si>
    <t xml:space="preserve"> ТДТН-25000/110/15/10 У1</t>
  </si>
  <si>
    <t>2х25 МВА</t>
  </si>
  <si>
    <t>Т-1 - 1974 г., Т-2 - 1975 г.</t>
  </si>
  <si>
    <t>1973 г.</t>
  </si>
  <si>
    <t>2х40 МВА</t>
  </si>
  <si>
    <t>ТДТН-40000/110 УХЛ1</t>
  </si>
  <si>
    <t>Инвестиционный проект предполагает реконструкцию ПС 110/15/10 кВ О-9 «Светлогорск» с заменой 2-х существующих трансформаторов мощностью 25 МВА типа ТДТН-25000/110/15/10 У1 на трансформаторы 110/15/10 кВ мощностью  40 МВА, а также с реконструкцией ОРУ 110 кВ, ЗРУ 15 кВ.</t>
  </si>
  <si>
    <t>2016 г.</t>
  </si>
  <si>
    <t>2020 г.</t>
  </si>
  <si>
    <t>ПС 110/15/10 кВ О-9 "Светлогорск"</t>
  </si>
  <si>
    <t>имеются</t>
  </si>
  <si>
    <t>в составе проекта</t>
  </si>
  <si>
    <t>Регионального значения</t>
  </si>
  <si>
    <t>нет</t>
  </si>
  <si>
    <t>80 МВА</t>
  </si>
  <si>
    <t>Увеличение мощности трансформаторов с  2х25 МВА до 2х40 МВА</t>
  </si>
  <si>
    <t>13,52 МВА (16.12.2016)</t>
  </si>
  <si>
    <t>Выключатель масляный ММО-110-1250</t>
  </si>
  <si>
    <t>Выключатель элегазовый 3AP1FG-145</t>
  </si>
  <si>
    <t>В Т-1 110 кВ, В Т-2 110 кВ</t>
  </si>
  <si>
    <t>В Т-1 110 кВ, В Т-2 110 кВ, В Л-123, В Л-170</t>
  </si>
  <si>
    <t>1974 г.</t>
  </si>
  <si>
    <t>110 кВ</t>
  </si>
  <si>
    <t>Выключатель 110 кВ</t>
  </si>
  <si>
    <t>Силовой трансформатор 110 кВ</t>
  </si>
  <si>
    <t>Выключатель 15 кВ</t>
  </si>
  <si>
    <t>Выключатель масляный HKK-24/1220, SCI-20/630/350</t>
  </si>
  <si>
    <t>Выключатель вакуумный VD4/P24.06.16</t>
  </si>
  <si>
    <t>В Т-1 15 кВ, В Т-2 15 кВ, В Л 15-86, В Л 15-132, В Л 15-231, В Л 15-88, В Л 15-131, В Л 15-130, В Л 15-87, В Л 15-38, В Л 15-127, В Л 15-60, В Л 15-39, СВ 15 кВ</t>
  </si>
  <si>
    <t>В Т-1 15 кВ, В Т-2 15 кВ, В Л 15-86, В Л 15-132, В Л 15-231, В Л 15-88, В Л 15-131, В Л 15-130, В Л 15-87, В Л 15-38, В Л 15-127, В Л 15-60, В Л 15-39, СВ 15 кВ, В Л 15-89, В Л 15-345, В Л 15-129, В Л 15-344</t>
  </si>
  <si>
    <t>В Л 15-89, В Л 15-345, В Л 15-129, В Л 15-344</t>
  </si>
  <si>
    <t>Выключатель вакуумный ISM_TEL</t>
  </si>
  <si>
    <t>1973 г.,                1974 г.</t>
  </si>
  <si>
    <t>2006 г.</t>
  </si>
  <si>
    <t>24 кВ</t>
  </si>
  <si>
    <t>24 кВ, 20 кВ</t>
  </si>
  <si>
    <t>Силовой трансформатор 15 кВ</t>
  </si>
  <si>
    <t>Силовой трансформатор 10 кВ</t>
  </si>
  <si>
    <t>ТМ-63/10</t>
  </si>
  <si>
    <t>ТСН-1, ТСН-2</t>
  </si>
  <si>
    <t>10 кВ</t>
  </si>
  <si>
    <t xml:space="preserve">110 кВ </t>
  </si>
  <si>
    <t>2х63 кВА</t>
  </si>
  <si>
    <t>2х160 кВА</t>
  </si>
  <si>
    <t xml:space="preserve">ТМГ-160/10 </t>
  </si>
  <si>
    <t xml:space="preserve">ТМ 15/10 кВ </t>
  </si>
  <si>
    <t>15 кВ</t>
  </si>
  <si>
    <t>2х2,5 МВА</t>
  </si>
  <si>
    <t>С_prj_111001_2476</t>
  </si>
  <si>
    <t>Сметная стоимость проекта в ценах  4 кв. 2014 года с НДС, млн. руб.</t>
  </si>
  <si>
    <t>2013 г.</t>
  </si>
  <si>
    <t>ПС О-9 Светлогорск</t>
  </si>
  <si>
    <t>ПС 110 О-9 Светлогорск</t>
  </si>
  <si>
    <t>Акт технического освидетельствования от 01.07.2013, ОАО "Янтарьэнерго", Ростехнадзор, ООО УК "Восток"</t>
  </si>
  <si>
    <t>Разрешается дальнейшая эксплуатация оборудования подстанции</t>
  </si>
  <si>
    <t xml:space="preserve">Факт </t>
  </si>
  <si>
    <t>200,22 млн.руб.</t>
  </si>
  <si>
    <t>169,68 млн.руб.</t>
  </si>
  <si>
    <t>П</t>
  </si>
  <si>
    <t>нд</t>
  </si>
  <si>
    <t>Инвестиционные проекты, предусмотренные схемой и программой развития субъекта Российской Федерации</t>
  </si>
  <si>
    <t>проектирование</t>
  </si>
  <si>
    <t>Реконструкция ПС 110/15/10 кВ О-9 «Светлогорск» для обеспечения надежного электроснабжения потребителей</t>
  </si>
  <si>
    <t>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</si>
</sst>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name val="Arial Cyr"/>
      <charset val="204"/>
    </font>
    <font>
      <sz val="11"/>
      <color theme="0"/>
      <name val="Times New Roman"/>
      <family val="1"/>
      <charset val="204"/>
    </font>
    <font>
      <sz val="11"/>
      <color theme="0" tint="-0.249977111117893"/>
      <name val="Times New Roman"/>
      <family val="1"/>
      <charset val="204"/>
    </font>
    <font>
      <b/>
      <sz val="11"/>
      <color theme="0"/>
      <name val="Times New Roman"/>
      <family val="1"/>
      <charset val="204"/>
    </font>
    <font>
      <b/>
      <sz val="12"/>
      <color theme="0" tint="-0.249977111117893"/>
      <name val="Times New Roman"/>
      <family val="1"/>
      <charset val="204"/>
    </font>
    <font>
      <sz val="11"/>
      <color theme="9" tint="-0.499984740745262"/>
      <name val="Times New Roman"/>
      <family val="1"/>
      <charset val="204"/>
    </font>
    <font>
      <b/>
      <u/>
      <sz val="12"/>
      <color theme="9" tint="-0.499984740745262"/>
      <name val="Times New Roman"/>
      <family val="1"/>
      <charset val="204"/>
    </font>
    <font>
      <sz val="12"/>
      <color indexed="8"/>
      <name val="Times New Roman"/>
      <family val="1"/>
      <charset val="204"/>
    </font>
    <font>
      <b/>
      <sz val="12"/>
      <color theme="9" tint="-0.499984740745262"/>
      <name val="Times New Roman"/>
      <family val="1"/>
      <charset val="204"/>
    </font>
    <font>
      <b/>
      <u/>
      <sz val="14"/>
      <color theme="9" tint="-0.499984740745262"/>
      <name val="Times New Roman"/>
      <family val="1"/>
      <charset val="204"/>
    </font>
    <font>
      <b/>
      <sz val="12"/>
      <color indexed="8"/>
      <name val="Times New Roman"/>
      <family val="1"/>
      <charset val="204"/>
    </font>
    <font>
      <sz val="10"/>
      <color theme="0" tint="-0.249977111117893"/>
      <name val="Times New Roman"/>
      <family val="1"/>
      <charset val="204"/>
    </font>
    <font>
      <u/>
      <sz val="12"/>
      <color theme="1"/>
      <name val="Times New Roman"/>
      <family val="1"/>
      <charset val="204"/>
    </font>
    <font>
      <b/>
      <sz val="10"/>
      <color theme="1"/>
      <name val="Times New Roman"/>
      <family val="1"/>
      <charset val="204"/>
    </font>
    <font>
      <sz val="10"/>
      <color theme="1"/>
      <name val="Times New Roman"/>
      <family val="1"/>
      <charset val="204"/>
    </font>
    <font>
      <sz val="12"/>
      <color theme="0"/>
      <name val="Times New Roman"/>
      <family val="1"/>
      <charset val="204"/>
    </font>
    <font>
      <sz val="10"/>
      <name val="Arial Cyr"/>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81" fillId="0" borderId="0"/>
    <xf numFmtId="43" fontId="44" fillId="0" borderId="0" applyFont="0" applyFill="0" applyBorder="0" applyAlignment="0" applyProtection="0"/>
    <xf numFmtId="43" fontId="81" fillId="0" borderId="0" applyFont="0" applyFill="0" applyBorder="0" applyAlignment="0" applyProtection="0"/>
    <xf numFmtId="0" fontId="1" fillId="0" borderId="0"/>
    <xf numFmtId="43" fontId="1" fillId="0" borderId="0" applyFont="0" applyFill="0" applyBorder="0" applyAlignment="0" applyProtection="0"/>
  </cellStyleXfs>
  <cellXfs count="4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xf numFmtId="0" fontId="63" fillId="0" borderId="0" xfId="67" applyFont="1" applyFill="1" applyAlignment="1">
      <alignment vertical="center"/>
    </xf>
    <xf numFmtId="0" fontId="61" fillId="0" borderId="0" xfId="62" applyFont="1" applyFill="1"/>
    <xf numFmtId="0" fontId="65" fillId="0" borderId="0" xfId="62" applyFont="1" applyFill="1" applyBorder="1"/>
    <xf numFmtId="0" fontId="61" fillId="0" borderId="0" xfId="62" applyFont="1" applyFill="1" applyBorder="1"/>
    <xf numFmtId="3" fontId="63" fillId="0" borderId="0" xfId="67" applyNumberFormat="1" applyFont="1" applyFill="1" applyBorder="1" applyAlignment="1">
      <alignment horizontal="center" vertical="center"/>
    </xf>
    <xf numFmtId="3" fontId="66" fillId="0" borderId="5" xfId="67" applyNumberFormat="1" applyFont="1" applyFill="1" applyBorder="1" applyAlignment="1">
      <alignment vertical="center"/>
    </xf>
    <xf numFmtId="166" fontId="67" fillId="0" borderId="0" xfId="67"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70" fillId="0" borderId="30" xfId="2" applyFont="1" applyFill="1" applyBorder="1" applyAlignment="1">
      <alignment horizontal="justify"/>
    </xf>
    <xf numFmtId="0" fontId="70" fillId="0" borderId="30" xfId="2" applyNumberFormat="1" applyFont="1" applyFill="1" applyBorder="1" applyAlignment="1">
      <alignment horizontal="justify"/>
    </xf>
    <xf numFmtId="0" fontId="42" fillId="0" borderId="1" xfId="2" applyFont="1" applyBorder="1" applyAlignment="1">
      <alignment horizontal="left" vertical="top" wrapText="1"/>
    </xf>
    <xf numFmtId="173" fontId="72" fillId="0" borderId="1" xfId="62" applyNumberFormat="1" applyFont="1" applyFill="1" applyBorder="1" applyAlignment="1" applyProtection="1">
      <alignment horizontal="center" vertical="center"/>
      <protection locked="0"/>
    </xf>
    <xf numFmtId="49" fontId="72" fillId="0" borderId="1" xfId="62" applyNumberFormat="1" applyFont="1" applyFill="1" applyBorder="1" applyProtection="1"/>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39"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 fillId="0" borderId="26" xfId="0" applyFont="1" applyBorder="1" applyAlignment="1">
      <alignment horizontal="left" vertical="top"/>
    </xf>
    <xf numFmtId="49" fontId="72" fillId="0" borderId="1" xfId="62" applyNumberFormat="1" applyFont="1" applyFill="1" applyBorder="1" applyAlignment="1">
      <alignment horizontal="left" vertical="center" wrapText="1"/>
    </xf>
    <xf numFmtId="49" fontId="75" fillId="0" borderId="1" xfId="62" applyNumberFormat="1" applyFont="1" applyFill="1" applyBorder="1" applyAlignment="1">
      <alignment horizontal="left" vertical="center" wrapText="1"/>
    </xf>
    <xf numFmtId="0" fontId="7" fillId="0" borderId="24" xfId="0" applyFont="1" applyBorder="1" applyAlignment="1">
      <alignment horizontal="left" vertical="top"/>
    </xf>
    <xf numFmtId="1" fontId="37" fillId="0" borderId="1" xfId="49"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3" fillId="0" borderId="0" xfId="67" applyFont="1" applyFill="1" applyBorder="1" applyAlignment="1">
      <alignment vertical="center"/>
    </xf>
    <xf numFmtId="3" fontId="64" fillId="0" borderId="0" xfId="67" applyNumberFormat="1" applyFont="1" applyFill="1" applyBorder="1" applyAlignment="1">
      <alignment vertical="center"/>
    </xf>
    <xf numFmtId="3" fontId="68" fillId="0" borderId="0" xfId="67" applyNumberFormat="1" applyFont="1" applyFill="1" applyBorder="1" applyAlignment="1">
      <alignment vertical="center"/>
    </xf>
    <xf numFmtId="3" fontId="69" fillId="0" borderId="0" xfId="67" applyNumberFormat="1" applyFont="1" applyFill="1" applyBorder="1" applyAlignment="1">
      <alignment horizontal="center" vertical="center"/>
    </xf>
    <xf numFmtId="172" fontId="64" fillId="0" borderId="0" xfId="67" applyNumberFormat="1" applyFont="1" applyFill="1" applyBorder="1" applyAlignment="1">
      <alignment vertical="center"/>
    </xf>
    <xf numFmtId="49" fontId="72" fillId="0" borderId="23" xfId="62" applyNumberFormat="1" applyFont="1" applyFill="1" applyBorder="1" applyAlignment="1">
      <alignment horizontal="left" vertical="center" wrapText="1"/>
    </xf>
    <xf numFmtId="14" fontId="72" fillId="0" borderId="2" xfId="62" applyNumberFormat="1" applyFont="1" applyFill="1" applyBorder="1" applyAlignment="1" applyProtection="1">
      <alignment horizontal="center" vertical="center" wrapText="1"/>
      <protection locked="0"/>
    </xf>
    <xf numFmtId="173" fontId="72" fillId="0" borderId="23" xfId="62" applyNumberFormat="1" applyFont="1" applyFill="1" applyBorder="1" applyAlignment="1" applyProtection="1">
      <alignment horizontal="center" vertical="center"/>
      <protection locked="0"/>
    </xf>
    <xf numFmtId="9" fontId="72" fillId="0" borderId="1" xfId="71" applyFont="1" applyFill="1" applyBorder="1" applyAlignment="1" applyProtection="1">
      <alignment horizontal="center" vertical="center"/>
      <protection locked="0"/>
    </xf>
    <xf numFmtId="0" fontId="63" fillId="0" borderId="0" xfId="2" applyFont="1" applyBorder="1"/>
    <xf numFmtId="0" fontId="69" fillId="0" borderId="0" xfId="2" applyFont="1" applyFill="1" applyBorder="1" applyAlignment="1">
      <alignment horizontal="center" vertical="center" textRotation="90" wrapText="1"/>
    </xf>
    <xf numFmtId="0" fontId="69" fillId="0" borderId="0" xfId="2" applyFont="1" applyFill="1" applyBorder="1" applyAlignment="1">
      <alignment horizontal="center" vertical="center" wrapText="1"/>
    </xf>
    <xf numFmtId="4" fontId="69" fillId="0" borderId="0" xfId="2" applyNumberFormat="1" applyFont="1" applyFill="1" applyBorder="1" applyAlignment="1">
      <alignment horizontal="center" vertical="center" wrapText="1"/>
    </xf>
    <xf numFmtId="0" fontId="7" fillId="0" borderId="0" xfId="2" applyFont="1" applyFill="1" applyAlignment="1">
      <alignment horizontal="right" vertical="center"/>
    </xf>
    <xf numFmtId="0" fontId="38" fillId="0" borderId="0" xfId="67" applyFont="1" applyFill="1" applyAlignment="1">
      <alignment vertical="center"/>
    </xf>
    <xf numFmtId="0" fontId="7" fillId="0" borderId="0" xfId="67" applyFont="1" applyFill="1" applyAlignment="1">
      <alignment horizontal="right" vertical="center"/>
    </xf>
    <xf numFmtId="2" fontId="77" fillId="0" borderId="0" xfId="67" applyNumberFormat="1" applyFont="1" applyFill="1" applyAlignment="1">
      <alignment horizontal="right" vertical="center"/>
    </xf>
    <xf numFmtId="0" fontId="38" fillId="0" borderId="0" xfId="67" applyFont="1" applyFill="1" applyAlignment="1">
      <alignment horizontal="center" vertical="center"/>
    </xf>
    <xf numFmtId="0" fontId="78" fillId="0" borderId="0" xfId="67" applyFont="1" applyFill="1" applyAlignment="1">
      <alignment horizontal="left" vertical="center"/>
    </xf>
    <xf numFmtId="0" fontId="79" fillId="0" borderId="0" xfId="67" applyFont="1" applyFill="1" applyAlignment="1">
      <alignment vertical="center"/>
    </xf>
    <xf numFmtId="0" fontId="7" fillId="0" borderId="37" xfId="67" applyFont="1" applyFill="1" applyBorder="1" applyAlignment="1">
      <alignment vertical="center"/>
    </xf>
    <xf numFmtId="3" fontId="36" fillId="0" borderId="38" xfId="67" applyNumberFormat="1" applyFont="1" applyFill="1" applyBorder="1" applyAlignment="1">
      <alignment vertical="center"/>
    </xf>
    <xf numFmtId="0" fontId="7" fillId="0" borderId="39" xfId="67" applyFont="1" applyFill="1" applyBorder="1" applyAlignment="1">
      <alignment vertical="center"/>
    </xf>
    <xf numFmtId="3" fontId="36" fillId="0" borderId="40" xfId="67" applyNumberFormat="1" applyFont="1" applyFill="1" applyBorder="1" applyAlignment="1">
      <alignment vertical="center"/>
    </xf>
    <xf numFmtId="0" fontId="7" fillId="0" borderId="41" xfId="67" applyFont="1" applyFill="1" applyBorder="1" applyAlignment="1">
      <alignment vertical="center"/>
    </xf>
    <xf numFmtId="3" fontId="36" fillId="0" borderId="42" xfId="67" applyNumberFormat="1" applyFont="1" applyFill="1" applyBorder="1" applyAlignment="1">
      <alignment vertical="center"/>
    </xf>
    <xf numFmtId="0" fontId="7" fillId="0" borderId="43" xfId="67" applyFont="1" applyFill="1" applyBorder="1" applyAlignment="1">
      <alignment vertical="center"/>
    </xf>
    <xf numFmtId="3" fontId="36" fillId="0" borderId="44" xfId="67" applyNumberFormat="1" applyFont="1" applyFill="1" applyBorder="1" applyAlignment="1">
      <alignment vertical="center"/>
    </xf>
    <xf numFmtId="10" fontId="36" fillId="0" borderId="42" xfId="67" applyNumberFormat="1" applyFont="1" applyFill="1" applyBorder="1" applyAlignment="1">
      <alignment vertical="center"/>
    </xf>
    <xf numFmtId="9" fontId="36" fillId="0" borderId="44" xfId="67" applyNumberFormat="1" applyFont="1" applyFill="1" applyBorder="1" applyAlignment="1">
      <alignment vertical="center"/>
    </xf>
    <xf numFmtId="0" fontId="7" fillId="0" borderId="29" xfId="67" applyFont="1" applyFill="1" applyBorder="1" applyAlignment="1">
      <alignment vertical="center"/>
    </xf>
    <xf numFmtId="3" fontId="36" fillId="0" borderId="37" xfId="67" applyNumberFormat="1" applyFont="1" applyFill="1" applyBorder="1" applyAlignment="1">
      <alignment vertical="center"/>
    </xf>
    <xf numFmtId="0" fontId="7" fillId="0" borderId="25" xfId="67" applyFont="1" applyFill="1" applyBorder="1" applyAlignment="1">
      <alignment vertical="center"/>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xf>
    <xf numFmtId="10" fontId="36" fillId="0" borderId="43" xfId="67" applyNumberFormat="1" applyFont="1" applyFill="1" applyBorder="1" applyAlignment="1">
      <alignment vertical="center"/>
    </xf>
    <xf numFmtId="0" fontId="7" fillId="0" borderId="28" xfId="67" applyFont="1" applyFill="1" applyBorder="1" applyAlignment="1">
      <alignment horizontal="left" vertical="center"/>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xf>
    <xf numFmtId="10" fontId="36" fillId="0" borderId="1" xfId="67" applyNumberFormat="1" applyFont="1" applyFill="1" applyBorder="1" applyAlignment="1">
      <alignment vertical="center"/>
    </xf>
    <xf numFmtId="0" fontId="7" fillId="0" borderId="24" xfId="67" applyFont="1" applyFill="1" applyBorder="1" applyAlignment="1">
      <alignment vertical="center"/>
    </xf>
    <xf numFmtId="3" fontId="36" fillId="0" borderId="23" xfId="67" applyNumberFormat="1" applyFont="1" applyFill="1" applyBorder="1" applyAlignment="1">
      <alignment vertical="center"/>
    </xf>
    <xf numFmtId="4" fontId="36" fillId="0" borderId="23" xfId="67" applyNumberFormat="1" applyFont="1" applyFill="1" applyBorder="1" applyAlignment="1">
      <alignment vertical="center"/>
    </xf>
    <xf numFmtId="0" fontId="38" fillId="0" borderId="28"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0" fontId="38" fillId="0" borderId="26" xfId="67" applyFont="1" applyFill="1" applyBorder="1" applyAlignment="1">
      <alignment vertical="center"/>
    </xf>
    <xf numFmtId="3" fontId="38" fillId="0" borderId="1" xfId="67" applyNumberFormat="1" applyFont="1" applyFill="1" applyBorder="1" applyAlignment="1">
      <alignment vertical="center"/>
    </xf>
    <xf numFmtId="0" fontId="7" fillId="0" borderId="26" xfId="67" applyFont="1" applyFill="1" applyBorder="1" applyAlignment="1">
      <alignment horizontal="left" vertical="center"/>
    </xf>
    <xf numFmtId="3" fontId="66" fillId="0" borderId="0" xfId="67" applyNumberFormat="1" applyFont="1" applyFill="1" applyBorder="1" applyAlignment="1">
      <alignment vertical="center"/>
    </xf>
    <xf numFmtId="0" fontId="38" fillId="0" borderId="26" xfId="67" applyFont="1" applyFill="1" applyBorder="1" applyAlignment="1">
      <alignment horizontal="left" vertical="center"/>
    </xf>
    <xf numFmtId="0" fontId="38" fillId="0" borderId="24" xfId="67" applyFont="1" applyFill="1" applyBorder="1" applyAlignment="1">
      <alignment horizontal="left" vertical="center"/>
    </xf>
    <xf numFmtId="3" fontId="38" fillId="0" borderId="23" xfId="67" applyNumberFormat="1" applyFont="1" applyFill="1" applyBorder="1" applyAlignment="1">
      <alignment vertical="center"/>
    </xf>
    <xf numFmtId="0" fontId="7" fillId="0" borderId="26"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4" xfId="67" applyFont="1" applyFill="1" applyBorder="1" applyAlignment="1">
      <alignment vertical="center"/>
    </xf>
    <xf numFmtId="170" fontId="38"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80" fillId="0" borderId="0" xfId="67" applyFont="1" applyFill="1" applyBorder="1" applyAlignment="1">
      <alignment vertical="center"/>
    </xf>
    <xf numFmtId="3" fontId="63" fillId="0" borderId="0" xfId="67" applyNumberFormat="1" applyFont="1" applyFill="1" applyBorder="1" applyAlignment="1">
      <alignment vertical="center"/>
    </xf>
    <xf numFmtId="3" fontId="76" fillId="0" borderId="0" xfId="67" applyNumberFormat="1" applyFont="1" applyFill="1" applyBorder="1" applyAlignment="1">
      <alignment vertical="center"/>
    </xf>
    <xf numFmtId="0" fontId="63" fillId="0" borderId="0" xfId="67" applyFont="1" applyFill="1" applyBorder="1" applyAlignment="1">
      <alignment horizontal="right" vertical="center"/>
    </xf>
    <xf numFmtId="3" fontId="76" fillId="0" borderId="0" xfId="67" applyNumberFormat="1" applyFont="1" applyFill="1" applyBorder="1" applyAlignment="1">
      <alignment horizontal="right" vertical="center"/>
    </xf>
    <xf numFmtId="10" fontId="67" fillId="0" borderId="0" xfId="67" applyNumberFormat="1" applyFont="1" applyFill="1" applyBorder="1" applyAlignment="1">
      <alignment vertical="center"/>
    </xf>
    <xf numFmtId="0" fontId="7" fillId="0" borderId="1" xfId="62" applyFont="1" applyBorder="1" applyAlignment="1">
      <alignment horizontal="center" vertical="center" wrapText="1"/>
    </xf>
    <xf numFmtId="0" fontId="11" fillId="0" borderId="0" xfId="62" applyFont="1" applyBorder="1" applyAlignment="1">
      <alignment horizontal="center" vertical="center"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72"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72"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2" fillId="0" borderId="39" xfId="62" applyNumberFormat="1" applyFont="1" applyFill="1" applyBorder="1" applyAlignment="1">
      <alignment horizontal="left" vertical="center" wrapText="1"/>
    </xf>
    <xf numFmtId="0" fontId="4" fillId="0" borderId="0" xfId="1" applyFont="1" applyFill="1" applyBorder="1" applyAlignment="1">
      <alignment horizontal="center" vertical="center"/>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3" fillId="0" borderId="0" xfId="1" applyFill="1" applyBorder="1"/>
    <xf numFmtId="0" fontId="3" fillId="0" borderId="0" xfId="1" applyFill="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0" xfId="2" applyFont="1" applyFill="1"/>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69" fillId="0" borderId="0" xfId="2" applyFont="1" applyBorder="1"/>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42" fillId="0" borderId="1" xfId="2" applyNumberFormat="1" applyFont="1" applyBorder="1" applyAlignment="1">
      <alignment horizontal="center" vertical="center"/>
    </xf>
    <xf numFmtId="174" fontId="42" fillId="0" borderId="1" xfId="45" applyNumberFormat="1" applyFont="1" applyFill="1" applyBorder="1" applyAlignment="1">
      <alignment horizontal="center" vertical="center" wrapText="1"/>
    </xf>
    <xf numFmtId="43" fontId="7" fillId="0" borderId="1" xfId="1" applyNumberFormat="1" applyFont="1" applyBorder="1" applyAlignment="1">
      <alignment vertical="center" wrapText="1"/>
    </xf>
    <xf numFmtId="174" fontId="42" fillId="0" borderId="2" xfId="45"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6" fillId="0" borderId="0" xfId="1" applyFont="1" applyFill="1" applyBorder="1"/>
    <xf numFmtId="0" fontId="6" fillId="0" borderId="0" xfId="1" applyFont="1" applyFill="1"/>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71" fillId="0" borderId="0" xfId="1" applyFont="1" applyAlignment="1">
      <alignment horizontal="center" vertical="center"/>
    </xf>
    <xf numFmtId="0" fontId="4" fillId="0" borderId="0" xfId="1" applyFont="1" applyFill="1" applyBorder="1" applyAlignment="1">
      <alignment horizontal="center" vertical="center"/>
    </xf>
    <xf numFmtId="0" fontId="73"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10" xfId="62" applyNumberFormat="1" applyFont="1" applyBorder="1" applyAlignment="1">
      <alignment horizontal="center" vertical="center" wrapText="1"/>
    </xf>
    <xf numFmtId="49" fontId="11" fillId="0" borderId="6"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9" fillId="0" borderId="4" xfId="67" applyFont="1" applyFill="1" applyBorder="1" applyAlignment="1">
      <alignment horizontal="center" vertical="center"/>
    </xf>
    <xf numFmtId="0" fontId="79" fillId="0" borderId="7" xfId="67" applyFont="1" applyFill="1" applyBorder="1" applyAlignment="1">
      <alignment horizontal="center" vertical="center"/>
    </xf>
    <xf numFmtId="0" fontId="79" fillId="0" borderId="3" xfId="67" applyFont="1" applyFill="1" applyBorder="1" applyAlignment="1">
      <alignment horizontal="center" vertical="center"/>
    </xf>
    <xf numFmtId="3" fontId="79" fillId="0" borderId="4" xfId="67" applyNumberFormat="1" applyFont="1" applyFill="1" applyBorder="1" applyAlignment="1">
      <alignment horizontal="center" vertical="center"/>
    </xf>
    <xf numFmtId="3" fontId="79" fillId="0" borderId="3" xfId="67" applyNumberFormat="1" applyFont="1" applyFill="1" applyBorder="1" applyAlignment="1">
      <alignment horizontal="center" vertical="center"/>
    </xf>
    <xf numFmtId="4" fontId="79" fillId="0" borderId="4" xfId="67" applyNumberFormat="1" applyFont="1" applyFill="1" applyBorder="1" applyAlignment="1">
      <alignment horizontal="center" vertical="center"/>
    </xf>
    <xf numFmtId="4" fontId="79" fillId="0" borderId="3" xfId="67" applyNumberFormat="1" applyFont="1" applyFill="1" applyBorder="1" applyAlignment="1">
      <alignment horizontal="center" vertical="center"/>
    </xf>
    <xf numFmtId="0" fontId="7" fillId="0" borderId="0" xfId="67" applyFont="1" applyFill="1" applyAlignment="1">
      <alignment horizontal="left" vertical="center" wrapText="1"/>
    </xf>
    <xf numFmtId="0" fontId="73" fillId="0" borderId="0" xfId="50" applyFont="1" applyFill="1" applyAlignment="1">
      <alignment horizontal="center" vertical="center"/>
    </xf>
    <xf numFmtId="0" fontId="74" fillId="0" borderId="0" xfId="1" applyFont="1" applyAlignment="1">
      <alignment horizontal="center" vertical="center"/>
    </xf>
    <xf numFmtId="0" fontId="7" fillId="0" borderId="0" xfId="62" applyFont="1" applyFill="1" applyBorder="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9" fillId="0" borderId="0" xfId="52" applyFont="1" applyFill="1" applyBorder="1" applyAlignment="1">
      <alignment horizontal="center" vertical="center"/>
    </xf>
    <xf numFmtId="0" fontId="69" fillId="0" borderId="0"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3 3" xfId="73"/>
    <cellStyle name="Обычный 4" xfId="43"/>
    <cellStyle name="Обычный 4 2" xfId="44"/>
    <cellStyle name="Обычный 4 3" xfId="76"/>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2" xfId="59"/>
    <cellStyle name="Финансовый 2 3" xfId="77"/>
    <cellStyle name="Финансовый 2 4" xfId="72"/>
    <cellStyle name="Финансовый 3" xfId="60"/>
    <cellStyle name="Финансовый 3 2" xfId="75"/>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43905272"/>
        <c:axId val="743905664"/>
      </c:lineChart>
      <c:catAx>
        <c:axId val="7439052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3905664"/>
        <c:crosses val="autoZero"/>
        <c:auto val="1"/>
        <c:lblAlgn val="ctr"/>
        <c:lblOffset val="100"/>
        <c:noMultiLvlLbl val="0"/>
      </c:catAx>
      <c:valAx>
        <c:axId val="743905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3905272"/>
        <c:crosses val="autoZero"/>
        <c:crossBetween val="between"/>
      </c:valAx>
    </c:plotArea>
    <c:legend>
      <c:legendPos val="r"/>
      <c:layout>
        <c:manualLayout>
          <c:xMode val="edge"/>
          <c:yMode val="edge"/>
          <c:x val="0.30660402119546376"/>
          <c:y val="0.88666754155730532"/>
          <c:w val="0.3415096815728223"/>
          <c:h val="7.999999999999996E-2"/>
        </c:manualLayout>
      </c:layout>
      <c:overlay val="0"/>
      <c:txPr>
        <a:bodyPr/>
        <a:lstStyle/>
        <a:p>
          <a:pPr>
            <a:defRPr sz="52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33" l="0.70000000000000062" r="0.70000000000000062" t="0.750000000000004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302" customWidth="1"/>
    <col min="4" max="4" width="12" style="302"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91" t="s">
        <v>70</v>
      </c>
      <c r="D1" s="16"/>
      <c r="F1" s="16"/>
      <c r="G1" s="16"/>
    </row>
    <row r="2" spans="1:22" s="12" customFormat="1" ht="18.75" customHeight="1" x14ac:dyDescent="0.3">
      <c r="A2" s="18"/>
      <c r="C2" s="292" t="s">
        <v>11</v>
      </c>
      <c r="D2" s="16"/>
      <c r="F2" s="16"/>
      <c r="G2" s="16"/>
    </row>
    <row r="3" spans="1:22" s="12" customFormat="1" ht="18.75" x14ac:dyDescent="0.3">
      <c r="A3" s="17"/>
      <c r="C3" s="292" t="s">
        <v>69</v>
      </c>
      <c r="D3" s="16"/>
      <c r="F3" s="16"/>
      <c r="G3" s="16"/>
    </row>
    <row r="4" spans="1:22" s="12" customFormat="1" ht="18.75" x14ac:dyDescent="0.3">
      <c r="A4" s="17"/>
      <c r="C4" s="16"/>
      <c r="D4" s="16"/>
      <c r="F4" s="16"/>
      <c r="G4" s="16"/>
      <c r="H4" s="15"/>
    </row>
    <row r="5" spans="1:22" s="12" customFormat="1" ht="15.75" x14ac:dyDescent="0.25">
      <c r="A5" s="329" t="s">
        <v>444</v>
      </c>
      <c r="B5" s="329"/>
      <c r="C5" s="329"/>
      <c r="D5" s="169"/>
      <c r="E5" s="169"/>
      <c r="F5" s="169"/>
      <c r="G5" s="169"/>
      <c r="H5" s="169"/>
      <c r="I5" s="169"/>
      <c r="J5" s="169"/>
    </row>
    <row r="6" spans="1:22" s="12" customFormat="1" ht="18.75" x14ac:dyDescent="0.3">
      <c r="A6" s="17"/>
      <c r="C6" s="16"/>
      <c r="D6" s="16"/>
      <c r="F6" s="16"/>
      <c r="G6" s="16"/>
      <c r="H6" s="15"/>
    </row>
    <row r="7" spans="1:22" s="12" customFormat="1" ht="18.75" x14ac:dyDescent="0.2">
      <c r="A7" s="333" t="s">
        <v>10</v>
      </c>
      <c r="B7" s="333"/>
      <c r="C7" s="333"/>
      <c r="D7" s="293"/>
      <c r="E7" s="13"/>
      <c r="F7" s="13"/>
      <c r="G7" s="13"/>
      <c r="H7" s="13"/>
      <c r="I7" s="13"/>
      <c r="J7" s="13"/>
      <c r="K7" s="13"/>
      <c r="L7" s="13"/>
      <c r="M7" s="13"/>
      <c r="N7" s="13"/>
      <c r="O7" s="13"/>
      <c r="P7" s="13"/>
      <c r="Q7" s="13"/>
      <c r="R7" s="13"/>
      <c r="S7" s="13"/>
      <c r="T7" s="13"/>
      <c r="U7" s="13"/>
      <c r="V7" s="13"/>
    </row>
    <row r="8" spans="1:22" s="12" customFormat="1" ht="18.75" x14ac:dyDescent="0.2">
      <c r="A8" s="14"/>
      <c r="B8" s="14"/>
      <c r="C8" s="294"/>
      <c r="D8" s="294"/>
      <c r="E8" s="14"/>
      <c r="F8" s="14"/>
      <c r="G8" s="14"/>
      <c r="H8" s="14"/>
      <c r="I8" s="13"/>
      <c r="J8" s="13"/>
      <c r="K8" s="13"/>
      <c r="L8" s="13"/>
      <c r="M8" s="13"/>
      <c r="N8" s="13"/>
      <c r="O8" s="13"/>
      <c r="P8" s="13"/>
      <c r="Q8" s="13"/>
      <c r="R8" s="13"/>
      <c r="S8" s="13"/>
      <c r="T8" s="13"/>
      <c r="U8" s="13"/>
      <c r="V8" s="13"/>
    </row>
    <row r="9" spans="1:22" s="12" customFormat="1" ht="18.75" x14ac:dyDescent="0.2">
      <c r="A9" s="332" t="s">
        <v>443</v>
      </c>
      <c r="B9" s="332"/>
      <c r="C9" s="332"/>
      <c r="D9" s="295"/>
      <c r="E9" s="8"/>
      <c r="F9" s="8"/>
      <c r="G9" s="8"/>
      <c r="H9" s="8"/>
      <c r="I9" s="13"/>
      <c r="J9" s="13"/>
      <c r="K9" s="13"/>
      <c r="L9" s="13"/>
      <c r="M9" s="13"/>
      <c r="N9" s="13"/>
      <c r="O9" s="13"/>
      <c r="P9" s="13"/>
      <c r="Q9" s="13"/>
      <c r="R9" s="13"/>
      <c r="S9" s="13"/>
      <c r="T9" s="13"/>
      <c r="U9" s="13"/>
      <c r="V9" s="13"/>
    </row>
    <row r="10" spans="1:22" s="12" customFormat="1" ht="18.75" x14ac:dyDescent="0.2">
      <c r="A10" s="330" t="s">
        <v>9</v>
      </c>
      <c r="B10" s="330"/>
      <c r="C10" s="330"/>
      <c r="D10" s="29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294"/>
      <c r="D11" s="294"/>
      <c r="E11" s="14"/>
      <c r="F11" s="14"/>
      <c r="G11" s="14"/>
      <c r="H11" s="14"/>
      <c r="I11" s="13"/>
      <c r="J11" s="13"/>
      <c r="K11" s="13"/>
      <c r="L11" s="13"/>
      <c r="M11" s="13"/>
      <c r="N11" s="13"/>
      <c r="O11" s="13"/>
      <c r="P11" s="13"/>
      <c r="Q11" s="13"/>
      <c r="R11" s="13"/>
      <c r="S11" s="13"/>
      <c r="T11" s="13"/>
      <c r="U11" s="13"/>
      <c r="V11" s="13"/>
    </row>
    <row r="12" spans="1:22" s="12" customFormat="1" ht="18.75" x14ac:dyDescent="0.2">
      <c r="A12" s="332" t="s">
        <v>571</v>
      </c>
      <c r="B12" s="332"/>
      <c r="C12" s="332"/>
      <c r="D12" s="295"/>
      <c r="E12" s="8"/>
      <c r="F12" s="8"/>
      <c r="G12" s="8"/>
      <c r="H12" s="8"/>
      <c r="I12" s="13"/>
      <c r="J12" s="13"/>
      <c r="K12" s="13"/>
      <c r="L12" s="13"/>
      <c r="M12" s="13"/>
      <c r="N12" s="13"/>
      <c r="O12" s="13"/>
      <c r="P12" s="13"/>
      <c r="Q12" s="13"/>
      <c r="R12" s="13"/>
      <c r="S12" s="13"/>
      <c r="T12" s="13"/>
      <c r="U12" s="13"/>
      <c r="V12" s="13"/>
    </row>
    <row r="13" spans="1:22" s="12" customFormat="1" ht="18.75" x14ac:dyDescent="0.2">
      <c r="A13" s="330" t="s">
        <v>8</v>
      </c>
      <c r="B13" s="330"/>
      <c r="C13" s="330"/>
      <c r="D13" s="29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290"/>
      <c r="D14" s="29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31" t="s">
        <v>488</v>
      </c>
      <c r="B15" s="331"/>
      <c r="C15" s="331"/>
      <c r="D15" s="295"/>
      <c r="E15" s="8"/>
      <c r="F15" s="8"/>
      <c r="G15" s="8"/>
      <c r="H15" s="8"/>
      <c r="I15" s="8"/>
      <c r="J15" s="8"/>
      <c r="K15" s="8"/>
      <c r="L15" s="8"/>
      <c r="M15" s="8"/>
      <c r="N15" s="8"/>
      <c r="O15" s="8"/>
      <c r="P15" s="8"/>
      <c r="Q15" s="8"/>
      <c r="R15" s="8"/>
      <c r="S15" s="8"/>
      <c r="T15" s="8"/>
      <c r="U15" s="8"/>
      <c r="V15" s="8"/>
    </row>
    <row r="16" spans="1:22" s="3" customFormat="1" ht="15" customHeight="1" x14ac:dyDescent="0.2">
      <c r="A16" s="330" t="s">
        <v>7</v>
      </c>
      <c r="B16" s="330"/>
      <c r="C16" s="330"/>
      <c r="D16" s="29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297"/>
      <c r="D17" s="297"/>
      <c r="E17" s="4"/>
      <c r="F17" s="4"/>
      <c r="G17" s="4"/>
      <c r="H17" s="4"/>
      <c r="I17" s="4"/>
      <c r="J17" s="4"/>
      <c r="K17" s="4"/>
      <c r="L17" s="4"/>
      <c r="M17" s="4"/>
      <c r="N17" s="4"/>
      <c r="O17" s="4"/>
      <c r="P17" s="4"/>
      <c r="Q17" s="4"/>
      <c r="R17" s="4"/>
      <c r="S17" s="4"/>
    </row>
    <row r="18" spans="1:22" s="3" customFormat="1" ht="15" customHeight="1" x14ac:dyDescent="0.2">
      <c r="A18" s="331" t="s">
        <v>426</v>
      </c>
      <c r="B18" s="332"/>
      <c r="C18" s="332"/>
      <c r="D18" s="298"/>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296"/>
      <c r="D19" s="296"/>
      <c r="E19" s="6"/>
      <c r="F19" s="6"/>
      <c r="G19" s="6"/>
      <c r="H19" s="6"/>
      <c r="I19" s="4"/>
      <c r="J19" s="4"/>
      <c r="K19" s="4"/>
      <c r="L19" s="4"/>
      <c r="M19" s="4"/>
      <c r="N19" s="4"/>
      <c r="O19" s="4"/>
      <c r="P19" s="4"/>
      <c r="Q19" s="4"/>
      <c r="R19" s="4"/>
      <c r="S19" s="4"/>
    </row>
    <row r="20" spans="1:22" s="3" customFormat="1" ht="39.75" customHeight="1" x14ac:dyDescent="0.2">
      <c r="A20" s="29" t="s">
        <v>6</v>
      </c>
      <c r="B20" s="38" t="s">
        <v>68</v>
      </c>
      <c r="C20" s="299" t="s">
        <v>67</v>
      </c>
      <c r="D20" s="300"/>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37">
        <v>1</v>
      </c>
      <c r="B21" s="38">
        <v>2</v>
      </c>
      <c r="C21" s="299">
        <v>3</v>
      </c>
      <c r="D21" s="300"/>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1" t="s">
        <v>285</v>
      </c>
      <c r="C22" s="324" t="s">
        <v>583</v>
      </c>
      <c r="D22" s="300"/>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36" t="s">
        <v>65</v>
      </c>
      <c r="C23" s="166" t="s">
        <v>483</v>
      </c>
      <c r="D23" s="300"/>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26"/>
      <c r="B24" s="327"/>
      <c r="C24" s="328"/>
      <c r="D24" s="300"/>
      <c r="E24" s="33"/>
      <c r="F24" s="33"/>
      <c r="G24" s="33"/>
      <c r="H24" s="33"/>
      <c r="I24" s="32"/>
      <c r="J24" s="32"/>
      <c r="K24" s="32"/>
      <c r="L24" s="32"/>
      <c r="M24" s="32"/>
      <c r="N24" s="32"/>
      <c r="O24" s="32"/>
      <c r="P24" s="32"/>
      <c r="Q24" s="32"/>
      <c r="R24" s="32"/>
      <c r="S24" s="32"/>
      <c r="T24" s="31"/>
      <c r="U24" s="31"/>
      <c r="V24" s="31"/>
    </row>
    <row r="25" spans="1:22" s="322" customFormat="1" ht="58.5" customHeight="1" x14ac:dyDescent="0.2">
      <c r="A25" s="28" t="s">
        <v>63</v>
      </c>
      <c r="B25" s="166" t="s">
        <v>374</v>
      </c>
      <c r="C25" s="323" t="s">
        <v>452</v>
      </c>
      <c r="D25" s="300"/>
      <c r="E25" s="300"/>
      <c r="F25" s="300"/>
      <c r="G25" s="300"/>
      <c r="H25" s="320"/>
      <c r="I25" s="320"/>
      <c r="J25" s="320"/>
      <c r="K25" s="320"/>
      <c r="L25" s="320"/>
      <c r="M25" s="320"/>
      <c r="N25" s="320"/>
      <c r="O25" s="320"/>
      <c r="P25" s="320"/>
      <c r="Q25" s="320"/>
      <c r="R25" s="320"/>
      <c r="S25" s="321"/>
      <c r="T25" s="321"/>
      <c r="U25" s="321"/>
      <c r="V25" s="321"/>
    </row>
    <row r="26" spans="1:22" s="322" customFormat="1" ht="42.75" customHeight="1" x14ac:dyDescent="0.2">
      <c r="A26" s="28" t="s">
        <v>62</v>
      </c>
      <c r="B26" s="166" t="s">
        <v>76</v>
      </c>
      <c r="C26" s="35" t="s">
        <v>468</v>
      </c>
      <c r="D26" s="300"/>
      <c r="E26" s="300"/>
      <c r="F26" s="300"/>
      <c r="G26" s="300"/>
      <c r="H26" s="320"/>
      <c r="I26" s="320"/>
      <c r="J26" s="320"/>
      <c r="K26" s="320"/>
      <c r="L26" s="320"/>
      <c r="M26" s="320"/>
      <c r="N26" s="320"/>
      <c r="O26" s="320"/>
      <c r="P26" s="320"/>
      <c r="Q26" s="320"/>
      <c r="R26" s="320"/>
      <c r="S26" s="321"/>
      <c r="T26" s="321"/>
      <c r="U26" s="321"/>
      <c r="V26" s="321"/>
    </row>
    <row r="27" spans="1:22" s="322" customFormat="1" ht="51.75" customHeight="1" x14ac:dyDescent="0.2">
      <c r="A27" s="28" t="s">
        <v>60</v>
      </c>
      <c r="B27" s="166" t="s">
        <v>75</v>
      </c>
      <c r="C27" s="35" t="s">
        <v>522</v>
      </c>
      <c r="D27" s="300"/>
      <c r="E27" s="300"/>
      <c r="F27" s="300"/>
      <c r="G27" s="300"/>
      <c r="H27" s="320"/>
      <c r="I27" s="320"/>
      <c r="J27" s="320"/>
      <c r="K27" s="320"/>
      <c r="L27" s="320"/>
      <c r="M27" s="320"/>
      <c r="N27" s="320"/>
      <c r="O27" s="320"/>
      <c r="P27" s="320"/>
      <c r="Q27" s="320"/>
      <c r="R27" s="320"/>
      <c r="S27" s="321"/>
      <c r="T27" s="321"/>
      <c r="U27" s="321"/>
      <c r="V27" s="321"/>
    </row>
    <row r="28" spans="1:22" s="322" customFormat="1" ht="42.75" customHeight="1" x14ac:dyDescent="0.2">
      <c r="A28" s="28" t="s">
        <v>59</v>
      </c>
      <c r="B28" s="166" t="s">
        <v>375</v>
      </c>
      <c r="C28" s="35" t="s">
        <v>490</v>
      </c>
      <c r="D28" s="300"/>
      <c r="E28" s="300"/>
      <c r="F28" s="300"/>
      <c r="G28" s="300"/>
      <c r="H28" s="320"/>
      <c r="I28" s="320"/>
      <c r="J28" s="320"/>
      <c r="K28" s="320"/>
      <c r="L28" s="320"/>
      <c r="M28" s="320"/>
      <c r="N28" s="320"/>
      <c r="O28" s="320"/>
      <c r="P28" s="320"/>
      <c r="Q28" s="320"/>
      <c r="R28" s="320"/>
      <c r="S28" s="321"/>
      <c r="T28" s="321"/>
      <c r="U28" s="321"/>
      <c r="V28" s="321"/>
    </row>
    <row r="29" spans="1:22" s="322" customFormat="1" ht="51.75" customHeight="1" x14ac:dyDescent="0.2">
      <c r="A29" s="28" t="s">
        <v>57</v>
      </c>
      <c r="B29" s="166" t="s">
        <v>376</v>
      </c>
      <c r="C29" s="35" t="s">
        <v>490</v>
      </c>
      <c r="D29" s="300"/>
      <c r="E29" s="300"/>
      <c r="F29" s="300"/>
      <c r="G29" s="300"/>
      <c r="H29" s="320"/>
      <c r="I29" s="320"/>
      <c r="J29" s="320"/>
      <c r="K29" s="320"/>
      <c r="L29" s="320"/>
      <c r="M29" s="320"/>
      <c r="N29" s="320"/>
      <c r="O29" s="320"/>
      <c r="P29" s="320"/>
      <c r="Q29" s="320"/>
      <c r="R29" s="320"/>
      <c r="S29" s="321"/>
      <c r="T29" s="321"/>
      <c r="U29" s="321"/>
      <c r="V29" s="321"/>
    </row>
    <row r="30" spans="1:22" s="322" customFormat="1" ht="51.75" customHeight="1" x14ac:dyDescent="0.2">
      <c r="A30" s="28" t="s">
        <v>55</v>
      </c>
      <c r="B30" s="166" t="s">
        <v>377</v>
      </c>
      <c r="C30" s="35" t="s">
        <v>490</v>
      </c>
      <c r="D30" s="300"/>
      <c r="E30" s="300"/>
      <c r="F30" s="300"/>
      <c r="G30" s="300"/>
      <c r="H30" s="320"/>
      <c r="I30" s="320"/>
      <c r="J30" s="320"/>
      <c r="K30" s="320"/>
      <c r="L30" s="320"/>
      <c r="M30" s="320"/>
      <c r="N30" s="320"/>
      <c r="O30" s="320"/>
      <c r="P30" s="320"/>
      <c r="Q30" s="320"/>
      <c r="R30" s="320"/>
      <c r="S30" s="321"/>
      <c r="T30" s="321"/>
      <c r="U30" s="321"/>
      <c r="V30" s="321"/>
    </row>
    <row r="31" spans="1:22" s="322" customFormat="1" ht="51.75" customHeight="1" x14ac:dyDescent="0.2">
      <c r="A31" s="28" t="s">
        <v>74</v>
      </c>
      <c r="B31" s="166" t="s">
        <v>378</v>
      </c>
      <c r="C31" s="35" t="s">
        <v>533</v>
      </c>
      <c r="D31" s="300"/>
      <c r="E31" s="300"/>
      <c r="F31" s="300"/>
      <c r="G31" s="300"/>
      <c r="H31" s="320"/>
      <c r="I31" s="320"/>
      <c r="J31" s="320"/>
      <c r="K31" s="320"/>
      <c r="L31" s="320"/>
      <c r="M31" s="320"/>
      <c r="N31" s="320"/>
      <c r="O31" s="320"/>
      <c r="P31" s="320"/>
      <c r="Q31" s="320"/>
      <c r="R31" s="320"/>
      <c r="S31" s="321"/>
      <c r="T31" s="321"/>
      <c r="U31" s="321"/>
      <c r="V31" s="321"/>
    </row>
    <row r="32" spans="1:22" s="322" customFormat="1" ht="51.75" customHeight="1" x14ac:dyDescent="0.2">
      <c r="A32" s="28" t="s">
        <v>72</v>
      </c>
      <c r="B32" s="166" t="s">
        <v>379</v>
      </c>
      <c r="C32" s="35" t="s">
        <v>534</v>
      </c>
      <c r="D32" s="300"/>
      <c r="E32" s="300"/>
      <c r="F32" s="300"/>
      <c r="G32" s="300"/>
      <c r="H32" s="320"/>
      <c r="I32" s="320"/>
      <c r="J32" s="320"/>
      <c r="K32" s="320"/>
      <c r="L32" s="320"/>
      <c r="M32" s="320"/>
      <c r="N32" s="320"/>
      <c r="O32" s="320"/>
      <c r="P32" s="320"/>
      <c r="Q32" s="320"/>
      <c r="R32" s="320"/>
      <c r="S32" s="321"/>
      <c r="T32" s="321"/>
      <c r="U32" s="321"/>
      <c r="V32" s="321"/>
    </row>
    <row r="33" spans="1:22" s="322" customFormat="1" ht="101.25" customHeight="1" x14ac:dyDescent="0.2">
      <c r="A33" s="28" t="s">
        <v>71</v>
      </c>
      <c r="B33" s="166" t="s">
        <v>380</v>
      </c>
      <c r="C33" s="35" t="s">
        <v>535</v>
      </c>
      <c r="D33" s="300"/>
      <c r="E33" s="300"/>
      <c r="F33" s="300"/>
      <c r="G33" s="300"/>
      <c r="H33" s="320"/>
      <c r="I33" s="320"/>
      <c r="J33" s="320"/>
      <c r="K33" s="320"/>
      <c r="L33" s="320"/>
      <c r="M33" s="320"/>
      <c r="N33" s="320"/>
      <c r="O33" s="320"/>
      <c r="P33" s="320"/>
      <c r="Q33" s="320"/>
      <c r="R33" s="320"/>
      <c r="S33" s="321"/>
      <c r="T33" s="321"/>
      <c r="U33" s="321"/>
      <c r="V33" s="321"/>
    </row>
    <row r="34" spans="1:22" s="302" customFormat="1" ht="111" customHeight="1" x14ac:dyDescent="0.25">
      <c r="A34" s="28" t="s">
        <v>395</v>
      </c>
      <c r="B34" s="166" t="s">
        <v>381</v>
      </c>
      <c r="C34" s="35" t="s">
        <v>482</v>
      </c>
      <c r="D34" s="301"/>
      <c r="E34" s="301"/>
      <c r="F34" s="301"/>
      <c r="G34" s="301"/>
      <c r="H34" s="301"/>
      <c r="I34" s="301"/>
      <c r="J34" s="301"/>
      <c r="K34" s="301"/>
      <c r="L34" s="301"/>
      <c r="M34" s="301"/>
      <c r="N34" s="301"/>
      <c r="O34" s="301"/>
      <c r="P34" s="301"/>
      <c r="Q34" s="301"/>
      <c r="R34" s="301"/>
      <c r="S34" s="301"/>
      <c r="T34" s="301"/>
      <c r="U34" s="301"/>
      <c r="V34" s="301"/>
    </row>
    <row r="35" spans="1:22" s="302" customFormat="1" ht="58.5" customHeight="1" x14ac:dyDescent="0.25">
      <c r="A35" s="28" t="s">
        <v>384</v>
      </c>
      <c r="B35" s="166" t="s">
        <v>73</v>
      </c>
      <c r="C35" s="325" t="s">
        <v>490</v>
      </c>
      <c r="D35" s="301"/>
      <c r="E35" s="301"/>
      <c r="F35" s="301"/>
      <c r="G35" s="301"/>
      <c r="H35" s="301"/>
      <c r="I35" s="301"/>
      <c r="J35" s="301"/>
      <c r="K35" s="301"/>
      <c r="L35" s="301"/>
      <c r="M35" s="301"/>
      <c r="N35" s="301"/>
      <c r="O35" s="301"/>
      <c r="P35" s="301"/>
      <c r="Q35" s="301"/>
      <c r="R35" s="301"/>
      <c r="S35" s="301"/>
      <c r="T35" s="301"/>
      <c r="U35" s="301"/>
      <c r="V35" s="301"/>
    </row>
    <row r="36" spans="1:22" s="302" customFormat="1" ht="51.75" customHeight="1" x14ac:dyDescent="0.25">
      <c r="A36" s="28" t="s">
        <v>396</v>
      </c>
      <c r="B36" s="166" t="s">
        <v>382</v>
      </c>
      <c r="C36" s="35" t="s">
        <v>481</v>
      </c>
      <c r="D36" s="301"/>
      <c r="E36" s="301"/>
      <c r="F36" s="301"/>
      <c r="G36" s="301"/>
      <c r="H36" s="301"/>
      <c r="I36" s="301"/>
      <c r="J36" s="301"/>
      <c r="K36" s="301"/>
      <c r="L36" s="301"/>
      <c r="M36" s="301"/>
      <c r="N36" s="301"/>
      <c r="O36" s="301"/>
      <c r="P36" s="301"/>
      <c r="Q36" s="301"/>
      <c r="R36" s="301"/>
      <c r="S36" s="301"/>
      <c r="T36" s="301"/>
      <c r="U36" s="301"/>
      <c r="V36" s="301"/>
    </row>
    <row r="37" spans="1:22" ht="43.5" customHeight="1" x14ac:dyDescent="0.25">
      <c r="A37" s="28">
        <v>15</v>
      </c>
      <c r="B37" s="40" t="s">
        <v>383</v>
      </c>
      <c r="C37" s="35" t="s">
        <v>536</v>
      </c>
      <c r="D37" s="301"/>
      <c r="E37" s="27"/>
      <c r="F37" s="27"/>
      <c r="G37" s="27"/>
      <c r="H37" s="27"/>
      <c r="I37" s="27"/>
      <c r="J37" s="27"/>
      <c r="K37" s="27"/>
      <c r="L37" s="27"/>
      <c r="M37" s="27"/>
      <c r="N37" s="27"/>
      <c r="O37" s="27"/>
      <c r="P37" s="27"/>
      <c r="Q37" s="27"/>
      <c r="R37" s="27"/>
      <c r="S37" s="27"/>
      <c r="T37" s="27"/>
      <c r="U37" s="27"/>
      <c r="V37" s="27"/>
    </row>
    <row r="38" spans="1:22" ht="43.5" customHeight="1" x14ac:dyDescent="0.25">
      <c r="A38" s="28" t="s">
        <v>397</v>
      </c>
      <c r="B38" s="40" t="s">
        <v>219</v>
      </c>
      <c r="C38" s="35" t="s">
        <v>481</v>
      </c>
      <c r="D38" s="301"/>
      <c r="E38" s="27"/>
      <c r="F38" s="27"/>
      <c r="G38" s="27"/>
      <c r="H38" s="27"/>
      <c r="I38" s="27"/>
      <c r="J38" s="27"/>
      <c r="K38" s="27"/>
      <c r="L38" s="27"/>
      <c r="M38" s="27"/>
      <c r="N38" s="27"/>
      <c r="O38" s="27"/>
      <c r="P38" s="27"/>
      <c r="Q38" s="27"/>
      <c r="R38" s="27"/>
      <c r="S38" s="27"/>
      <c r="T38" s="27"/>
      <c r="U38" s="27"/>
      <c r="V38" s="27"/>
    </row>
    <row r="39" spans="1:22" ht="23.25" customHeight="1" x14ac:dyDescent="0.25">
      <c r="A39" s="326"/>
      <c r="B39" s="327"/>
      <c r="C39" s="328"/>
      <c r="D39" s="301"/>
      <c r="E39" s="27"/>
      <c r="F39" s="27"/>
      <c r="G39" s="27"/>
      <c r="H39" s="27"/>
      <c r="I39" s="27"/>
      <c r="J39" s="27"/>
      <c r="K39" s="27"/>
      <c r="L39" s="27"/>
      <c r="M39" s="27"/>
      <c r="N39" s="27"/>
      <c r="O39" s="27"/>
      <c r="P39" s="27"/>
      <c r="Q39" s="27"/>
      <c r="R39" s="27"/>
      <c r="S39" s="27"/>
      <c r="T39" s="27"/>
      <c r="U39" s="27"/>
      <c r="V39" s="27"/>
    </row>
    <row r="40" spans="1:22" ht="63" x14ac:dyDescent="0.25">
      <c r="A40" s="28" t="s">
        <v>385</v>
      </c>
      <c r="B40" s="40" t="s">
        <v>439</v>
      </c>
      <c r="C40" s="40" t="s">
        <v>537</v>
      </c>
      <c r="D40" s="301"/>
      <c r="E40" s="27"/>
      <c r="F40" s="27"/>
      <c r="G40" s="27"/>
      <c r="H40" s="27"/>
      <c r="I40" s="27"/>
      <c r="J40" s="27"/>
      <c r="K40" s="27"/>
      <c r="L40" s="27"/>
      <c r="M40" s="27"/>
      <c r="N40" s="27"/>
      <c r="O40" s="27"/>
      <c r="P40" s="27"/>
      <c r="Q40" s="27"/>
      <c r="R40" s="27"/>
      <c r="S40" s="27"/>
      <c r="T40" s="27"/>
      <c r="U40" s="27"/>
      <c r="V40" s="27"/>
    </row>
    <row r="41" spans="1:22" ht="105.75" customHeight="1" x14ac:dyDescent="0.25">
      <c r="A41" s="28" t="s">
        <v>398</v>
      </c>
      <c r="B41" s="40" t="s">
        <v>421</v>
      </c>
      <c r="C41" s="40" t="s">
        <v>582</v>
      </c>
      <c r="D41" s="301"/>
      <c r="E41" s="27"/>
      <c r="F41" s="27"/>
      <c r="G41" s="27"/>
      <c r="H41" s="27"/>
      <c r="I41" s="27"/>
      <c r="J41" s="27"/>
      <c r="K41" s="27"/>
      <c r="L41" s="27"/>
      <c r="M41" s="27"/>
      <c r="N41" s="27"/>
      <c r="O41" s="27"/>
      <c r="P41" s="27"/>
      <c r="Q41" s="27"/>
      <c r="R41" s="27"/>
      <c r="S41" s="27"/>
      <c r="T41" s="27"/>
      <c r="U41" s="27"/>
      <c r="V41" s="27"/>
    </row>
    <row r="42" spans="1:22" ht="83.25" customHeight="1" x14ac:dyDescent="0.25">
      <c r="A42" s="28" t="s">
        <v>386</v>
      </c>
      <c r="B42" s="40" t="s">
        <v>436</v>
      </c>
      <c r="C42" s="40" t="s">
        <v>582</v>
      </c>
      <c r="D42" s="301"/>
      <c r="E42" s="27"/>
      <c r="F42" s="27"/>
      <c r="G42" s="27"/>
      <c r="H42" s="27"/>
      <c r="I42" s="27"/>
      <c r="J42" s="27"/>
      <c r="K42" s="27"/>
      <c r="L42" s="27"/>
      <c r="M42" s="27"/>
      <c r="N42" s="27"/>
      <c r="O42" s="27"/>
      <c r="P42" s="27"/>
      <c r="Q42" s="27"/>
      <c r="R42" s="27"/>
      <c r="S42" s="27"/>
      <c r="T42" s="27"/>
      <c r="U42" s="27"/>
      <c r="V42" s="27"/>
    </row>
    <row r="43" spans="1:22" ht="186" customHeight="1" x14ac:dyDescent="0.25">
      <c r="A43" s="28" t="s">
        <v>401</v>
      </c>
      <c r="B43" s="40" t="s">
        <v>402</v>
      </c>
      <c r="C43" s="40" t="s">
        <v>538</v>
      </c>
      <c r="D43" s="301"/>
      <c r="E43" s="27"/>
      <c r="F43" s="27"/>
      <c r="G43" s="27"/>
      <c r="H43" s="27"/>
      <c r="I43" s="27"/>
      <c r="J43" s="27"/>
      <c r="K43" s="27"/>
      <c r="L43" s="27"/>
      <c r="M43" s="27"/>
      <c r="N43" s="27"/>
      <c r="O43" s="27"/>
      <c r="P43" s="27"/>
      <c r="Q43" s="27"/>
      <c r="R43" s="27"/>
      <c r="S43" s="27"/>
      <c r="T43" s="27"/>
      <c r="U43" s="27"/>
      <c r="V43" s="27"/>
    </row>
    <row r="44" spans="1:22" ht="111" customHeight="1" x14ac:dyDescent="0.25">
      <c r="A44" s="28" t="s">
        <v>387</v>
      </c>
      <c r="B44" s="40" t="s">
        <v>427</v>
      </c>
      <c r="C44" s="40">
        <v>26.25</v>
      </c>
      <c r="D44" s="301"/>
      <c r="E44" s="27"/>
      <c r="F44" s="27"/>
      <c r="G44" s="27"/>
      <c r="H44" s="27"/>
      <c r="I44" s="27"/>
      <c r="J44" s="27"/>
      <c r="K44" s="27"/>
      <c r="L44" s="27"/>
      <c r="M44" s="27"/>
      <c r="N44" s="27"/>
      <c r="O44" s="27"/>
      <c r="P44" s="27"/>
      <c r="Q44" s="27"/>
      <c r="R44" s="27"/>
      <c r="S44" s="27"/>
      <c r="T44" s="27"/>
      <c r="U44" s="27"/>
      <c r="V44" s="27"/>
    </row>
    <row r="45" spans="1:22" ht="120" customHeight="1" x14ac:dyDescent="0.25">
      <c r="A45" s="28" t="s">
        <v>422</v>
      </c>
      <c r="B45" s="40" t="s">
        <v>428</v>
      </c>
      <c r="C45" s="40">
        <v>0.77700000000000002</v>
      </c>
      <c r="D45" s="301"/>
      <c r="E45" s="27"/>
      <c r="F45" s="27"/>
      <c r="G45" s="27"/>
      <c r="H45" s="27"/>
      <c r="I45" s="27"/>
      <c r="J45" s="27"/>
      <c r="K45" s="27"/>
      <c r="L45" s="27"/>
      <c r="M45" s="27"/>
      <c r="N45" s="27"/>
      <c r="O45" s="27"/>
      <c r="P45" s="27"/>
      <c r="Q45" s="27"/>
      <c r="R45" s="27"/>
      <c r="S45" s="27"/>
      <c r="T45" s="27"/>
      <c r="U45" s="27"/>
      <c r="V45" s="27"/>
    </row>
    <row r="46" spans="1:22" ht="101.25" customHeight="1" x14ac:dyDescent="0.25">
      <c r="A46" s="28" t="s">
        <v>388</v>
      </c>
      <c r="B46" s="40" t="s">
        <v>429</v>
      </c>
      <c r="C46" s="40" t="s">
        <v>539</v>
      </c>
      <c r="D46" s="301"/>
      <c r="E46" s="27"/>
      <c r="F46" s="27"/>
      <c r="G46" s="27"/>
      <c r="H46" s="27"/>
      <c r="I46" s="27"/>
      <c r="J46" s="27"/>
      <c r="K46" s="27"/>
      <c r="L46" s="27"/>
      <c r="M46" s="27"/>
      <c r="N46" s="27"/>
      <c r="O46" s="27"/>
      <c r="P46" s="27"/>
      <c r="Q46" s="27"/>
      <c r="R46" s="27"/>
      <c r="S46" s="27"/>
      <c r="T46" s="27"/>
      <c r="U46" s="27"/>
      <c r="V46" s="27"/>
    </row>
    <row r="47" spans="1:22" ht="18.75" customHeight="1" x14ac:dyDescent="0.25">
      <c r="A47" s="326"/>
      <c r="B47" s="327"/>
      <c r="C47" s="328"/>
      <c r="D47" s="301"/>
      <c r="E47" s="27"/>
      <c r="F47" s="27"/>
      <c r="G47" s="27"/>
      <c r="H47" s="27"/>
      <c r="I47" s="27"/>
      <c r="J47" s="27"/>
      <c r="K47" s="27"/>
      <c r="L47" s="27"/>
      <c r="M47" s="27"/>
      <c r="N47" s="27"/>
      <c r="O47" s="27"/>
      <c r="P47" s="27"/>
      <c r="Q47" s="27"/>
      <c r="R47" s="27"/>
      <c r="S47" s="27"/>
      <c r="T47" s="27"/>
      <c r="U47" s="27"/>
      <c r="V47" s="27"/>
    </row>
    <row r="48" spans="1:22" ht="75.75" customHeight="1" x14ac:dyDescent="0.25">
      <c r="A48" s="28" t="s">
        <v>423</v>
      </c>
      <c r="B48" s="40" t="s">
        <v>437</v>
      </c>
      <c r="C48" s="318" t="s">
        <v>579</v>
      </c>
      <c r="D48" s="301"/>
      <c r="E48" s="27"/>
      <c r="F48" s="27"/>
      <c r="G48" s="27"/>
      <c r="H48" s="27"/>
      <c r="I48" s="27"/>
      <c r="J48" s="27"/>
      <c r="K48" s="27"/>
      <c r="L48" s="27"/>
      <c r="M48" s="27"/>
      <c r="N48" s="27"/>
      <c r="O48" s="27"/>
      <c r="P48" s="27"/>
      <c r="Q48" s="27"/>
      <c r="R48" s="27"/>
      <c r="S48" s="27"/>
      <c r="T48" s="27"/>
      <c r="U48" s="27"/>
      <c r="V48" s="27"/>
    </row>
    <row r="49" spans="1:22" ht="71.25" customHeight="1" x14ac:dyDescent="0.25">
      <c r="A49" s="28" t="s">
        <v>389</v>
      </c>
      <c r="B49" s="40" t="s">
        <v>438</v>
      </c>
      <c r="C49" s="318" t="s">
        <v>580</v>
      </c>
      <c r="D49" s="301"/>
      <c r="E49" s="27"/>
      <c r="F49" s="27"/>
      <c r="G49" s="27"/>
      <c r="H49" s="27"/>
      <c r="I49" s="27"/>
      <c r="J49" s="27"/>
      <c r="K49" s="27"/>
      <c r="L49" s="27"/>
      <c r="M49" s="27"/>
      <c r="N49" s="27"/>
      <c r="O49" s="27"/>
      <c r="P49" s="27"/>
      <c r="Q49" s="27"/>
      <c r="R49" s="27"/>
      <c r="S49" s="27"/>
      <c r="T49" s="27"/>
      <c r="U49" s="27"/>
      <c r="V49" s="27"/>
    </row>
    <row r="50" spans="1:22" x14ac:dyDescent="0.25">
      <c r="A50" s="27"/>
      <c r="B50" s="27"/>
      <c r="C50" s="301"/>
      <c r="D50" s="301"/>
      <c r="E50" s="27"/>
      <c r="F50" s="27"/>
      <c r="G50" s="27"/>
      <c r="H50" s="27"/>
      <c r="I50" s="27"/>
      <c r="J50" s="27"/>
      <c r="K50" s="27"/>
      <c r="L50" s="27"/>
      <c r="M50" s="27"/>
      <c r="N50" s="27"/>
      <c r="O50" s="27"/>
      <c r="P50" s="27"/>
      <c r="Q50" s="27"/>
      <c r="R50" s="27"/>
      <c r="S50" s="27"/>
      <c r="T50" s="27"/>
      <c r="U50" s="27"/>
      <c r="V50" s="27"/>
    </row>
    <row r="51" spans="1:22" x14ac:dyDescent="0.25">
      <c r="A51" s="27"/>
      <c r="B51" s="27"/>
      <c r="C51" s="301"/>
      <c r="D51" s="301"/>
      <c r="E51" s="27"/>
      <c r="F51" s="27"/>
      <c r="G51" s="27"/>
      <c r="H51" s="27"/>
      <c r="I51" s="27"/>
      <c r="J51" s="27"/>
      <c r="K51" s="27"/>
      <c r="L51" s="27"/>
      <c r="M51" s="27"/>
      <c r="N51" s="27"/>
      <c r="O51" s="27"/>
      <c r="P51" s="27"/>
      <c r="Q51" s="27"/>
      <c r="R51" s="27"/>
      <c r="S51" s="27"/>
      <c r="T51" s="27"/>
      <c r="U51" s="27"/>
      <c r="V51" s="27"/>
    </row>
    <row r="52" spans="1:22" x14ac:dyDescent="0.25">
      <c r="A52" s="27"/>
      <c r="B52" s="27"/>
      <c r="C52" s="301"/>
      <c r="D52" s="301"/>
      <c r="E52" s="27"/>
      <c r="F52" s="27"/>
      <c r="G52" s="27"/>
      <c r="H52" s="27"/>
      <c r="I52" s="27"/>
      <c r="J52" s="27"/>
      <c r="K52" s="27"/>
      <c r="L52" s="27"/>
      <c r="M52" s="27"/>
      <c r="N52" s="27"/>
      <c r="O52" s="27"/>
      <c r="P52" s="27"/>
      <c r="Q52" s="27"/>
      <c r="R52" s="27"/>
      <c r="S52" s="27"/>
      <c r="T52" s="27"/>
      <c r="U52" s="27"/>
      <c r="V52" s="27"/>
    </row>
    <row r="53" spans="1:22" x14ac:dyDescent="0.25">
      <c r="A53" s="27"/>
      <c r="B53" s="27"/>
      <c r="C53" s="301"/>
      <c r="D53" s="301"/>
      <c r="E53" s="27"/>
      <c r="F53" s="27"/>
      <c r="G53" s="27"/>
      <c r="H53" s="27"/>
      <c r="I53" s="27"/>
      <c r="J53" s="27"/>
      <c r="K53" s="27"/>
      <c r="L53" s="27"/>
      <c r="M53" s="27"/>
      <c r="N53" s="27"/>
      <c r="O53" s="27"/>
      <c r="P53" s="27"/>
      <c r="Q53" s="27"/>
      <c r="R53" s="27"/>
      <c r="S53" s="27"/>
      <c r="T53" s="27"/>
      <c r="U53" s="27"/>
      <c r="V53" s="27"/>
    </row>
    <row r="54" spans="1:22" x14ac:dyDescent="0.25">
      <c r="A54" s="27"/>
      <c r="B54" s="27"/>
      <c r="C54" s="301"/>
      <c r="D54" s="301"/>
      <c r="E54" s="27"/>
      <c r="F54" s="27"/>
      <c r="G54" s="27"/>
      <c r="H54" s="27"/>
      <c r="I54" s="27"/>
      <c r="J54" s="27"/>
      <c r="K54" s="27"/>
      <c r="L54" s="27"/>
      <c r="M54" s="27"/>
      <c r="N54" s="27"/>
      <c r="O54" s="27"/>
      <c r="P54" s="27"/>
      <c r="Q54" s="27"/>
      <c r="R54" s="27"/>
      <c r="S54" s="27"/>
      <c r="T54" s="27"/>
      <c r="U54" s="27"/>
      <c r="V54" s="27"/>
    </row>
    <row r="55" spans="1:22" x14ac:dyDescent="0.25">
      <c r="A55" s="27"/>
      <c r="B55" s="27"/>
      <c r="C55" s="301"/>
      <c r="D55" s="301"/>
      <c r="E55" s="27"/>
      <c r="F55" s="27"/>
      <c r="G55" s="27"/>
      <c r="H55" s="27"/>
      <c r="I55" s="27"/>
      <c r="J55" s="27"/>
      <c r="K55" s="27"/>
      <c r="L55" s="27"/>
      <c r="M55" s="27"/>
      <c r="N55" s="27"/>
      <c r="O55" s="27"/>
      <c r="P55" s="27"/>
      <c r="Q55" s="27"/>
      <c r="R55" s="27"/>
      <c r="S55" s="27"/>
      <c r="T55" s="27"/>
      <c r="U55" s="27"/>
      <c r="V55" s="27"/>
    </row>
    <row r="56" spans="1:22" x14ac:dyDescent="0.25">
      <c r="A56" s="27"/>
      <c r="B56" s="27"/>
      <c r="C56" s="301"/>
      <c r="D56" s="301"/>
      <c r="E56" s="27"/>
      <c r="F56" s="27"/>
      <c r="G56" s="27"/>
      <c r="H56" s="27"/>
      <c r="I56" s="27"/>
      <c r="J56" s="27"/>
      <c r="K56" s="27"/>
      <c r="L56" s="27"/>
      <c r="M56" s="27"/>
      <c r="N56" s="27"/>
      <c r="O56" s="27"/>
      <c r="P56" s="27"/>
      <c r="Q56" s="27"/>
      <c r="R56" s="27"/>
      <c r="S56" s="27"/>
      <c r="T56" s="27"/>
      <c r="U56" s="27"/>
      <c r="V56" s="27"/>
    </row>
    <row r="57" spans="1:22" x14ac:dyDescent="0.25">
      <c r="A57" s="27"/>
      <c r="B57" s="27"/>
      <c r="C57" s="301"/>
      <c r="D57" s="301"/>
      <c r="E57" s="27"/>
      <c r="F57" s="27"/>
      <c r="G57" s="27"/>
      <c r="H57" s="27"/>
      <c r="I57" s="27"/>
      <c r="J57" s="27"/>
      <c r="K57" s="27"/>
      <c r="L57" s="27"/>
      <c r="M57" s="27"/>
      <c r="N57" s="27"/>
      <c r="O57" s="27"/>
      <c r="P57" s="27"/>
      <c r="Q57" s="27"/>
      <c r="R57" s="27"/>
      <c r="S57" s="27"/>
      <c r="T57" s="27"/>
      <c r="U57" s="27"/>
      <c r="V57" s="27"/>
    </row>
    <row r="58" spans="1:22" x14ac:dyDescent="0.25">
      <c r="A58" s="27"/>
      <c r="B58" s="27"/>
      <c r="C58" s="301"/>
      <c r="D58" s="301"/>
      <c r="E58" s="27"/>
      <c r="F58" s="27"/>
      <c r="G58" s="27"/>
      <c r="H58" s="27"/>
      <c r="I58" s="27"/>
      <c r="J58" s="27"/>
      <c r="K58" s="27"/>
      <c r="L58" s="27"/>
      <c r="M58" s="27"/>
      <c r="N58" s="27"/>
      <c r="O58" s="27"/>
      <c r="P58" s="27"/>
      <c r="Q58" s="27"/>
      <c r="R58" s="27"/>
      <c r="S58" s="27"/>
      <c r="T58" s="27"/>
      <c r="U58" s="27"/>
      <c r="V58" s="27"/>
    </row>
    <row r="59" spans="1:22" x14ac:dyDescent="0.25">
      <c r="A59" s="27"/>
      <c r="B59" s="27"/>
      <c r="C59" s="301"/>
      <c r="D59" s="301"/>
      <c r="E59" s="27"/>
      <c r="F59" s="27"/>
      <c r="G59" s="27"/>
      <c r="H59" s="27"/>
      <c r="I59" s="27"/>
      <c r="J59" s="27"/>
      <c r="K59" s="27"/>
      <c r="L59" s="27"/>
      <c r="M59" s="27"/>
      <c r="N59" s="27"/>
      <c r="O59" s="27"/>
      <c r="P59" s="27"/>
      <c r="Q59" s="27"/>
      <c r="R59" s="27"/>
      <c r="S59" s="27"/>
      <c r="T59" s="27"/>
      <c r="U59" s="27"/>
      <c r="V59" s="27"/>
    </row>
    <row r="60" spans="1:22" x14ac:dyDescent="0.25">
      <c r="A60" s="27"/>
      <c r="B60" s="27"/>
      <c r="C60" s="301"/>
      <c r="D60" s="301"/>
      <c r="E60" s="27"/>
      <c r="F60" s="27"/>
      <c r="G60" s="27"/>
      <c r="H60" s="27"/>
      <c r="I60" s="27"/>
      <c r="J60" s="27"/>
      <c r="K60" s="27"/>
      <c r="L60" s="27"/>
      <c r="M60" s="27"/>
      <c r="N60" s="27"/>
      <c r="O60" s="27"/>
      <c r="P60" s="27"/>
      <c r="Q60" s="27"/>
      <c r="R60" s="27"/>
      <c r="S60" s="27"/>
      <c r="T60" s="27"/>
      <c r="U60" s="27"/>
      <c r="V60" s="27"/>
    </row>
    <row r="61" spans="1:22" x14ac:dyDescent="0.25">
      <c r="A61" s="27"/>
      <c r="B61" s="27"/>
      <c r="C61" s="301"/>
      <c r="D61" s="301"/>
      <c r="E61" s="27"/>
      <c r="F61" s="27"/>
      <c r="G61" s="27"/>
      <c r="H61" s="27"/>
      <c r="I61" s="27"/>
      <c r="J61" s="27"/>
      <c r="K61" s="27"/>
      <c r="L61" s="27"/>
      <c r="M61" s="27"/>
      <c r="N61" s="27"/>
      <c r="O61" s="27"/>
      <c r="P61" s="27"/>
      <c r="Q61" s="27"/>
      <c r="R61" s="27"/>
      <c r="S61" s="27"/>
      <c r="T61" s="27"/>
      <c r="U61" s="27"/>
      <c r="V61" s="27"/>
    </row>
    <row r="62" spans="1:22" x14ac:dyDescent="0.25">
      <c r="A62" s="27"/>
      <c r="B62" s="27"/>
      <c r="C62" s="301"/>
      <c r="D62" s="301"/>
      <c r="E62" s="27"/>
      <c r="F62" s="27"/>
      <c r="G62" s="27"/>
      <c r="H62" s="27"/>
      <c r="I62" s="27"/>
      <c r="J62" s="27"/>
      <c r="K62" s="27"/>
      <c r="L62" s="27"/>
      <c r="M62" s="27"/>
      <c r="N62" s="27"/>
      <c r="O62" s="27"/>
      <c r="P62" s="27"/>
      <c r="Q62" s="27"/>
      <c r="R62" s="27"/>
      <c r="S62" s="27"/>
      <c r="T62" s="27"/>
      <c r="U62" s="27"/>
      <c r="V62" s="27"/>
    </row>
    <row r="63" spans="1:22" x14ac:dyDescent="0.25">
      <c r="A63" s="27"/>
      <c r="B63" s="27"/>
      <c r="C63" s="301"/>
      <c r="D63" s="301"/>
      <c r="E63" s="27"/>
      <c r="F63" s="27"/>
      <c r="G63" s="27"/>
      <c r="H63" s="27"/>
      <c r="I63" s="27"/>
      <c r="J63" s="27"/>
      <c r="K63" s="27"/>
      <c r="L63" s="27"/>
      <c r="M63" s="27"/>
      <c r="N63" s="27"/>
      <c r="O63" s="27"/>
      <c r="P63" s="27"/>
      <c r="Q63" s="27"/>
      <c r="R63" s="27"/>
      <c r="S63" s="27"/>
      <c r="T63" s="27"/>
      <c r="U63" s="27"/>
      <c r="V63" s="27"/>
    </row>
    <row r="64" spans="1:22" x14ac:dyDescent="0.25">
      <c r="A64" s="27"/>
      <c r="B64" s="27"/>
      <c r="C64" s="301"/>
      <c r="D64" s="301"/>
      <c r="E64" s="27"/>
      <c r="F64" s="27"/>
      <c r="G64" s="27"/>
      <c r="H64" s="27"/>
      <c r="I64" s="27"/>
      <c r="J64" s="27"/>
      <c r="K64" s="27"/>
      <c r="L64" s="27"/>
      <c r="M64" s="27"/>
      <c r="N64" s="27"/>
      <c r="O64" s="27"/>
      <c r="P64" s="27"/>
      <c r="Q64" s="27"/>
      <c r="R64" s="27"/>
      <c r="S64" s="27"/>
      <c r="T64" s="27"/>
      <c r="U64" s="27"/>
      <c r="V64" s="27"/>
    </row>
    <row r="65" spans="1:22" x14ac:dyDescent="0.25">
      <c r="A65" s="27"/>
      <c r="B65" s="27"/>
      <c r="C65" s="301"/>
      <c r="D65" s="301"/>
      <c r="E65" s="27"/>
      <c r="F65" s="27"/>
      <c r="G65" s="27"/>
      <c r="H65" s="27"/>
      <c r="I65" s="27"/>
      <c r="J65" s="27"/>
      <c r="K65" s="27"/>
      <c r="L65" s="27"/>
      <c r="M65" s="27"/>
      <c r="N65" s="27"/>
      <c r="O65" s="27"/>
      <c r="P65" s="27"/>
      <c r="Q65" s="27"/>
      <c r="R65" s="27"/>
      <c r="S65" s="27"/>
      <c r="T65" s="27"/>
      <c r="U65" s="27"/>
      <c r="V65" s="27"/>
    </row>
    <row r="66" spans="1:22" x14ac:dyDescent="0.25">
      <c r="A66" s="27"/>
      <c r="B66" s="27"/>
      <c r="C66" s="301"/>
      <c r="D66" s="301"/>
      <c r="E66" s="27"/>
      <c r="F66" s="27"/>
      <c r="G66" s="27"/>
      <c r="H66" s="27"/>
      <c r="I66" s="27"/>
      <c r="J66" s="27"/>
      <c r="K66" s="27"/>
      <c r="L66" s="27"/>
      <c r="M66" s="27"/>
      <c r="N66" s="27"/>
      <c r="O66" s="27"/>
      <c r="P66" s="27"/>
      <c r="Q66" s="27"/>
      <c r="R66" s="27"/>
      <c r="S66" s="27"/>
      <c r="T66" s="27"/>
      <c r="U66" s="27"/>
      <c r="V66" s="27"/>
    </row>
    <row r="67" spans="1:22" x14ac:dyDescent="0.25">
      <c r="A67" s="27"/>
      <c r="B67" s="27"/>
      <c r="C67" s="301"/>
      <c r="D67" s="301"/>
      <c r="E67" s="27"/>
      <c r="F67" s="27"/>
      <c r="G67" s="27"/>
      <c r="H67" s="27"/>
      <c r="I67" s="27"/>
      <c r="J67" s="27"/>
      <c r="K67" s="27"/>
      <c r="L67" s="27"/>
      <c r="M67" s="27"/>
      <c r="N67" s="27"/>
      <c r="O67" s="27"/>
      <c r="P67" s="27"/>
      <c r="Q67" s="27"/>
      <c r="R67" s="27"/>
      <c r="S67" s="27"/>
      <c r="T67" s="27"/>
      <c r="U67" s="27"/>
      <c r="V67" s="27"/>
    </row>
    <row r="68" spans="1:22" x14ac:dyDescent="0.25">
      <c r="A68" s="27"/>
      <c r="B68" s="27"/>
      <c r="C68" s="301"/>
      <c r="D68" s="301"/>
      <c r="E68" s="27"/>
      <c r="F68" s="27"/>
      <c r="G68" s="27"/>
      <c r="H68" s="27"/>
      <c r="I68" s="27"/>
      <c r="J68" s="27"/>
      <c r="K68" s="27"/>
      <c r="L68" s="27"/>
      <c r="M68" s="27"/>
      <c r="N68" s="27"/>
      <c r="O68" s="27"/>
      <c r="P68" s="27"/>
      <c r="Q68" s="27"/>
      <c r="R68" s="27"/>
      <c r="S68" s="27"/>
      <c r="T68" s="27"/>
      <c r="U68" s="27"/>
      <c r="V68" s="27"/>
    </row>
    <row r="69" spans="1:22" x14ac:dyDescent="0.25">
      <c r="A69" s="27"/>
      <c r="B69" s="27"/>
      <c r="C69" s="301"/>
      <c r="D69" s="301"/>
      <c r="E69" s="27"/>
      <c r="F69" s="27"/>
      <c r="G69" s="27"/>
      <c r="H69" s="27"/>
      <c r="I69" s="27"/>
      <c r="J69" s="27"/>
      <c r="K69" s="27"/>
      <c r="L69" s="27"/>
      <c r="M69" s="27"/>
      <c r="N69" s="27"/>
      <c r="O69" s="27"/>
      <c r="P69" s="27"/>
      <c r="Q69" s="27"/>
      <c r="R69" s="27"/>
      <c r="S69" s="27"/>
      <c r="T69" s="27"/>
      <c r="U69" s="27"/>
      <c r="V69" s="27"/>
    </row>
    <row r="70" spans="1:22" x14ac:dyDescent="0.25">
      <c r="A70" s="27"/>
      <c r="B70" s="27"/>
      <c r="C70" s="301"/>
      <c r="D70" s="301"/>
      <c r="E70" s="27"/>
      <c r="F70" s="27"/>
      <c r="G70" s="27"/>
      <c r="H70" s="27"/>
      <c r="I70" s="27"/>
      <c r="J70" s="27"/>
      <c r="K70" s="27"/>
      <c r="L70" s="27"/>
      <c r="M70" s="27"/>
      <c r="N70" s="27"/>
      <c r="O70" s="27"/>
      <c r="P70" s="27"/>
      <c r="Q70" s="27"/>
      <c r="R70" s="27"/>
      <c r="S70" s="27"/>
      <c r="T70" s="27"/>
      <c r="U70" s="27"/>
      <c r="V70" s="27"/>
    </row>
    <row r="71" spans="1:22" x14ac:dyDescent="0.25">
      <c r="A71" s="27"/>
      <c r="B71" s="27"/>
      <c r="C71" s="301"/>
      <c r="D71" s="301"/>
      <c r="E71" s="27"/>
      <c r="F71" s="27"/>
      <c r="G71" s="27"/>
      <c r="H71" s="27"/>
      <c r="I71" s="27"/>
      <c r="J71" s="27"/>
      <c r="K71" s="27"/>
      <c r="L71" s="27"/>
      <c r="M71" s="27"/>
      <c r="N71" s="27"/>
      <c r="O71" s="27"/>
      <c r="P71" s="27"/>
      <c r="Q71" s="27"/>
      <c r="R71" s="27"/>
      <c r="S71" s="27"/>
      <c r="T71" s="27"/>
      <c r="U71" s="27"/>
      <c r="V71" s="27"/>
    </row>
    <row r="72" spans="1:22" x14ac:dyDescent="0.25">
      <c r="A72" s="27"/>
      <c r="B72" s="27"/>
      <c r="C72" s="301"/>
      <c r="D72" s="301"/>
      <c r="E72" s="27"/>
      <c r="F72" s="27"/>
      <c r="G72" s="27"/>
      <c r="H72" s="27"/>
      <c r="I72" s="27"/>
      <c r="J72" s="27"/>
      <c r="K72" s="27"/>
      <c r="L72" s="27"/>
      <c r="M72" s="27"/>
      <c r="N72" s="27"/>
      <c r="O72" s="27"/>
      <c r="P72" s="27"/>
      <c r="Q72" s="27"/>
      <c r="R72" s="27"/>
      <c r="S72" s="27"/>
      <c r="T72" s="27"/>
      <c r="U72" s="27"/>
      <c r="V72" s="27"/>
    </row>
    <row r="73" spans="1:22" x14ac:dyDescent="0.25">
      <c r="A73" s="27"/>
      <c r="B73" s="27"/>
      <c r="C73" s="301"/>
      <c r="D73" s="301"/>
      <c r="E73" s="27"/>
      <c r="F73" s="27"/>
      <c r="G73" s="27"/>
      <c r="H73" s="27"/>
      <c r="I73" s="27"/>
      <c r="J73" s="27"/>
      <c r="K73" s="27"/>
      <c r="L73" s="27"/>
      <c r="M73" s="27"/>
      <c r="N73" s="27"/>
      <c r="O73" s="27"/>
      <c r="P73" s="27"/>
      <c r="Q73" s="27"/>
      <c r="R73" s="27"/>
      <c r="S73" s="27"/>
      <c r="T73" s="27"/>
      <c r="U73" s="27"/>
      <c r="V73" s="27"/>
    </row>
    <row r="74" spans="1:22" x14ac:dyDescent="0.25">
      <c r="A74" s="27"/>
      <c r="B74" s="27"/>
      <c r="C74" s="301"/>
      <c r="D74" s="301"/>
      <c r="E74" s="27"/>
      <c r="F74" s="27"/>
      <c r="G74" s="27"/>
      <c r="H74" s="27"/>
      <c r="I74" s="27"/>
      <c r="J74" s="27"/>
      <c r="K74" s="27"/>
      <c r="L74" s="27"/>
      <c r="M74" s="27"/>
      <c r="N74" s="27"/>
      <c r="O74" s="27"/>
      <c r="P74" s="27"/>
      <c r="Q74" s="27"/>
      <c r="R74" s="27"/>
      <c r="S74" s="27"/>
      <c r="T74" s="27"/>
      <c r="U74" s="27"/>
      <c r="V74" s="27"/>
    </row>
    <row r="75" spans="1:22" x14ac:dyDescent="0.25">
      <c r="A75" s="27"/>
      <c r="B75" s="27"/>
      <c r="C75" s="301"/>
      <c r="D75" s="301"/>
      <c r="E75" s="27"/>
      <c r="F75" s="27"/>
      <c r="G75" s="27"/>
      <c r="H75" s="27"/>
      <c r="I75" s="27"/>
      <c r="J75" s="27"/>
      <c r="K75" s="27"/>
      <c r="L75" s="27"/>
      <c r="M75" s="27"/>
      <c r="N75" s="27"/>
      <c r="O75" s="27"/>
      <c r="P75" s="27"/>
      <c r="Q75" s="27"/>
      <c r="R75" s="27"/>
      <c r="S75" s="27"/>
      <c r="T75" s="27"/>
      <c r="U75" s="27"/>
      <c r="V75" s="27"/>
    </row>
    <row r="76" spans="1:22" x14ac:dyDescent="0.25">
      <c r="A76" s="27"/>
      <c r="B76" s="27"/>
      <c r="C76" s="301"/>
      <c r="D76" s="301"/>
      <c r="E76" s="27"/>
      <c r="F76" s="27"/>
      <c r="G76" s="27"/>
      <c r="H76" s="27"/>
      <c r="I76" s="27"/>
      <c r="J76" s="27"/>
      <c r="K76" s="27"/>
      <c r="L76" s="27"/>
      <c r="M76" s="27"/>
      <c r="N76" s="27"/>
      <c r="O76" s="27"/>
      <c r="P76" s="27"/>
      <c r="Q76" s="27"/>
      <c r="R76" s="27"/>
      <c r="S76" s="27"/>
      <c r="T76" s="27"/>
      <c r="U76" s="27"/>
      <c r="V76" s="27"/>
    </row>
    <row r="77" spans="1:22" x14ac:dyDescent="0.25">
      <c r="A77" s="27"/>
      <c r="B77" s="27"/>
      <c r="C77" s="301"/>
      <c r="D77" s="301"/>
      <c r="E77" s="27"/>
      <c r="F77" s="27"/>
      <c r="G77" s="27"/>
      <c r="H77" s="27"/>
      <c r="I77" s="27"/>
      <c r="J77" s="27"/>
      <c r="K77" s="27"/>
      <c r="L77" s="27"/>
      <c r="M77" s="27"/>
      <c r="N77" s="27"/>
      <c r="O77" s="27"/>
      <c r="P77" s="27"/>
      <c r="Q77" s="27"/>
      <c r="R77" s="27"/>
      <c r="S77" s="27"/>
      <c r="T77" s="27"/>
      <c r="U77" s="27"/>
      <c r="V77" s="27"/>
    </row>
    <row r="78" spans="1:22" x14ac:dyDescent="0.25">
      <c r="A78" s="27"/>
      <c r="B78" s="27"/>
      <c r="C78" s="301"/>
      <c r="D78" s="301"/>
      <c r="E78" s="27"/>
      <c r="F78" s="27"/>
      <c r="G78" s="27"/>
      <c r="H78" s="27"/>
      <c r="I78" s="27"/>
      <c r="J78" s="27"/>
      <c r="K78" s="27"/>
      <c r="L78" s="27"/>
      <c r="M78" s="27"/>
      <c r="N78" s="27"/>
      <c r="O78" s="27"/>
      <c r="P78" s="27"/>
      <c r="Q78" s="27"/>
      <c r="R78" s="27"/>
      <c r="S78" s="27"/>
      <c r="T78" s="27"/>
      <c r="U78" s="27"/>
      <c r="V78" s="27"/>
    </row>
    <row r="79" spans="1:22" x14ac:dyDescent="0.25">
      <c r="A79" s="27"/>
      <c r="B79" s="27"/>
      <c r="C79" s="301"/>
      <c r="D79" s="301"/>
      <c r="E79" s="27"/>
      <c r="F79" s="27"/>
      <c r="G79" s="27"/>
      <c r="H79" s="27"/>
      <c r="I79" s="27"/>
      <c r="J79" s="27"/>
      <c r="K79" s="27"/>
      <c r="L79" s="27"/>
      <c r="M79" s="27"/>
      <c r="N79" s="27"/>
      <c r="O79" s="27"/>
      <c r="P79" s="27"/>
      <c r="Q79" s="27"/>
      <c r="R79" s="27"/>
      <c r="S79" s="27"/>
      <c r="T79" s="27"/>
      <c r="U79" s="27"/>
      <c r="V79" s="27"/>
    </row>
    <row r="80" spans="1:22" x14ac:dyDescent="0.25">
      <c r="A80" s="27"/>
      <c r="B80" s="27"/>
      <c r="C80" s="301"/>
      <c r="D80" s="301"/>
      <c r="E80" s="27"/>
      <c r="F80" s="27"/>
      <c r="G80" s="27"/>
      <c r="H80" s="27"/>
      <c r="I80" s="27"/>
      <c r="J80" s="27"/>
      <c r="K80" s="27"/>
      <c r="L80" s="27"/>
      <c r="M80" s="27"/>
      <c r="N80" s="27"/>
      <c r="O80" s="27"/>
      <c r="P80" s="27"/>
      <c r="Q80" s="27"/>
      <c r="R80" s="27"/>
      <c r="S80" s="27"/>
      <c r="T80" s="27"/>
      <c r="U80" s="27"/>
      <c r="V80" s="27"/>
    </row>
    <row r="81" spans="1:22" x14ac:dyDescent="0.25">
      <c r="A81" s="27"/>
      <c r="B81" s="27"/>
      <c r="C81" s="301"/>
      <c r="D81" s="301"/>
      <c r="E81" s="27"/>
      <c r="F81" s="27"/>
      <c r="G81" s="27"/>
      <c r="H81" s="27"/>
      <c r="I81" s="27"/>
      <c r="J81" s="27"/>
      <c r="K81" s="27"/>
      <c r="L81" s="27"/>
      <c r="M81" s="27"/>
      <c r="N81" s="27"/>
      <c r="O81" s="27"/>
      <c r="P81" s="27"/>
      <c r="Q81" s="27"/>
      <c r="R81" s="27"/>
      <c r="S81" s="27"/>
      <c r="T81" s="27"/>
      <c r="U81" s="27"/>
      <c r="V81" s="27"/>
    </row>
    <row r="82" spans="1:22" x14ac:dyDescent="0.25">
      <c r="A82" s="27"/>
      <c r="B82" s="27"/>
      <c r="C82" s="301"/>
      <c r="D82" s="301"/>
      <c r="E82" s="27"/>
      <c r="F82" s="27"/>
      <c r="G82" s="27"/>
      <c r="H82" s="27"/>
      <c r="I82" s="27"/>
      <c r="J82" s="27"/>
      <c r="K82" s="27"/>
      <c r="L82" s="27"/>
      <c r="M82" s="27"/>
      <c r="N82" s="27"/>
      <c r="O82" s="27"/>
      <c r="P82" s="27"/>
      <c r="Q82" s="27"/>
      <c r="R82" s="27"/>
      <c r="S82" s="27"/>
      <c r="T82" s="27"/>
      <c r="U82" s="27"/>
      <c r="V82" s="27"/>
    </row>
    <row r="83" spans="1:22" x14ac:dyDescent="0.25">
      <c r="A83" s="27"/>
      <c r="B83" s="27"/>
      <c r="C83" s="301"/>
      <c r="D83" s="301"/>
      <c r="E83" s="27"/>
      <c r="F83" s="27"/>
      <c r="G83" s="27"/>
      <c r="H83" s="27"/>
      <c r="I83" s="27"/>
      <c r="J83" s="27"/>
      <c r="K83" s="27"/>
      <c r="L83" s="27"/>
      <c r="M83" s="27"/>
      <c r="N83" s="27"/>
      <c r="O83" s="27"/>
      <c r="P83" s="27"/>
      <c r="Q83" s="27"/>
      <c r="R83" s="27"/>
      <c r="S83" s="27"/>
      <c r="T83" s="27"/>
      <c r="U83" s="27"/>
      <c r="V83" s="27"/>
    </row>
    <row r="84" spans="1:22" x14ac:dyDescent="0.25">
      <c r="A84" s="27"/>
      <c r="B84" s="27"/>
      <c r="C84" s="301"/>
      <c r="D84" s="301"/>
      <c r="E84" s="27"/>
      <c r="F84" s="27"/>
      <c r="G84" s="27"/>
      <c r="H84" s="27"/>
      <c r="I84" s="27"/>
      <c r="J84" s="27"/>
      <c r="K84" s="27"/>
      <c r="L84" s="27"/>
      <c r="M84" s="27"/>
      <c r="N84" s="27"/>
      <c r="O84" s="27"/>
      <c r="P84" s="27"/>
      <c r="Q84" s="27"/>
      <c r="R84" s="27"/>
      <c r="S84" s="27"/>
      <c r="T84" s="27"/>
      <c r="U84" s="27"/>
      <c r="V84" s="27"/>
    </row>
    <row r="85" spans="1:22" x14ac:dyDescent="0.25">
      <c r="A85" s="27"/>
      <c r="B85" s="27"/>
      <c r="C85" s="301"/>
      <c r="D85" s="301"/>
      <c r="E85" s="27"/>
      <c r="F85" s="27"/>
      <c r="G85" s="27"/>
      <c r="H85" s="27"/>
      <c r="I85" s="27"/>
      <c r="J85" s="27"/>
      <c r="K85" s="27"/>
      <c r="L85" s="27"/>
      <c r="M85" s="27"/>
      <c r="N85" s="27"/>
      <c r="O85" s="27"/>
      <c r="P85" s="27"/>
      <c r="Q85" s="27"/>
      <c r="R85" s="27"/>
      <c r="S85" s="27"/>
      <c r="T85" s="27"/>
      <c r="U85" s="27"/>
      <c r="V85" s="27"/>
    </row>
    <row r="86" spans="1:22" x14ac:dyDescent="0.25">
      <c r="A86" s="27"/>
      <c r="B86" s="27"/>
      <c r="C86" s="301"/>
      <c r="D86" s="301"/>
      <c r="E86" s="27"/>
      <c r="F86" s="27"/>
      <c r="G86" s="27"/>
      <c r="H86" s="27"/>
      <c r="I86" s="27"/>
      <c r="J86" s="27"/>
      <c r="K86" s="27"/>
      <c r="L86" s="27"/>
      <c r="M86" s="27"/>
      <c r="N86" s="27"/>
      <c r="O86" s="27"/>
      <c r="P86" s="27"/>
      <c r="Q86" s="27"/>
      <c r="R86" s="27"/>
      <c r="S86" s="27"/>
      <c r="T86" s="27"/>
      <c r="U86" s="27"/>
      <c r="V86" s="27"/>
    </row>
    <row r="87" spans="1:22" x14ac:dyDescent="0.25">
      <c r="A87" s="27"/>
      <c r="B87" s="27"/>
      <c r="C87" s="301"/>
      <c r="D87" s="301"/>
      <c r="E87" s="27"/>
      <c r="F87" s="27"/>
      <c r="G87" s="27"/>
      <c r="H87" s="27"/>
      <c r="I87" s="27"/>
      <c r="J87" s="27"/>
      <c r="K87" s="27"/>
      <c r="L87" s="27"/>
      <c r="M87" s="27"/>
      <c r="N87" s="27"/>
      <c r="O87" s="27"/>
      <c r="P87" s="27"/>
      <c r="Q87" s="27"/>
      <c r="R87" s="27"/>
      <c r="S87" s="27"/>
      <c r="T87" s="27"/>
      <c r="U87" s="27"/>
      <c r="V87" s="27"/>
    </row>
    <row r="88" spans="1:22" x14ac:dyDescent="0.25">
      <c r="A88" s="27"/>
      <c r="B88" s="27"/>
      <c r="C88" s="301"/>
      <c r="D88" s="301"/>
      <c r="E88" s="27"/>
      <c r="F88" s="27"/>
      <c r="G88" s="27"/>
      <c r="H88" s="27"/>
      <c r="I88" s="27"/>
      <c r="J88" s="27"/>
      <c r="K88" s="27"/>
      <c r="L88" s="27"/>
      <c r="M88" s="27"/>
      <c r="N88" s="27"/>
      <c r="O88" s="27"/>
      <c r="P88" s="27"/>
      <c r="Q88" s="27"/>
      <c r="R88" s="27"/>
      <c r="S88" s="27"/>
      <c r="T88" s="27"/>
      <c r="U88" s="27"/>
      <c r="V88" s="27"/>
    </row>
    <row r="89" spans="1:22" x14ac:dyDescent="0.25">
      <c r="A89" s="27"/>
      <c r="B89" s="27"/>
      <c r="C89" s="301"/>
      <c r="D89" s="301"/>
      <c r="E89" s="27"/>
      <c r="F89" s="27"/>
      <c r="G89" s="27"/>
      <c r="H89" s="27"/>
      <c r="I89" s="27"/>
      <c r="J89" s="27"/>
      <c r="K89" s="27"/>
      <c r="L89" s="27"/>
      <c r="M89" s="27"/>
      <c r="N89" s="27"/>
      <c r="O89" s="27"/>
      <c r="P89" s="27"/>
      <c r="Q89" s="27"/>
      <c r="R89" s="27"/>
      <c r="S89" s="27"/>
      <c r="T89" s="27"/>
      <c r="U89" s="27"/>
      <c r="V89" s="27"/>
    </row>
    <row r="90" spans="1:22" x14ac:dyDescent="0.25">
      <c r="A90" s="27"/>
      <c r="B90" s="27"/>
      <c r="C90" s="301"/>
      <c r="D90" s="301"/>
      <c r="E90" s="27"/>
      <c r="F90" s="27"/>
      <c r="G90" s="27"/>
      <c r="H90" s="27"/>
      <c r="I90" s="27"/>
      <c r="J90" s="27"/>
      <c r="K90" s="27"/>
      <c r="L90" s="27"/>
      <c r="M90" s="27"/>
      <c r="N90" s="27"/>
      <c r="O90" s="27"/>
      <c r="P90" s="27"/>
      <c r="Q90" s="27"/>
      <c r="R90" s="27"/>
      <c r="S90" s="27"/>
      <c r="T90" s="27"/>
      <c r="U90" s="27"/>
      <c r="V90" s="27"/>
    </row>
    <row r="91" spans="1:22" x14ac:dyDescent="0.25">
      <c r="A91" s="27"/>
      <c r="B91" s="27"/>
      <c r="C91" s="301"/>
      <c r="D91" s="301"/>
      <c r="E91" s="27"/>
      <c r="F91" s="27"/>
      <c r="G91" s="27"/>
      <c r="H91" s="27"/>
      <c r="I91" s="27"/>
      <c r="J91" s="27"/>
      <c r="K91" s="27"/>
      <c r="L91" s="27"/>
      <c r="M91" s="27"/>
      <c r="N91" s="27"/>
      <c r="O91" s="27"/>
      <c r="P91" s="27"/>
      <c r="Q91" s="27"/>
      <c r="R91" s="27"/>
      <c r="S91" s="27"/>
      <c r="T91" s="27"/>
      <c r="U91" s="27"/>
      <c r="V91" s="27"/>
    </row>
    <row r="92" spans="1:22" x14ac:dyDescent="0.25">
      <c r="A92" s="27"/>
      <c r="B92" s="27"/>
      <c r="C92" s="301"/>
      <c r="D92" s="301"/>
      <c r="E92" s="27"/>
      <c r="F92" s="27"/>
      <c r="G92" s="27"/>
      <c r="H92" s="27"/>
      <c r="I92" s="27"/>
      <c r="J92" s="27"/>
      <c r="K92" s="27"/>
      <c r="L92" s="27"/>
      <c r="M92" s="27"/>
      <c r="N92" s="27"/>
      <c r="O92" s="27"/>
      <c r="P92" s="27"/>
      <c r="Q92" s="27"/>
      <c r="R92" s="27"/>
      <c r="S92" s="27"/>
      <c r="T92" s="27"/>
      <c r="U92" s="27"/>
      <c r="V92" s="27"/>
    </row>
    <row r="93" spans="1:22" x14ac:dyDescent="0.25">
      <c r="A93" s="27"/>
      <c r="B93" s="27"/>
      <c r="C93" s="301"/>
      <c r="D93" s="301"/>
      <c r="E93" s="27"/>
      <c r="F93" s="27"/>
      <c r="G93" s="27"/>
      <c r="H93" s="27"/>
      <c r="I93" s="27"/>
      <c r="J93" s="27"/>
      <c r="K93" s="27"/>
      <c r="L93" s="27"/>
      <c r="M93" s="27"/>
      <c r="N93" s="27"/>
      <c r="O93" s="27"/>
      <c r="P93" s="27"/>
      <c r="Q93" s="27"/>
      <c r="R93" s="27"/>
      <c r="S93" s="27"/>
      <c r="T93" s="27"/>
      <c r="U93" s="27"/>
      <c r="V93" s="27"/>
    </row>
    <row r="94" spans="1:22" x14ac:dyDescent="0.25">
      <c r="A94" s="27"/>
      <c r="B94" s="27"/>
      <c r="C94" s="301"/>
      <c r="D94" s="301"/>
      <c r="E94" s="27"/>
      <c r="F94" s="27"/>
      <c r="G94" s="27"/>
      <c r="H94" s="27"/>
      <c r="I94" s="27"/>
      <c r="J94" s="27"/>
      <c r="K94" s="27"/>
      <c r="L94" s="27"/>
      <c r="M94" s="27"/>
      <c r="N94" s="27"/>
      <c r="O94" s="27"/>
      <c r="P94" s="27"/>
      <c r="Q94" s="27"/>
      <c r="R94" s="27"/>
      <c r="S94" s="27"/>
      <c r="T94" s="27"/>
      <c r="U94" s="27"/>
      <c r="V94" s="27"/>
    </row>
    <row r="95" spans="1:22" x14ac:dyDescent="0.25">
      <c r="A95" s="27"/>
      <c r="B95" s="27"/>
      <c r="C95" s="301"/>
      <c r="D95" s="301"/>
      <c r="E95" s="27"/>
      <c r="F95" s="27"/>
      <c r="G95" s="27"/>
      <c r="H95" s="27"/>
      <c r="I95" s="27"/>
      <c r="J95" s="27"/>
      <c r="K95" s="27"/>
      <c r="L95" s="27"/>
      <c r="M95" s="27"/>
      <c r="N95" s="27"/>
      <c r="O95" s="27"/>
      <c r="P95" s="27"/>
      <c r="Q95" s="27"/>
      <c r="R95" s="27"/>
      <c r="S95" s="27"/>
      <c r="T95" s="27"/>
      <c r="U95" s="27"/>
      <c r="V95" s="27"/>
    </row>
    <row r="96" spans="1:22" x14ac:dyDescent="0.25">
      <c r="A96" s="27"/>
      <c r="B96" s="27"/>
      <c r="C96" s="301"/>
      <c r="D96" s="301"/>
      <c r="E96" s="27"/>
      <c r="F96" s="27"/>
      <c r="G96" s="27"/>
      <c r="H96" s="27"/>
      <c r="I96" s="27"/>
      <c r="J96" s="27"/>
      <c r="K96" s="27"/>
      <c r="L96" s="27"/>
      <c r="M96" s="27"/>
      <c r="N96" s="27"/>
      <c r="O96" s="27"/>
      <c r="P96" s="27"/>
      <c r="Q96" s="27"/>
      <c r="R96" s="27"/>
      <c r="S96" s="27"/>
      <c r="T96" s="27"/>
      <c r="U96" s="27"/>
      <c r="V96" s="27"/>
    </row>
    <row r="97" spans="1:22" x14ac:dyDescent="0.25">
      <c r="A97" s="27"/>
      <c r="B97" s="27"/>
      <c r="C97" s="301"/>
      <c r="D97" s="301"/>
      <c r="E97" s="27"/>
      <c r="F97" s="27"/>
      <c r="G97" s="27"/>
      <c r="H97" s="27"/>
      <c r="I97" s="27"/>
      <c r="J97" s="27"/>
      <c r="K97" s="27"/>
      <c r="L97" s="27"/>
      <c r="M97" s="27"/>
      <c r="N97" s="27"/>
      <c r="O97" s="27"/>
      <c r="P97" s="27"/>
      <c r="Q97" s="27"/>
      <c r="R97" s="27"/>
      <c r="S97" s="27"/>
      <c r="T97" s="27"/>
      <c r="U97" s="27"/>
      <c r="V97" s="27"/>
    </row>
    <row r="98" spans="1:22" x14ac:dyDescent="0.25">
      <c r="A98" s="27"/>
      <c r="B98" s="27"/>
      <c r="C98" s="301"/>
      <c r="D98" s="301"/>
      <c r="E98" s="27"/>
      <c r="F98" s="27"/>
      <c r="G98" s="27"/>
      <c r="H98" s="27"/>
      <c r="I98" s="27"/>
      <c r="J98" s="27"/>
      <c r="K98" s="27"/>
      <c r="L98" s="27"/>
      <c r="M98" s="27"/>
      <c r="N98" s="27"/>
      <c r="O98" s="27"/>
      <c r="P98" s="27"/>
      <c r="Q98" s="27"/>
      <c r="R98" s="27"/>
      <c r="S98" s="27"/>
      <c r="T98" s="27"/>
      <c r="U98" s="27"/>
      <c r="V98" s="27"/>
    </row>
    <row r="99" spans="1:22" x14ac:dyDescent="0.25">
      <c r="A99" s="27"/>
      <c r="B99" s="27"/>
      <c r="C99" s="301"/>
      <c r="D99" s="301"/>
      <c r="E99" s="27"/>
      <c r="F99" s="27"/>
      <c r="G99" s="27"/>
      <c r="H99" s="27"/>
      <c r="I99" s="27"/>
      <c r="J99" s="27"/>
      <c r="K99" s="27"/>
      <c r="L99" s="27"/>
      <c r="M99" s="27"/>
      <c r="N99" s="27"/>
      <c r="O99" s="27"/>
      <c r="P99" s="27"/>
      <c r="Q99" s="27"/>
      <c r="R99" s="27"/>
      <c r="S99" s="27"/>
      <c r="T99" s="27"/>
      <c r="U99" s="27"/>
      <c r="V99" s="27"/>
    </row>
    <row r="100" spans="1:22" x14ac:dyDescent="0.25">
      <c r="A100" s="27"/>
      <c r="B100" s="27"/>
      <c r="C100" s="301"/>
      <c r="D100" s="301"/>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301"/>
      <c r="D101" s="301"/>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301"/>
      <c r="D102" s="301"/>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301"/>
      <c r="D103" s="301"/>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301"/>
      <c r="D104" s="301"/>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301"/>
      <c r="D105" s="301"/>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301"/>
      <c r="D106" s="301"/>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301"/>
      <c r="D107" s="301"/>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301"/>
      <c r="D108" s="301"/>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301"/>
      <c r="D109" s="301"/>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301"/>
      <c r="D110" s="301"/>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301"/>
      <c r="D111" s="301"/>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301"/>
      <c r="D112" s="301"/>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301"/>
      <c r="D113" s="301"/>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301"/>
      <c r="D114" s="301"/>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301"/>
      <c r="D115" s="301"/>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301"/>
      <c r="D116" s="301"/>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301"/>
      <c r="D117" s="301"/>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301"/>
      <c r="D118" s="301"/>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301"/>
      <c r="D119" s="301"/>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301"/>
      <c r="D120" s="301"/>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301"/>
      <c r="D121" s="301"/>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301"/>
      <c r="D122" s="301"/>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301"/>
      <c r="D123" s="301"/>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301"/>
      <c r="D124" s="301"/>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301"/>
      <c r="D125" s="301"/>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301"/>
      <c r="D126" s="301"/>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301"/>
      <c r="D127" s="301"/>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301"/>
      <c r="D128" s="301"/>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301"/>
      <c r="D129" s="301"/>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301"/>
      <c r="D130" s="301"/>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301"/>
      <c r="D131" s="301"/>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301"/>
      <c r="D132" s="301"/>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301"/>
      <c r="D133" s="301"/>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301"/>
      <c r="D134" s="301"/>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301"/>
      <c r="D135" s="301"/>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301"/>
      <c r="D136" s="301"/>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301"/>
      <c r="D137" s="301"/>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301"/>
      <c r="D138" s="301"/>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301"/>
      <c r="D139" s="301"/>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301"/>
      <c r="D140" s="301"/>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301"/>
      <c r="D141" s="301"/>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301"/>
      <c r="D142" s="301"/>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301"/>
      <c r="D143" s="301"/>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301"/>
      <c r="D144" s="301"/>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301"/>
      <c r="D145" s="301"/>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301"/>
      <c r="D146" s="301"/>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301"/>
      <c r="D147" s="301"/>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301"/>
      <c r="D148" s="301"/>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301"/>
      <c r="D149" s="301"/>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301"/>
      <c r="D150" s="301"/>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301"/>
      <c r="D151" s="301"/>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301"/>
      <c r="D152" s="301"/>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301"/>
      <c r="D153" s="301"/>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301"/>
      <c r="D154" s="301"/>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301"/>
      <c r="D155" s="301"/>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301"/>
      <c r="D156" s="301"/>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301"/>
      <c r="D157" s="301"/>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301"/>
      <c r="D158" s="301"/>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301"/>
      <c r="D159" s="301"/>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301"/>
      <c r="D160" s="301"/>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301"/>
      <c r="D161" s="301"/>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301"/>
      <c r="D162" s="301"/>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301"/>
      <c r="D163" s="301"/>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301"/>
      <c r="D164" s="301"/>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301"/>
      <c r="D165" s="301"/>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301"/>
      <c r="D166" s="301"/>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301"/>
      <c r="D167" s="301"/>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301"/>
      <c r="D168" s="301"/>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301"/>
      <c r="D169" s="301"/>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301"/>
      <c r="D170" s="301"/>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301"/>
      <c r="D171" s="301"/>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301"/>
      <c r="D172" s="301"/>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301"/>
      <c r="D173" s="301"/>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301"/>
      <c r="D174" s="301"/>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301"/>
      <c r="D175" s="301"/>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301"/>
      <c r="D176" s="301"/>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301"/>
      <c r="D177" s="301"/>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301"/>
      <c r="D178" s="301"/>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301"/>
      <c r="D179" s="301"/>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301"/>
      <c r="D180" s="301"/>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301"/>
      <c r="D181" s="301"/>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301"/>
      <c r="D182" s="301"/>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301"/>
      <c r="D183" s="301"/>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301"/>
      <c r="D184" s="301"/>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301"/>
      <c r="D185" s="301"/>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301"/>
      <c r="D186" s="301"/>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301"/>
      <c r="D187" s="301"/>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301"/>
      <c r="D188" s="301"/>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301"/>
      <c r="D189" s="301"/>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301"/>
      <c r="D190" s="301"/>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301"/>
      <c r="D191" s="301"/>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301"/>
      <c r="D192" s="301"/>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301"/>
      <c r="D193" s="301"/>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301"/>
      <c r="D194" s="301"/>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301"/>
      <c r="D195" s="301"/>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301"/>
      <c r="D196" s="301"/>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301"/>
      <c r="D197" s="301"/>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301"/>
      <c r="D198" s="301"/>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301"/>
      <c r="D199" s="301"/>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301"/>
      <c r="D200" s="301"/>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301"/>
      <c r="D201" s="301"/>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301"/>
      <c r="D202" s="301"/>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301"/>
      <c r="D203" s="301"/>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301"/>
      <c r="D204" s="301"/>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301"/>
      <c r="D205" s="301"/>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301"/>
      <c r="D206" s="301"/>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301"/>
      <c r="D207" s="301"/>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301"/>
      <c r="D208" s="301"/>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301"/>
      <c r="D209" s="301"/>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301"/>
      <c r="D210" s="301"/>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301"/>
      <c r="D211" s="301"/>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301"/>
      <c r="D212" s="301"/>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301"/>
      <c r="D213" s="301"/>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301"/>
      <c r="D214" s="301"/>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301"/>
      <c r="D215" s="301"/>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301"/>
      <c r="D216" s="301"/>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301"/>
      <c r="D217" s="301"/>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301"/>
      <c r="D218" s="301"/>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301"/>
      <c r="D219" s="301"/>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301"/>
      <c r="D220" s="301"/>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301"/>
      <c r="D221" s="301"/>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301"/>
      <c r="D222" s="301"/>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301"/>
      <c r="D223" s="301"/>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301"/>
      <c r="D224" s="301"/>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301"/>
      <c r="D225" s="301"/>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301"/>
      <c r="D226" s="301"/>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301"/>
      <c r="D227" s="301"/>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301"/>
      <c r="D228" s="301"/>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301"/>
      <c r="D229" s="301"/>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301"/>
      <c r="D230" s="301"/>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301"/>
      <c r="D231" s="301"/>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301"/>
      <c r="D232" s="301"/>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301"/>
      <c r="D233" s="301"/>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301"/>
      <c r="D234" s="301"/>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301"/>
      <c r="D235" s="301"/>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301"/>
      <c r="D236" s="301"/>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301"/>
      <c r="D237" s="301"/>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301"/>
      <c r="D238" s="301"/>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301"/>
      <c r="D239" s="301"/>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301"/>
      <c r="D240" s="301"/>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301"/>
      <c r="D241" s="301"/>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301"/>
      <c r="D242" s="301"/>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301"/>
      <c r="D243" s="301"/>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301"/>
      <c r="D244" s="301"/>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301"/>
      <c r="D245" s="301"/>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301"/>
      <c r="D246" s="301"/>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301"/>
      <c r="D247" s="301"/>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301"/>
      <c r="D248" s="301"/>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301"/>
      <c r="D249" s="301"/>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301"/>
      <c r="D250" s="301"/>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301"/>
      <c r="D251" s="301"/>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301"/>
      <c r="D252" s="301"/>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301"/>
      <c r="D253" s="301"/>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301"/>
      <c r="D254" s="301"/>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301"/>
      <c r="D255" s="301"/>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301"/>
      <c r="D256" s="301"/>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301"/>
      <c r="D257" s="301"/>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301"/>
      <c r="D258" s="301"/>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301"/>
      <c r="D259" s="301"/>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301"/>
      <c r="D260" s="301"/>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301"/>
      <c r="D261" s="301"/>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301"/>
      <c r="D262" s="301"/>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301"/>
      <c r="D263" s="301"/>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301"/>
      <c r="D264" s="301"/>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301"/>
      <c r="D265" s="301"/>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301"/>
      <c r="D266" s="301"/>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301"/>
      <c r="D267" s="301"/>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301"/>
      <c r="D268" s="301"/>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301"/>
      <c r="D269" s="301"/>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301"/>
      <c r="D270" s="301"/>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301"/>
      <c r="D271" s="301"/>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301"/>
      <c r="D272" s="301"/>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301"/>
      <c r="D273" s="301"/>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301"/>
      <c r="D274" s="301"/>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301"/>
      <c r="D275" s="301"/>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301"/>
      <c r="D276" s="301"/>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301"/>
      <c r="D277" s="301"/>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301"/>
      <c r="D278" s="301"/>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301"/>
      <c r="D279" s="301"/>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301"/>
      <c r="D280" s="301"/>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301"/>
      <c r="D281" s="301"/>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301"/>
      <c r="D282" s="301"/>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301"/>
      <c r="D283" s="301"/>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301"/>
      <c r="D284" s="301"/>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301"/>
      <c r="D285" s="301"/>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301"/>
      <c r="D286" s="301"/>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301"/>
      <c r="D287" s="301"/>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301"/>
      <c r="D288" s="301"/>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301"/>
      <c r="D289" s="301"/>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301"/>
      <c r="D290" s="301"/>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301"/>
      <c r="D291" s="301"/>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301"/>
      <c r="D292" s="301"/>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301"/>
      <c r="D293" s="301"/>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301"/>
      <c r="D294" s="301"/>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301"/>
      <c r="D295" s="301"/>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301"/>
      <c r="D296" s="301"/>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301"/>
      <c r="D297" s="301"/>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301"/>
      <c r="D298" s="301"/>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301"/>
      <c r="D299" s="301"/>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301"/>
      <c r="D300" s="301"/>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301"/>
      <c r="D301" s="301"/>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301"/>
      <c r="D302" s="301"/>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301"/>
      <c r="D303" s="301"/>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301"/>
      <c r="D304" s="301"/>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301"/>
      <c r="D305" s="301"/>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301"/>
      <c r="D306" s="301"/>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301"/>
      <c r="D307" s="301"/>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301"/>
      <c r="D308" s="301"/>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301"/>
      <c r="D309" s="301"/>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301"/>
      <c r="D310" s="301"/>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301"/>
      <c r="D311" s="301"/>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301"/>
      <c r="D312" s="301"/>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301"/>
      <c r="D313" s="301"/>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301"/>
      <c r="D314" s="301"/>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301"/>
      <c r="D315" s="301"/>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301"/>
      <c r="D316" s="301"/>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301"/>
      <c r="D317" s="301"/>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301"/>
      <c r="D318" s="301"/>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301"/>
      <c r="D319" s="301"/>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301"/>
      <c r="D320" s="301"/>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301"/>
      <c r="D321" s="301"/>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301"/>
      <c r="D322" s="301"/>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301"/>
      <c r="D323" s="301"/>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301"/>
      <c r="D324" s="301"/>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301"/>
      <c r="D325" s="301"/>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301"/>
      <c r="D326" s="301"/>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301"/>
      <c r="D327" s="301"/>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301"/>
      <c r="D328" s="301"/>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301"/>
      <c r="D329" s="301"/>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301"/>
      <c r="D330" s="301"/>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301"/>
      <c r="D331" s="301"/>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301"/>
      <c r="D332" s="301"/>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301"/>
      <c r="D333" s="301"/>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301"/>
      <c r="D334" s="301"/>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301"/>
      <c r="D335" s="301"/>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301"/>
      <c r="D336" s="301"/>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301"/>
      <c r="D337" s="301"/>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301"/>
      <c r="D338" s="301"/>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G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C24" sqref="C24"/>
    </sheetView>
  </sheetViews>
  <sheetFormatPr defaultColWidth="9.140625" defaultRowHeight="15.75" x14ac:dyDescent="0.25"/>
  <cols>
    <col min="1" max="1" width="9.140625" style="62"/>
    <col min="2" max="2" width="57.85546875" style="62" customWidth="1"/>
    <col min="3" max="3" width="13" style="62" customWidth="1"/>
    <col min="4" max="4" width="17.85546875" style="308" customWidth="1"/>
    <col min="5" max="5" width="20.42578125" style="62" customWidth="1"/>
    <col min="6" max="6" width="18.7109375" style="62" customWidth="1"/>
    <col min="7" max="7" width="12.85546875" style="63" customWidth="1"/>
    <col min="8" max="11" width="9" style="63" customWidth="1"/>
    <col min="12" max="12" width="9.140625" style="62" customWidth="1"/>
    <col min="13" max="13" width="6.28515625" style="62" customWidth="1"/>
    <col min="14" max="14" width="8.5703125" style="62" customWidth="1"/>
    <col min="15" max="15" width="6.140625" style="62" customWidth="1"/>
    <col min="16" max="16" width="9.5703125" style="62" customWidth="1"/>
    <col min="17" max="19" width="6.140625" style="62" customWidth="1"/>
    <col min="20" max="23" width="6.140625" style="193" customWidth="1"/>
    <col min="24" max="24" width="9.7109375" style="193" customWidth="1"/>
    <col min="25" max="27" width="6.140625" style="193" customWidth="1"/>
    <col min="28" max="28" width="13.140625" style="62" customWidth="1"/>
    <col min="29" max="29" width="24.85546875" style="62" customWidth="1"/>
    <col min="30" max="33" width="9.140625" style="220"/>
    <col min="34" max="16384" width="9.140625" style="62"/>
  </cols>
  <sheetData>
    <row r="1" spans="1:29" ht="18.75" x14ac:dyDescent="0.25">
      <c r="A1" s="63"/>
      <c r="B1" s="63"/>
      <c r="C1" s="63"/>
      <c r="D1" s="306"/>
      <c r="E1" s="63"/>
      <c r="F1" s="63"/>
      <c r="L1" s="63"/>
      <c r="M1" s="63"/>
      <c r="AC1" s="39" t="s">
        <v>70</v>
      </c>
    </row>
    <row r="2" spans="1:29" ht="18.75" x14ac:dyDescent="0.3">
      <c r="A2" s="63"/>
      <c r="B2" s="63"/>
      <c r="C2" s="63"/>
      <c r="D2" s="306"/>
      <c r="E2" s="63"/>
      <c r="F2" s="63"/>
      <c r="L2" s="63"/>
      <c r="M2" s="63"/>
      <c r="AC2" s="15" t="s">
        <v>11</v>
      </c>
    </row>
    <row r="3" spans="1:29" ht="18.75" x14ac:dyDescent="0.3">
      <c r="A3" s="63"/>
      <c r="B3" s="63"/>
      <c r="C3" s="63"/>
      <c r="D3" s="306"/>
      <c r="E3" s="63"/>
      <c r="F3" s="63"/>
      <c r="L3" s="63"/>
      <c r="M3" s="63"/>
      <c r="AC3" s="15" t="s">
        <v>69</v>
      </c>
    </row>
    <row r="4" spans="1:29" ht="18.75" customHeight="1" x14ac:dyDescent="0.25">
      <c r="A4" s="339" t="str">
        <f>'1. паспорт местоположение'!A5:C5</f>
        <v>Год раскрытия информации: 2016 год</v>
      </c>
      <c r="B4" s="339"/>
      <c r="C4" s="339"/>
      <c r="D4" s="339"/>
      <c r="E4" s="339"/>
      <c r="F4" s="339"/>
      <c r="G4" s="339"/>
      <c r="H4" s="339"/>
      <c r="I4" s="339"/>
      <c r="J4" s="339"/>
      <c r="K4" s="339"/>
      <c r="L4" s="339"/>
      <c r="M4" s="339"/>
      <c r="N4" s="339"/>
      <c r="O4" s="339"/>
      <c r="P4" s="339"/>
      <c r="Q4" s="339"/>
      <c r="R4" s="339"/>
      <c r="S4" s="339"/>
      <c r="T4" s="339"/>
      <c r="U4" s="339"/>
      <c r="V4" s="339"/>
      <c r="W4" s="339"/>
      <c r="X4" s="339"/>
      <c r="Y4" s="339"/>
      <c r="Z4" s="339"/>
      <c r="AA4" s="339"/>
      <c r="AB4" s="339"/>
      <c r="AC4" s="339"/>
    </row>
    <row r="5" spans="1:29" ht="18.75" x14ac:dyDescent="0.3">
      <c r="A5" s="63"/>
      <c r="B5" s="63"/>
      <c r="C5" s="63"/>
      <c r="D5" s="306"/>
      <c r="E5" s="63"/>
      <c r="F5" s="63"/>
      <c r="L5" s="63"/>
      <c r="M5" s="63"/>
      <c r="AC5" s="15"/>
    </row>
    <row r="6" spans="1:29" ht="18.75" x14ac:dyDescent="0.25">
      <c r="A6" s="333" t="s">
        <v>10</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row>
    <row r="7" spans="1:29" ht="18.75" x14ac:dyDescent="0.25">
      <c r="A7" s="13"/>
      <c r="B7" s="13"/>
      <c r="C7" s="13"/>
      <c r="D7" s="162"/>
      <c r="E7" s="13"/>
      <c r="F7" s="13"/>
      <c r="G7" s="13"/>
      <c r="H7" s="13"/>
      <c r="I7" s="13"/>
      <c r="J7" s="84"/>
      <c r="K7" s="84"/>
      <c r="L7" s="84"/>
      <c r="M7" s="84"/>
      <c r="N7" s="84"/>
      <c r="O7" s="84"/>
      <c r="P7" s="84"/>
      <c r="Q7" s="84"/>
      <c r="R7" s="84"/>
      <c r="S7" s="84"/>
      <c r="T7" s="198"/>
      <c r="U7" s="198"/>
      <c r="V7" s="198"/>
      <c r="W7" s="198"/>
      <c r="X7" s="198"/>
      <c r="Y7" s="198"/>
      <c r="Z7" s="198"/>
      <c r="AA7" s="198"/>
      <c r="AB7" s="84"/>
      <c r="AC7" s="84"/>
    </row>
    <row r="8" spans="1:29" x14ac:dyDescent="0.25">
      <c r="A8" s="337" t="str">
        <f>'1. паспорт местоположение'!A9:C9</f>
        <v xml:space="preserve">                         АО "Янтарьэнерго"                         </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row>
    <row r="9" spans="1:29" ht="18.75" customHeight="1" x14ac:dyDescent="0.25">
      <c r="A9" s="330" t="s">
        <v>9</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row>
    <row r="10" spans="1:29" ht="18.75" x14ac:dyDescent="0.25">
      <c r="A10" s="13"/>
      <c r="B10" s="13"/>
      <c r="C10" s="13"/>
      <c r="D10" s="162"/>
      <c r="E10" s="13"/>
      <c r="F10" s="13"/>
      <c r="G10" s="13"/>
      <c r="H10" s="13"/>
      <c r="I10" s="13"/>
      <c r="J10" s="84"/>
      <c r="K10" s="84"/>
      <c r="L10" s="84"/>
      <c r="M10" s="84"/>
      <c r="N10" s="84"/>
      <c r="O10" s="84"/>
      <c r="P10" s="84"/>
      <c r="Q10" s="84"/>
      <c r="R10" s="84"/>
      <c r="S10" s="84"/>
      <c r="T10" s="198"/>
      <c r="U10" s="198"/>
      <c r="V10" s="198"/>
      <c r="W10" s="198"/>
      <c r="X10" s="198"/>
      <c r="Y10" s="198"/>
      <c r="Z10" s="198"/>
      <c r="AA10" s="198"/>
      <c r="AB10" s="84"/>
      <c r="AC10" s="84"/>
    </row>
    <row r="11" spans="1:29" x14ac:dyDescent="0.25">
      <c r="A11" s="337" t="str">
        <f>'1. паспорт местоположение'!A12:C12</f>
        <v>С_prj_111001_2476</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row>
    <row r="12" spans="1:29" x14ac:dyDescent="0.25">
      <c r="A12" s="330" t="s">
        <v>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row>
    <row r="13" spans="1:29" ht="16.5" customHeight="1" x14ac:dyDescent="0.3">
      <c r="A13" s="11"/>
      <c r="B13" s="11"/>
      <c r="C13" s="11"/>
      <c r="D13" s="307"/>
      <c r="E13" s="11"/>
      <c r="F13" s="11"/>
      <c r="G13" s="11"/>
      <c r="H13" s="11"/>
      <c r="I13" s="11"/>
      <c r="J13" s="83"/>
      <c r="K13" s="83"/>
      <c r="L13" s="83"/>
      <c r="M13" s="83"/>
      <c r="N13" s="83"/>
      <c r="O13" s="83"/>
      <c r="P13" s="83"/>
      <c r="Q13" s="83"/>
      <c r="R13" s="83"/>
      <c r="S13" s="83"/>
      <c r="T13" s="197"/>
      <c r="U13" s="197"/>
      <c r="V13" s="197"/>
      <c r="W13" s="197"/>
      <c r="X13" s="197"/>
      <c r="Y13" s="197"/>
      <c r="Z13" s="197"/>
      <c r="AA13" s="197"/>
      <c r="AB13" s="83"/>
      <c r="AC13" s="83"/>
    </row>
    <row r="14" spans="1:29" x14ac:dyDescent="0.25">
      <c r="A14" s="334" t="str">
        <f>'1. паспорт местоположение'!A15:C15</f>
        <v>Реконструкция ПС 110/15/10 кВ О-9 "Светлогорск"</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row>
    <row r="15" spans="1:29" ht="15.75" customHeight="1" x14ac:dyDescent="0.25">
      <c r="A15" s="330" t="s">
        <v>7</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row>
    <row r="16" spans="1:29"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row>
    <row r="17" spans="1:33" x14ac:dyDescent="0.25">
      <c r="A17" s="63"/>
      <c r="L17" s="63"/>
      <c r="M17" s="63"/>
      <c r="N17" s="63"/>
      <c r="O17" s="63"/>
      <c r="P17" s="63"/>
      <c r="Q17" s="63"/>
      <c r="R17" s="63"/>
      <c r="S17" s="63"/>
      <c r="T17" s="194"/>
      <c r="U17" s="194"/>
      <c r="V17" s="194"/>
      <c r="W17" s="194"/>
      <c r="X17" s="194"/>
      <c r="Y17" s="194"/>
      <c r="Z17" s="194"/>
      <c r="AA17" s="194"/>
      <c r="AB17" s="63"/>
    </row>
    <row r="18" spans="1:33" x14ac:dyDescent="0.25">
      <c r="A18" s="414" t="s">
        <v>411</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row>
    <row r="19" spans="1:33" x14ac:dyDescent="0.25">
      <c r="A19" s="63"/>
      <c r="B19" s="63"/>
      <c r="C19" s="63"/>
      <c r="D19" s="306"/>
      <c r="E19" s="63"/>
      <c r="F19" s="63"/>
      <c r="L19" s="63"/>
      <c r="M19" s="63"/>
      <c r="N19" s="63"/>
      <c r="O19" s="63"/>
      <c r="P19" s="63"/>
      <c r="Q19" s="63"/>
      <c r="R19" s="63"/>
      <c r="S19" s="63"/>
      <c r="T19" s="194"/>
      <c r="U19" s="194"/>
      <c r="V19" s="194"/>
      <c r="W19" s="194"/>
      <c r="X19" s="194"/>
      <c r="Y19" s="194"/>
      <c r="Z19" s="194"/>
      <c r="AA19" s="194"/>
      <c r="AB19" s="63"/>
    </row>
    <row r="20" spans="1:33" ht="33" customHeight="1" x14ac:dyDescent="0.25">
      <c r="A20" s="411" t="s">
        <v>201</v>
      </c>
      <c r="B20" s="411" t="s">
        <v>200</v>
      </c>
      <c r="C20" s="395" t="s">
        <v>199</v>
      </c>
      <c r="D20" s="395"/>
      <c r="E20" s="413" t="s">
        <v>198</v>
      </c>
      <c r="F20" s="413"/>
      <c r="G20" s="419" t="s">
        <v>470</v>
      </c>
      <c r="H20" s="407" t="s">
        <v>472</v>
      </c>
      <c r="I20" s="408"/>
      <c r="J20" s="408"/>
      <c r="K20" s="408"/>
      <c r="L20" s="407" t="s">
        <v>473</v>
      </c>
      <c r="M20" s="408"/>
      <c r="N20" s="408"/>
      <c r="O20" s="408"/>
      <c r="P20" s="407" t="s">
        <v>474</v>
      </c>
      <c r="Q20" s="408"/>
      <c r="R20" s="408"/>
      <c r="S20" s="408"/>
      <c r="T20" s="407" t="s">
        <v>475</v>
      </c>
      <c r="U20" s="408"/>
      <c r="V20" s="408"/>
      <c r="W20" s="408"/>
      <c r="X20" s="407" t="s">
        <v>476</v>
      </c>
      <c r="Y20" s="408"/>
      <c r="Z20" s="408"/>
      <c r="AA20" s="408"/>
      <c r="AB20" s="415" t="s">
        <v>197</v>
      </c>
      <c r="AC20" s="416"/>
      <c r="AD20" s="405" t="s">
        <v>487</v>
      </c>
      <c r="AE20" s="405"/>
      <c r="AF20" s="405"/>
      <c r="AG20" s="405"/>
    </row>
    <row r="21" spans="1:33" ht="99.75" customHeight="1" x14ac:dyDescent="0.25">
      <c r="A21" s="412"/>
      <c r="B21" s="412"/>
      <c r="C21" s="395"/>
      <c r="D21" s="395"/>
      <c r="E21" s="413"/>
      <c r="F21" s="413"/>
      <c r="G21" s="420"/>
      <c r="H21" s="409" t="s">
        <v>3</v>
      </c>
      <c r="I21" s="409"/>
      <c r="J21" s="409" t="s">
        <v>578</v>
      </c>
      <c r="K21" s="409"/>
      <c r="L21" s="409" t="s">
        <v>3</v>
      </c>
      <c r="M21" s="409"/>
      <c r="N21" s="409" t="s">
        <v>196</v>
      </c>
      <c r="O21" s="409"/>
      <c r="P21" s="409" t="s">
        <v>3</v>
      </c>
      <c r="Q21" s="409"/>
      <c r="R21" s="409" t="s">
        <v>196</v>
      </c>
      <c r="S21" s="409"/>
      <c r="T21" s="409" t="s">
        <v>3</v>
      </c>
      <c r="U21" s="409"/>
      <c r="V21" s="409" t="s">
        <v>196</v>
      </c>
      <c r="W21" s="409"/>
      <c r="X21" s="409" t="s">
        <v>3</v>
      </c>
      <c r="Y21" s="409"/>
      <c r="Z21" s="409" t="s">
        <v>196</v>
      </c>
      <c r="AA21" s="409"/>
      <c r="AB21" s="417"/>
      <c r="AC21" s="418"/>
      <c r="AD21" s="406" t="s">
        <v>3</v>
      </c>
      <c r="AE21" s="406"/>
      <c r="AF21" s="406" t="s">
        <v>196</v>
      </c>
      <c r="AG21" s="406"/>
    </row>
    <row r="22" spans="1:33" ht="89.25" customHeight="1" x14ac:dyDescent="0.25">
      <c r="A22" s="402"/>
      <c r="B22" s="402"/>
      <c r="C22" s="81" t="s">
        <v>3</v>
      </c>
      <c r="D22" s="304" t="s">
        <v>193</v>
      </c>
      <c r="E22" s="200" t="s">
        <v>471</v>
      </c>
      <c r="F22" s="82" t="s">
        <v>195</v>
      </c>
      <c r="G22" s="421"/>
      <c r="H22" s="199" t="s">
        <v>390</v>
      </c>
      <c r="I22" s="199" t="s">
        <v>391</v>
      </c>
      <c r="J22" s="199" t="s">
        <v>390</v>
      </c>
      <c r="K22" s="199" t="s">
        <v>391</v>
      </c>
      <c r="L22" s="199" t="s">
        <v>390</v>
      </c>
      <c r="M22" s="199" t="s">
        <v>391</v>
      </c>
      <c r="N22" s="199" t="s">
        <v>390</v>
      </c>
      <c r="O22" s="199" t="s">
        <v>391</v>
      </c>
      <c r="P22" s="199" t="s">
        <v>390</v>
      </c>
      <c r="Q22" s="199" t="s">
        <v>391</v>
      </c>
      <c r="R22" s="199" t="s">
        <v>390</v>
      </c>
      <c r="S22" s="199" t="s">
        <v>391</v>
      </c>
      <c r="T22" s="199" t="s">
        <v>390</v>
      </c>
      <c r="U22" s="199" t="s">
        <v>391</v>
      </c>
      <c r="V22" s="199" t="s">
        <v>390</v>
      </c>
      <c r="W22" s="199" t="s">
        <v>391</v>
      </c>
      <c r="X22" s="199" t="s">
        <v>390</v>
      </c>
      <c r="Y22" s="199" t="s">
        <v>391</v>
      </c>
      <c r="Z22" s="199" t="s">
        <v>390</v>
      </c>
      <c r="AA22" s="199" t="s">
        <v>391</v>
      </c>
      <c r="AB22" s="201" t="s">
        <v>194</v>
      </c>
      <c r="AC22" s="201" t="s">
        <v>193</v>
      </c>
      <c r="AD22" s="221" t="s">
        <v>390</v>
      </c>
      <c r="AE22" s="221" t="s">
        <v>391</v>
      </c>
      <c r="AF22" s="221" t="s">
        <v>390</v>
      </c>
      <c r="AG22" s="221" t="s">
        <v>391</v>
      </c>
    </row>
    <row r="23" spans="1:33" ht="19.5" customHeight="1" x14ac:dyDescent="0.25">
      <c r="A23" s="74">
        <v>1</v>
      </c>
      <c r="B23" s="74">
        <f>A23+1</f>
        <v>2</v>
      </c>
      <c r="C23" s="196">
        <f t="shared" ref="C23:AC23" si="0">B23+1</f>
        <v>3</v>
      </c>
      <c r="D23" s="303">
        <f t="shared" si="0"/>
        <v>4</v>
      </c>
      <c r="E23" s="196">
        <f t="shared" si="0"/>
        <v>5</v>
      </c>
      <c r="F23" s="196">
        <f t="shared" si="0"/>
        <v>6</v>
      </c>
      <c r="G23" s="196">
        <f t="shared" si="0"/>
        <v>7</v>
      </c>
      <c r="H23" s="196">
        <f t="shared" si="0"/>
        <v>8</v>
      </c>
      <c r="I23" s="196">
        <f t="shared" si="0"/>
        <v>9</v>
      </c>
      <c r="J23" s="196">
        <f t="shared" si="0"/>
        <v>10</v>
      </c>
      <c r="K23" s="196">
        <f t="shared" si="0"/>
        <v>11</v>
      </c>
      <c r="L23" s="196">
        <f t="shared" si="0"/>
        <v>12</v>
      </c>
      <c r="M23" s="196">
        <f t="shared" si="0"/>
        <v>13</v>
      </c>
      <c r="N23" s="196">
        <f t="shared" si="0"/>
        <v>14</v>
      </c>
      <c r="O23" s="196">
        <f t="shared" si="0"/>
        <v>15</v>
      </c>
      <c r="P23" s="196">
        <f t="shared" si="0"/>
        <v>16</v>
      </c>
      <c r="Q23" s="196">
        <f t="shared" si="0"/>
        <v>17</v>
      </c>
      <c r="R23" s="196">
        <f t="shared" si="0"/>
        <v>18</v>
      </c>
      <c r="S23" s="196">
        <f t="shared" si="0"/>
        <v>19</v>
      </c>
      <c r="T23" s="196">
        <f t="shared" si="0"/>
        <v>20</v>
      </c>
      <c r="U23" s="196">
        <f t="shared" si="0"/>
        <v>21</v>
      </c>
      <c r="V23" s="196">
        <f t="shared" si="0"/>
        <v>22</v>
      </c>
      <c r="W23" s="196">
        <f t="shared" si="0"/>
        <v>23</v>
      </c>
      <c r="X23" s="196">
        <f t="shared" si="0"/>
        <v>24</v>
      </c>
      <c r="Y23" s="196">
        <f t="shared" si="0"/>
        <v>25</v>
      </c>
      <c r="Z23" s="196">
        <f t="shared" si="0"/>
        <v>26</v>
      </c>
      <c r="AA23" s="196">
        <f t="shared" si="0"/>
        <v>27</v>
      </c>
      <c r="AB23" s="305">
        <f>AA23+1</f>
        <v>28</v>
      </c>
      <c r="AC23" s="305">
        <f t="shared" si="0"/>
        <v>29</v>
      </c>
      <c r="AD23" s="222">
        <f t="shared" ref="AD23" si="1">AC23+1</f>
        <v>30</v>
      </c>
      <c r="AE23" s="222">
        <f t="shared" ref="AE23" si="2">AD23+1</f>
        <v>31</v>
      </c>
      <c r="AF23" s="222">
        <f t="shared" ref="AF23" si="3">AE23+1</f>
        <v>32</v>
      </c>
      <c r="AG23" s="222">
        <f t="shared" ref="AG23" si="4">AF23+1</f>
        <v>33</v>
      </c>
    </row>
    <row r="24" spans="1:33" ht="47.25" customHeight="1" x14ac:dyDescent="0.25">
      <c r="A24" s="79">
        <v>1</v>
      </c>
      <c r="B24" s="78" t="s">
        <v>192</v>
      </c>
      <c r="C24" s="313">
        <v>200.22003999999998</v>
      </c>
      <c r="D24" s="313">
        <v>0</v>
      </c>
      <c r="E24" s="313">
        <v>200.22003999999998</v>
      </c>
      <c r="F24" s="313">
        <v>200.22004000000001</v>
      </c>
      <c r="G24" s="313">
        <v>0</v>
      </c>
      <c r="H24" s="313">
        <v>5.4563199999999989</v>
      </c>
      <c r="I24" s="313">
        <v>0</v>
      </c>
      <c r="J24" s="313">
        <v>0</v>
      </c>
      <c r="K24" s="313">
        <v>0</v>
      </c>
      <c r="L24" s="313">
        <v>94.457819999999998</v>
      </c>
      <c r="M24" s="313">
        <v>0</v>
      </c>
      <c r="N24" s="313">
        <v>0</v>
      </c>
      <c r="O24" s="313">
        <v>0</v>
      </c>
      <c r="P24" s="313">
        <v>21.519659999999998</v>
      </c>
      <c r="Q24" s="313">
        <v>0</v>
      </c>
      <c r="R24" s="313">
        <v>0</v>
      </c>
      <c r="S24" s="313">
        <v>0</v>
      </c>
      <c r="T24" s="313">
        <v>0</v>
      </c>
      <c r="U24" s="313">
        <v>0</v>
      </c>
      <c r="V24" s="313">
        <v>0</v>
      </c>
      <c r="W24" s="313">
        <v>0</v>
      </c>
      <c r="X24" s="313">
        <v>78.786239999999992</v>
      </c>
      <c r="Y24" s="313">
        <v>0</v>
      </c>
      <c r="Z24" s="313">
        <v>0</v>
      </c>
      <c r="AA24" s="313">
        <v>0</v>
      </c>
      <c r="AB24" s="313">
        <f>H24+L24+P24+T24+X24</f>
        <v>200.22003999999998</v>
      </c>
      <c r="AC24" s="313">
        <v>0</v>
      </c>
      <c r="AF24" s="223">
        <f t="shared" ref="AF24" si="5">SUM(AF25:AF29)</f>
        <v>17.460000000000093</v>
      </c>
    </row>
    <row r="25" spans="1:33" ht="24" customHeight="1" x14ac:dyDescent="0.25">
      <c r="A25" s="76" t="s">
        <v>191</v>
      </c>
      <c r="B25" s="51" t="s">
        <v>190</v>
      </c>
      <c r="C25" s="313">
        <v>0</v>
      </c>
      <c r="D25" s="313">
        <v>0</v>
      </c>
      <c r="E25" s="314">
        <v>0</v>
      </c>
      <c r="F25" s="315">
        <v>0</v>
      </c>
      <c r="G25" s="314">
        <v>0</v>
      </c>
      <c r="H25" s="314">
        <v>0</v>
      </c>
      <c r="I25" s="314">
        <v>0</v>
      </c>
      <c r="J25" s="314">
        <v>0</v>
      </c>
      <c r="K25" s="314">
        <v>0</v>
      </c>
      <c r="L25" s="314">
        <v>0</v>
      </c>
      <c r="M25" s="314">
        <v>0</v>
      </c>
      <c r="N25" s="314">
        <v>0</v>
      </c>
      <c r="O25" s="314">
        <v>0</v>
      </c>
      <c r="P25" s="314">
        <v>0</v>
      </c>
      <c r="Q25" s="314">
        <v>0</v>
      </c>
      <c r="R25" s="314">
        <v>0</v>
      </c>
      <c r="S25" s="314">
        <v>0</v>
      </c>
      <c r="T25" s="314">
        <v>0</v>
      </c>
      <c r="U25" s="314">
        <v>0</v>
      </c>
      <c r="V25" s="314">
        <v>0</v>
      </c>
      <c r="W25" s="314">
        <v>0</v>
      </c>
      <c r="X25" s="314">
        <v>0</v>
      </c>
      <c r="Y25" s="314">
        <v>0</v>
      </c>
      <c r="Z25" s="314">
        <v>0</v>
      </c>
      <c r="AA25" s="314">
        <v>0</v>
      </c>
      <c r="AB25" s="313">
        <f t="shared" ref="AB25:AB64" si="6">H25+L25+P25+T25+X25</f>
        <v>0</v>
      </c>
      <c r="AC25" s="313">
        <v>0</v>
      </c>
    </row>
    <row r="26" spans="1:33" x14ac:dyDescent="0.25">
      <c r="A26" s="76" t="s">
        <v>189</v>
      </c>
      <c r="B26" s="51" t="s">
        <v>188</v>
      </c>
      <c r="C26" s="313">
        <v>0</v>
      </c>
      <c r="D26" s="313">
        <v>0</v>
      </c>
      <c r="E26" s="314">
        <v>0</v>
      </c>
      <c r="F26" s="314">
        <v>0</v>
      </c>
      <c r="G26" s="314">
        <v>0</v>
      </c>
      <c r="H26" s="314">
        <v>0</v>
      </c>
      <c r="I26" s="314">
        <v>0</v>
      </c>
      <c r="J26" s="314">
        <v>0</v>
      </c>
      <c r="K26" s="314">
        <v>0</v>
      </c>
      <c r="L26" s="314">
        <v>0</v>
      </c>
      <c r="M26" s="314">
        <v>0</v>
      </c>
      <c r="N26" s="314">
        <v>0</v>
      </c>
      <c r="O26" s="314">
        <v>0</v>
      </c>
      <c r="P26" s="314">
        <v>0</v>
      </c>
      <c r="Q26" s="314">
        <v>0</v>
      </c>
      <c r="R26" s="314">
        <v>0</v>
      </c>
      <c r="S26" s="314">
        <v>0</v>
      </c>
      <c r="T26" s="314">
        <v>0</v>
      </c>
      <c r="U26" s="314">
        <v>0</v>
      </c>
      <c r="V26" s="314">
        <v>0</v>
      </c>
      <c r="W26" s="314">
        <v>0</v>
      </c>
      <c r="X26" s="314">
        <v>0</v>
      </c>
      <c r="Y26" s="314">
        <v>0</v>
      </c>
      <c r="Z26" s="314">
        <v>0</v>
      </c>
      <c r="AA26" s="314">
        <v>0</v>
      </c>
      <c r="AB26" s="313">
        <f t="shared" si="6"/>
        <v>0</v>
      </c>
      <c r="AC26" s="313">
        <v>0</v>
      </c>
    </row>
    <row r="27" spans="1:33" ht="31.5" x14ac:dyDescent="0.25">
      <c r="A27" s="76" t="s">
        <v>187</v>
      </c>
      <c r="B27" s="51" t="s">
        <v>373</v>
      </c>
      <c r="C27" s="313">
        <v>169.678</v>
      </c>
      <c r="D27" s="313">
        <v>0</v>
      </c>
      <c r="E27" s="314">
        <v>169.678</v>
      </c>
      <c r="F27" s="314">
        <v>169.678</v>
      </c>
      <c r="G27" s="314">
        <v>0</v>
      </c>
      <c r="H27" s="314">
        <v>4.6239999999999997</v>
      </c>
      <c r="I27" s="314">
        <v>0</v>
      </c>
      <c r="J27" s="314">
        <v>0</v>
      </c>
      <c r="K27" s="314">
        <v>0</v>
      </c>
      <c r="L27" s="314">
        <v>80.049000000000007</v>
      </c>
      <c r="M27" s="314">
        <v>0</v>
      </c>
      <c r="N27" s="314">
        <v>0</v>
      </c>
      <c r="O27" s="314">
        <v>0</v>
      </c>
      <c r="P27" s="314">
        <v>18.236999999999998</v>
      </c>
      <c r="Q27" s="314">
        <v>0</v>
      </c>
      <c r="R27" s="314">
        <v>0</v>
      </c>
      <c r="S27" s="314">
        <v>0</v>
      </c>
      <c r="T27" s="314">
        <v>0</v>
      </c>
      <c r="U27" s="314">
        <v>0</v>
      </c>
      <c r="V27" s="314">
        <v>0</v>
      </c>
      <c r="W27" s="314">
        <v>0</v>
      </c>
      <c r="X27" s="314">
        <v>66.768000000000001</v>
      </c>
      <c r="Y27" s="314">
        <v>0</v>
      </c>
      <c r="Z27" s="314">
        <v>0</v>
      </c>
      <c r="AA27" s="314">
        <v>0</v>
      </c>
      <c r="AB27" s="313">
        <f t="shared" si="6"/>
        <v>169.678</v>
      </c>
      <c r="AC27" s="313">
        <v>0</v>
      </c>
      <c r="AF27" s="223">
        <f>169.677966101695-4.62-47.92-24.6-77.74</f>
        <v>14.797966101694996</v>
      </c>
    </row>
    <row r="28" spans="1:33" x14ac:dyDescent="0.25">
      <c r="A28" s="76" t="s">
        <v>186</v>
      </c>
      <c r="B28" s="51" t="s">
        <v>477</v>
      </c>
      <c r="C28" s="313">
        <v>0</v>
      </c>
      <c r="D28" s="313">
        <v>0</v>
      </c>
      <c r="E28" s="314">
        <v>0</v>
      </c>
      <c r="F28" s="314">
        <v>0</v>
      </c>
      <c r="G28" s="314">
        <v>0</v>
      </c>
      <c r="H28" s="314">
        <v>0</v>
      </c>
      <c r="I28" s="314">
        <v>0</v>
      </c>
      <c r="J28" s="314">
        <v>0</v>
      </c>
      <c r="K28" s="314">
        <v>0</v>
      </c>
      <c r="L28" s="314">
        <v>0</v>
      </c>
      <c r="M28" s="314">
        <v>0</v>
      </c>
      <c r="N28" s="314">
        <v>0</v>
      </c>
      <c r="O28" s="314">
        <v>0</v>
      </c>
      <c r="P28" s="314">
        <v>0</v>
      </c>
      <c r="Q28" s="314">
        <v>0</v>
      </c>
      <c r="R28" s="314">
        <v>0</v>
      </c>
      <c r="S28" s="314">
        <v>0</v>
      </c>
      <c r="T28" s="314">
        <v>0</v>
      </c>
      <c r="U28" s="314">
        <v>0</v>
      </c>
      <c r="V28" s="314">
        <v>0</v>
      </c>
      <c r="W28" s="314">
        <v>0</v>
      </c>
      <c r="X28" s="314">
        <v>0</v>
      </c>
      <c r="Y28" s="314">
        <v>0</v>
      </c>
      <c r="Z28" s="314">
        <v>0</v>
      </c>
      <c r="AA28" s="314">
        <v>0</v>
      </c>
      <c r="AB28" s="313">
        <f t="shared" si="6"/>
        <v>0</v>
      </c>
      <c r="AC28" s="313">
        <v>0</v>
      </c>
      <c r="AF28" s="223"/>
    </row>
    <row r="29" spans="1:33" x14ac:dyDescent="0.25">
      <c r="A29" s="76" t="s">
        <v>185</v>
      </c>
      <c r="B29" s="80" t="s">
        <v>184</v>
      </c>
      <c r="C29" s="313">
        <v>30.54204</v>
      </c>
      <c r="D29" s="313">
        <v>0</v>
      </c>
      <c r="E29" s="314">
        <v>30.54204</v>
      </c>
      <c r="F29" s="314">
        <v>30.54204</v>
      </c>
      <c r="G29" s="314">
        <v>0</v>
      </c>
      <c r="H29" s="314">
        <v>0.83231999999999995</v>
      </c>
      <c r="I29" s="314">
        <v>0</v>
      </c>
      <c r="J29" s="314">
        <v>0</v>
      </c>
      <c r="K29" s="314">
        <v>0</v>
      </c>
      <c r="L29" s="314">
        <v>14.40882</v>
      </c>
      <c r="M29" s="314">
        <v>0</v>
      </c>
      <c r="N29" s="314">
        <v>0</v>
      </c>
      <c r="O29" s="314">
        <v>0</v>
      </c>
      <c r="P29" s="314">
        <v>3.2826599999999999</v>
      </c>
      <c r="Q29" s="314">
        <v>0</v>
      </c>
      <c r="R29" s="314">
        <v>0</v>
      </c>
      <c r="S29" s="314">
        <v>0</v>
      </c>
      <c r="T29" s="314">
        <v>0</v>
      </c>
      <c r="U29" s="314">
        <v>0</v>
      </c>
      <c r="V29" s="314">
        <v>0</v>
      </c>
      <c r="W29" s="314">
        <v>0</v>
      </c>
      <c r="X29" s="314">
        <v>12.01824</v>
      </c>
      <c r="Y29" s="314">
        <v>0</v>
      </c>
      <c r="Z29" s="314">
        <v>0</v>
      </c>
      <c r="AA29" s="314">
        <v>0</v>
      </c>
      <c r="AB29" s="313">
        <f t="shared" si="6"/>
        <v>30.54204</v>
      </c>
      <c r="AC29" s="313">
        <v>0</v>
      </c>
      <c r="AF29" s="223">
        <f>30.5420338983051-0.83-8.63-4.43-13.99</f>
        <v>2.6620338983050988</v>
      </c>
    </row>
    <row r="30" spans="1:33" ht="47.25" x14ac:dyDescent="0.25">
      <c r="A30" s="79" t="s">
        <v>64</v>
      </c>
      <c r="B30" s="78" t="s">
        <v>183</v>
      </c>
      <c r="C30" s="313">
        <v>169.67796610169492</v>
      </c>
      <c r="D30" s="313">
        <v>0</v>
      </c>
      <c r="E30" s="313">
        <v>169.67796610169492</v>
      </c>
      <c r="F30" s="313">
        <v>169.67796610169492</v>
      </c>
      <c r="G30" s="313">
        <v>0</v>
      </c>
      <c r="H30" s="313">
        <v>10.090999999999999</v>
      </c>
      <c r="I30" s="313">
        <v>0</v>
      </c>
      <c r="J30" s="313">
        <v>0</v>
      </c>
      <c r="K30" s="313">
        <v>0</v>
      </c>
      <c r="L30" s="313">
        <v>92.819000000000003</v>
      </c>
      <c r="M30" s="313">
        <v>0</v>
      </c>
      <c r="N30" s="313">
        <v>0</v>
      </c>
      <c r="O30" s="313">
        <v>0</v>
      </c>
      <c r="P30" s="313">
        <v>0</v>
      </c>
      <c r="Q30" s="313">
        <v>0</v>
      </c>
      <c r="R30" s="313">
        <v>0</v>
      </c>
      <c r="S30" s="313">
        <v>0</v>
      </c>
      <c r="T30" s="313">
        <v>0</v>
      </c>
      <c r="U30" s="313">
        <v>0</v>
      </c>
      <c r="V30" s="313">
        <v>0</v>
      </c>
      <c r="W30" s="313">
        <v>0</v>
      </c>
      <c r="X30" s="313">
        <v>66.768000000000001</v>
      </c>
      <c r="Y30" s="313">
        <v>0</v>
      </c>
      <c r="Z30" s="313">
        <v>0</v>
      </c>
      <c r="AA30" s="313">
        <v>0</v>
      </c>
      <c r="AB30" s="313">
        <f t="shared" si="6"/>
        <v>169.678</v>
      </c>
      <c r="AC30" s="313">
        <v>0</v>
      </c>
      <c r="AF30" s="223">
        <f>169.677966101695-10.09-81.85-77.74</f>
        <v>-2.033898304986792E-3</v>
      </c>
    </row>
    <row r="31" spans="1:33" x14ac:dyDescent="0.25">
      <c r="A31" s="79" t="s">
        <v>182</v>
      </c>
      <c r="B31" s="51" t="s">
        <v>181</v>
      </c>
      <c r="C31" s="313">
        <v>10.090999999999999</v>
      </c>
      <c r="D31" s="313">
        <v>0</v>
      </c>
      <c r="E31" s="314">
        <v>10.090999999999999</v>
      </c>
      <c r="F31" s="314">
        <v>10.090999999999999</v>
      </c>
      <c r="G31" s="314">
        <v>0</v>
      </c>
      <c r="H31" s="314">
        <v>10.090999999999999</v>
      </c>
      <c r="I31" s="314">
        <v>0</v>
      </c>
      <c r="J31" s="314">
        <v>0</v>
      </c>
      <c r="K31" s="314">
        <v>0</v>
      </c>
      <c r="L31" s="314">
        <v>0</v>
      </c>
      <c r="M31" s="314">
        <v>0</v>
      </c>
      <c r="N31" s="314">
        <v>0</v>
      </c>
      <c r="O31" s="314">
        <v>0</v>
      </c>
      <c r="P31" s="314">
        <v>0</v>
      </c>
      <c r="Q31" s="314">
        <v>0</v>
      </c>
      <c r="R31" s="314">
        <v>0</v>
      </c>
      <c r="S31" s="314">
        <v>0</v>
      </c>
      <c r="T31" s="314">
        <v>0</v>
      </c>
      <c r="U31" s="314">
        <v>0</v>
      </c>
      <c r="V31" s="314">
        <v>0</v>
      </c>
      <c r="W31" s="314">
        <v>0</v>
      </c>
      <c r="X31" s="314">
        <v>0</v>
      </c>
      <c r="Y31" s="314">
        <v>0</v>
      </c>
      <c r="Z31" s="314">
        <v>0</v>
      </c>
      <c r="AA31" s="314">
        <v>0</v>
      </c>
      <c r="AB31" s="313">
        <f t="shared" si="6"/>
        <v>10.090999999999999</v>
      </c>
      <c r="AC31" s="316">
        <v>0</v>
      </c>
    </row>
    <row r="32" spans="1:33" ht="31.5" x14ac:dyDescent="0.25">
      <c r="A32" s="79" t="s">
        <v>180</v>
      </c>
      <c r="B32" s="51" t="s">
        <v>179</v>
      </c>
      <c r="C32" s="313">
        <v>37.554000000000002</v>
      </c>
      <c r="D32" s="313">
        <v>0</v>
      </c>
      <c r="E32" s="314">
        <v>37.554000000000002</v>
      </c>
      <c r="F32" s="314">
        <v>37.554000000000002</v>
      </c>
      <c r="G32" s="314">
        <v>0</v>
      </c>
      <c r="H32" s="314">
        <v>0</v>
      </c>
      <c r="I32" s="314">
        <v>0</v>
      </c>
      <c r="J32" s="314">
        <v>0</v>
      </c>
      <c r="K32" s="314">
        <v>0</v>
      </c>
      <c r="L32" s="314">
        <v>0</v>
      </c>
      <c r="M32" s="314">
        <v>0</v>
      </c>
      <c r="N32" s="314">
        <v>0</v>
      </c>
      <c r="O32" s="314">
        <v>0</v>
      </c>
      <c r="P32" s="314">
        <v>0</v>
      </c>
      <c r="Q32" s="314">
        <v>0</v>
      </c>
      <c r="R32" s="314">
        <v>0</v>
      </c>
      <c r="S32" s="314">
        <v>0</v>
      </c>
      <c r="T32" s="314">
        <v>0</v>
      </c>
      <c r="U32" s="314">
        <v>0</v>
      </c>
      <c r="V32" s="314">
        <v>0</v>
      </c>
      <c r="W32" s="314">
        <v>0</v>
      </c>
      <c r="X32" s="314">
        <v>0</v>
      </c>
      <c r="Y32" s="314">
        <v>0</v>
      </c>
      <c r="Z32" s="314">
        <v>0</v>
      </c>
      <c r="AA32" s="314">
        <v>0</v>
      </c>
      <c r="AB32" s="313">
        <f t="shared" si="6"/>
        <v>0</v>
      </c>
      <c r="AC32" s="316">
        <v>0</v>
      </c>
    </row>
    <row r="33" spans="1:33" x14ac:dyDescent="0.25">
      <c r="A33" s="79" t="s">
        <v>178</v>
      </c>
      <c r="B33" s="51" t="s">
        <v>177</v>
      </c>
      <c r="C33" s="313">
        <v>81.899000000000001</v>
      </c>
      <c r="D33" s="313">
        <v>0</v>
      </c>
      <c r="E33" s="314">
        <v>81.899000000000001</v>
      </c>
      <c r="F33" s="314">
        <v>81.899000000000001</v>
      </c>
      <c r="G33" s="314">
        <v>0</v>
      </c>
      <c r="H33" s="314">
        <v>0</v>
      </c>
      <c r="I33" s="314">
        <v>0</v>
      </c>
      <c r="J33" s="314">
        <v>0</v>
      </c>
      <c r="K33" s="314">
        <v>0</v>
      </c>
      <c r="L33" s="314">
        <v>0</v>
      </c>
      <c r="M33" s="314">
        <v>0</v>
      </c>
      <c r="N33" s="314">
        <v>0</v>
      </c>
      <c r="O33" s="314">
        <v>0</v>
      </c>
      <c r="P33" s="314">
        <v>0</v>
      </c>
      <c r="Q33" s="314">
        <v>0</v>
      </c>
      <c r="R33" s="314">
        <v>0</v>
      </c>
      <c r="S33" s="314">
        <v>0</v>
      </c>
      <c r="T33" s="314">
        <v>0</v>
      </c>
      <c r="U33" s="314">
        <v>0</v>
      </c>
      <c r="V33" s="314">
        <v>0</v>
      </c>
      <c r="W33" s="314">
        <v>0</v>
      </c>
      <c r="X33" s="314">
        <v>0</v>
      </c>
      <c r="Y33" s="314">
        <v>0</v>
      </c>
      <c r="Z33" s="314">
        <v>0</v>
      </c>
      <c r="AA33" s="314">
        <v>0</v>
      </c>
      <c r="AB33" s="313">
        <f t="shared" si="6"/>
        <v>0</v>
      </c>
      <c r="AC33" s="316">
        <v>0</v>
      </c>
    </row>
    <row r="34" spans="1:33" x14ac:dyDescent="0.25">
      <c r="A34" s="79" t="s">
        <v>176</v>
      </c>
      <c r="B34" s="51" t="s">
        <v>175</v>
      </c>
      <c r="C34" s="313">
        <v>40.133966101694902</v>
      </c>
      <c r="D34" s="313">
        <v>0</v>
      </c>
      <c r="E34" s="314">
        <v>40.133966101694902</v>
      </c>
      <c r="F34" s="314">
        <v>40.133966101694902</v>
      </c>
      <c r="G34" s="314">
        <v>0</v>
      </c>
      <c r="H34" s="314">
        <v>0</v>
      </c>
      <c r="I34" s="314">
        <v>0</v>
      </c>
      <c r="J34" s="314">
        <v>0</v>
      </c>
      <c r="K34" s="314">
        <v>0</v>
      </c>
      <c r="L34" s="314">
        <v>0</v>
      </c>
      <c r="M34" s="314">
        <v>0</v>
      </c>
      <c r="N34" s="314">
        <v>0</v>
      </c>
      <c r="O34" s="314">
        <v>0</v>
      </c>
      <c r="P34" s="314">
        <v>0</v>
      </c>
      <c r="Q34" s="314">
        <v>0</v>
      </c>
      <c r="R34" s="314">
        <v>0</v>
      </c>
      <c r="S34" s="314">
        <v>0</v>
      </c>
      <c r="T34" s="314">
        <v>0</v>
      </c>
      <c r="U34" s="314">
        <v>0</v>
      </c>
      <c r="V34" s="314">
        <v>0</v>
      </c>
      <c r="W34" s="314">
        <v>0</v>
      </c>
      <c r="X34" s="314">
        <v>0</v>
      </c>
      <c r="Y34" s="314">
        <v>0</v>
      </c>
      <c r="Z34" s="314">
        <v>0</v>
      </c>
      <c r="AA34" s="314">
        <v>0</v>
      </c>
      <c r="AB34" s="313">
        <f t="shared" si="6"/>
        <v>0</v>
      </c>
      <c r="AC34" s="316">
        <v>0</v>
      </c>
    </row>
    <row r="35" spans="1:33" s="308" customFormat="1" ht="31.5" x14ac:dyDescent="0.25">
      <c r="A35" s="79" t="s">
        <v>63</v>
      </c>
      <c r="B35" s="78" t="s">
        <v>174</v>
      </c>
      <c r="C35" s="313">
        <v>0</v>
      </c>
      <c r="D35" s="313">
        <v>0</v>
      </c>
      <c r="E35" s="313">
        <v>0</v>
      </c>
      <c r="F35" s="313">
        <v>0</v>
      </c>
      <c r="G35" s="313">
        <v>0</v>
      </c>
      <c r="H35" s="313">
        <v>0</v>
      </c>
      <c r="I35" s="313">
        <v>0</v>
      </c>
      <c r="J35" s="313">
        <v>0</v>
      </c>
      <c r="K35" s="313">
        <v>0</v>
      </c>
      <c r="L35" s="313">
        <v>0</v>
      </c>
      <c r="M35" s="313">
        <v>0</v>
      </c>
      <c r="N35" s="313">
        <v>0</v>
      </c>
      <c r="O35" s="313">
        <v>0</v>
      </c>
      <c r="P35" s="313">
        <v>0</v>
      </c>
      <c r="Q35" s="313">
        <v>0</v>
      </c>
      <c r="R35" s="313">
        <v>0</v>
      </c>
      <c r="S35" s="313">
        <v>0</v>
      </c>
      <c r="T35" s="313">
        <v>0</v>
      </c>
      <c r="U35" s="313">
        <v>0</v>
      </c>
      <c r="V35" s="313">
        <v>0</v>
      </c>
      <c r="W35" s="313">
        <v>0</v>
      </c>
      <c r="X35" s="313">
        <v>0</v>
      </c>
      <c r="Y35" s="313">
        <v>0</v>
      </c>
      <c r="Z35" s="313">
        <v>0</v>
      </c>
      <c r="AA35" s="313">
        <v>0</v>
      </c>
      <c r="AB35" s="313">
        <f t="shared" si="6"/>
        <v>0</v>
      </c>
      <c r="AC35" s="316">
        <v>0</v>
      </c>
      <c r="AD35" s="312"/>
      <c r="AE35" s="312"/>
      <c r="AF35" s="312"/>
      <c r="AG35" s="312"/>
    </row>
    <row r="36" spans="1:33" ht="31.5" x14ac:dyDescent="0.25">
      <c r="A36" s="76" t="s">
        <v>173</v>
      </c>
      <c r="B36" s="75" t="s">
        <v>172</v>
      </c>
      <c r="C36" s="317">
        <v>0</v>
      </c>
      <c r="D36" s="313">
        <v>0</v>
      </c>
      <c r="E36" s="314">
        <v>0</v>
      </c>
      <c r="F36" s="314">
        <v>0</v>
      </c>
      <c r="G36" s="314">
        <v>0</v>
      </c>
      <c r="H36" s="314">
        <v>0</v>
      </c>
      <c r="I36" s="314">
        <v>0</v>
      </c>
      <c r="J36" s="314">
        <v>0</v>
      </c>
      <c r="K36" s="314">
        <v>0</v>
      </c>
      <c r="L36" s="314">
        <v>0</v>
      </c>
      <c r="M36" s="314">
        <v>0</v>
      </c>
      <c r="N36" s="314">
        <v>0</v>
      </c>
      <c r="O36" s="314">
        <v>0</v>
      </c>
      <c r="P36" s="314">
        <v>0</v>
      </c>
      <c r="Q36" s="314">
        <v>0</v>
      </c>
      <c r="R36" s="314">
        <v>0</v>
      </c>
      <c r="S36" s="314">
        <v>0</v>
      </c>
      <c r="T36" s="314">
        <v>0</v>
      </c>
      <c r="U36" s="314">
        <v>0</v>
      </c>
      <c r="V36" s="314">
        <v>0</v>
      </c>
      <c r="W36" s="314">
        <v>0</v>
      </c>
      <c r="X36" s="314">
        <v>0</v>
      </c>
      <c r="Y36" s="314">
        <v>0</v>
      </c>
      <c r="Z36" s="314">
        <v>0</v>
      </c>
      <c r="AA36" s="314">
        <v>0</v>
      </c>
      <c r="AB36" s="313">
        <f t="shared" si="6"/>
        <v>0</v>
      </c>
      <c r="AC36" s="313">
        <v>0</v>
      </c>
    </row>
    <row r="37" spans="1:33" x14ac:dyDescent="0.25">
      <c r="A37" s="76" t="s">
        <v>171</v>
      </c>
      <c r="B37" s="75" t="s">
        <v>161</v>
      </c>
      <c r="C37" s="317">
        <v>0</v>
      </c>
      <c r="D37" s="313">
        <v>0</v>
      </c>
      <c r="E37" s="314">
        <v>0</v>
      </c>
      <c r="F37" s="314">
        <v>0</v>
      </c>
      <c r="G37" s="314">
        <v>0</v>
      </c>
      <c r="H37" s="314">
        <v>0</v>
      </c>
      <c r="I37" s="314">
        <v>0</v>
      </c>
      <c r="J37" s="314">
        <v>0</v>
      </c>
      <c r="K37" s="314">
        <v>0</v>
      </c>
      <c r="L37" s="314">
        <v>0</v>
      </c>
      <c r="M37" s="314">
        <v>0</v>
      </c>
      <c r="N37" s="314">
        <v>0</v>
      </c>
      <c r="O37" s="314">
        <v>0</v>
      </c>
      <c r="P37" s="314">
        <v>0</v>
      </c>
      <c r="Q37" s="314">
        <v>0</v>
      </c>
      <c r="R37" s="314">
        <v>0</v>
      </c>
      <c r="S37" s="314">
        <v>0</v>
      </c>
      <c r="T37" s="314">
        <v>0</v>
      </c>
      <c r="U37" s="314">
        <v>0</v>
      </c>
      <c r="V37" s="314">
        <v>0</v>
      </c>
      <c r="W37" s="314">
        <v>0</v>
      </c>
      <c r="X37" s="314">
        <v>0</v>
      </c>
      <c r="Y37" s="314">
        <v>0</v>
      </c>
      <c r="Z37" s="314">
        <v>0</v>
      </c>
      <c r="AA37" s="314">
        <v>0</v>
      </c>
      <c r="AB37" s="313">
        <f t="shared" si="6"/>
        <v>0</v>
      </c>
      <c r="AC37" s="313">
        <v>0</v>
      </c>
      <c r="AF37" s="223"/>
    </row>
    <row r="38" spans="1:33" x14ac:dyDescent="0.25">
      <c r="A38" s="76" t="s">
        <v>170</v>
      </c>
      <c r="B38" s="75" t="s">
        <v>159</v>
      </c>
      <c r="C38" s="317">
        <v>0</v>
      </c>
      <c r="D38" s="313">
        <v>0</v>
      </c>
      <c r="E38" s="314">
        <v>0</v>
      </c>
      <c r="F38" s="314">
        <v>0</v>
      </c>
      <c r="G38" s="314">
        <v>0</v>
      </c>
      <c r="H38" s="314">
        <v>0</v>
      </c>
      <c r="I38" s="314">
        <v>0</v>
      </c>
      <c r="J38" s="314">
        <v>0</v>
      </c>
      <c r="K38" s="314">
        <v>0</v>
      </c>
      <c r="L38" s="314">
        <v>0</v>
      </c>
      <c r="M38" s="314">
        <v>0</v>
      </c>
      <c r="N38" s="314">
        <v>0</v>
      </c>
      <c r="O38" s="314">
        <v>0</v>
      </c>
      <c r="P38" s="314">
        <v>0</v>
      </c>
      <c r="Q38" s="314">
        <v>0</v>
      </c>
      <c r="R38" s="314">
        <v>0</v>
      </c>
      <c r="S38" s="314">
        <v>0</v>
      </c>
      <c r="T38" s="314">
        <v>0</v>
      </c>
      <c r="U38" s="314">
        <v>0</v>
      </c>
      <c r="V38" s="314">
        <v>0</v>
      </c>
      <c r="W38" s="314">
        <v>0</v>
      </c>
      <c r="X38" s="314">
        <v>0</v>
      </c>
      <c r="Y38" s="314">
        <v>0</v>
      </c>
      <c r="Z38" s="314">
        <v>0</v>
      </c>
      <c r="AA38" s="314">
        <v>0</v>
      </c>
      <c r="AB38" s="313">
        <f t="shared" si="6"/>
        <v>0</v>
      </c>
      <c r="AC38" s="313">
        <v>0</v>
      </c>
    </row>
    <row r="39" spans="1:33" ht="31.5" x14ac:dyDescent="0.25">
      <c r="A39" s="76" t="s">
        <v>169</v>
      </c>
      <c r="B39" s="51" t="s">
        <v>157</v>
      </c>
      <c r="C39" s="313">
        <v>0</v>
      </c>
      <c r="D39" s="313">
        <v>0</v>
      </c>
      <c r="E39" s="314">
        <v>0</v>
      </c>
      <c r="F39" s="314">
        <v>0</v>
      </c>
      <c r="G39" s="314">
        <v>0</v>
      </c>
      <c r="H39" s="314">
        <v>0</v>
      </c>
      <c r="I39" s="314">
        <v>0</v>
      </c>
      <c r="J39" s="314">
        <v>0</v>
      </c>
      <c r="K39" s="314">
        <v>0</v>
      </c>
      <c r="L39" s="314">
        <v>0</v>
      </c>
      <c r="M39" s="314">
        <v>0</v>
      </c>
      <c r="N39" s="314">
        <v>0</v>
      </c>
      <c r="O39" s="314">
        <v>0</v>
      </c>
      <c r="P39" s="314">
        <v>0</v>
      </c>
      <c r="Q39" s="314">
        <v>0</v>
      </c>
      <c r="R39" s="314">
        <v>0</v>
      </c>
      <c r="S39" s="314">
        <v>0</v>
      </c>
      <c r="T39" s="314">
        <v>0</v>
      </c>
      <c r="U39" s="314">
        <v>0</v>
      </c>
      <c r="V39" s="314">
        <v>0</v>
      </c>
      <c r="W39" s="314">
        <v>0</v>
      </c>
      <c r="X39" s="314">
        <v>0</v>
      </c>
      <c r="Y39" s="314">
        <v>0</v>
      </c>
      <c r="Z39" s="314">
        <v>0</v>
      </c>
      <c r="AA39" s="314">
        <v>0</v>
      </c>
      <c r="AB39" s="313">
        <f t="shared" si="6"/>
        <v>0</v>
      </c>
      <c r="AC39" s="313">
        <v>0</v>
      </c>
    </row>
    <row r="40" spans="1:33" ht="31.5" x14ac:dyDescent="0.25">
      <c r="A40" s="76" t="s">
        <v>168</v>
      </c>
      <c r="B40" s="51" t="s">
        <v>155</v>
      </c>
      <c r="C40" s="313">
        <v>0</v>
      </c>
      <c r="D40" s="313">
        <v>0</v>
      </c>
      <c r="E40" s="314">
        <v>0</v>
      </c>
      <c r="F40" s="314">
        <v>0</v>
      </c>
      <c r="G40" s="314">
        <v>0</v>
      </c>
      <c r="H40" s="314">
        <v>0</v>
      </c>
      <c r="I40" s="314">
        <v>0</v>
      </c>
      <c r="J40" s="314">
        <v>0</v>
      </c>
      <c r="K40" s="314">
        <v>0</v>
      </c>
      <c r="L40" s="314">
        <v>0</v>
      </c>
      <c r="M40" s="314">
        <v>0</v>
      </c>
      <c r="N40" s="314">
        <v>0</v>
      </c>
      <c r="O40" s="314">
        <v>0</v>
      </c>
      <c r="P40" s="314">
        <v>0</v>
      </c>
      <c r="Q40" s="314">
        <v>0</v>
      </c>
      <c r="R40" s="314">
        <v>0</v>
      </c>
      <c r="S40" s="314">
        <v>0</v>
      </c>
      <c r="T40" s="314">
        <v>0</v>
      </c>
      <c r="U40" s="314">
        <v>0</v>
      </c>
      <c r="V40" s="314">
        <v>0</v>
      </c>
      <c r="W40" s="314">
        <v>0</v>
      </c>
      <c r="X40" s="314">
        <v>0</v>
      </c>
      <c r="Y40" s="314">
        <v>0</v>
      </c>
      <c r="Z40" s="314">
        <v>0</v>
      </c>
      <c r="AA40" s="314">
        <v>0</v>
      </c>
      <c r="AB40" s="313">
        <f t="shared" si="6"/>
        <v>0</v>
      </c>
      <c r="AC40" s="313">
        <v>0</v>
      </c>
    </row>
    <row r="41" spans="1:33" x14ac:dyDescent="0.25">
      <c r="A41" s="76" t="s">
        <v>167</v>
      </c>
      <c r="B41" s="51" t="s">
        <v>153</v>
      </c>
      <c r="C41" s="313">
        <v>0</v>
      </c>
      <c r="D41" s="313">
        <v>0</v>
      </c>
      <c r="E41" s="314">
        <v>0</v>
      </c>
      <c r="F41" s="314">
        <v>0</v>
      </c>
      <c r="G41" s="314">
        <v>0</v>
      </c>
      <c r="H41" s="314">
        <v>0</v>
      </c>
      <c r="I41" s="314">
        <v>0</v>
      </c>
      <c r="J41" s="314">
        <v>0</v>
      </c>
      <c r="K41" s="314">
        <v>0</v>
      </c>
      <c r="L41" s="314">
        <v>0</v>
      </c>
      <c r="M41" s="314">
        <v>0</v>
      </c>
      <c r="N41" s="314">
        <v>0</v>
      </c>
      <c r="O41" s="314">
        <v>0</v>
      </c>
      <c r="P41" s="314">
        <v>0</v>
      </c>
      <c r="Q41" s="314">
        <v>0</v>
      </c>
      <c r="R41" s="314">
        <v>0</v>
      </c>
      <c r="S41" s="314">
        <v>0</v>
      </c>
      <c r="T41" s="314">
        <v>0</v>
      </c>
      <c r="U41" s="314">
        <v>0</v>
      </c>
      <c r="V41" s="314">
        <v>0</v>
      </c>
      <c r="W41" s="314">
        <v>0</v>
      </c>
      <c r="X41" s="314">
        <v>0</v>
      </c>
      <c r="Y41" s="314">
        <v>0</v>
      </c>
      <c r="Z41" s="314">
        <v>0</v>
      </c>
      <c r="AA41" s="314">
        <v>0</v>
      </c>
      <c r="AB41" s="313">
        <f t="shared" si="6"/>
        <v>0</v>
      </c>
      <c r="AC41" s="313">
        <v>0</v>
      </c>
    </row>
    <row r="42" spans="1:33" ht="18.75" x14ac:dyDescent="0.25">
      <c r="A42" s="76" t="s">
        <v>166</v>
      </c>
      <c r="B42" s="75" t="s">
        <v>151</v>
      </c>
      <c r="C42" s="317">
        <v>0</v>
      </c>
      <c r="D42" s="313">
        <v>0</v>
      </c>
      <c r="E42" s="314">
        <v>0</v>
      </c>
      <c r="F42" s="314">
        <v>0</v>
      </c>
      <c r="G42" s="314">
        <v>0</v>
      </c>
      <c r="H42" s="314">
        <v>0</v>
      </c>
      <c r="I42" s="314">
        <v>0</v>
      </c>
      <c r="J42" s="314">
        <v>0</v>
      </c>
      <c r="K42" s="314">
        <v>0</v>
      </c>
      <c r="L42" s="314">
        <v>0</v>
      </c>
      <c r="M42" s="314">
        <v>0</v>
      </c>
      <c r="N42" s="314">
        <v>0</v>
      </c>
      <c r="O42" s="314">
        <v>0</v>
      </c>
      <c r="P42" s="314">
        <v>0</v>
      </c>
      <c r="Q42" s="314">
        <v>0</v>
      </c>
      <c r="R42" s="314">
        <v>0</v>
      </c>
      <c r="S42" s="314">
        <v>0</v>
      </c>
      <c r="T42" s="314">
        <v>0</v>
      </c>
      <c r="U42" s="314">
        <v>0</v>
      </c>
      <c r="V42" s="314">
        <v>0</v>
      </c>
      <c r="W42" s="314">
        <v>0</v>
      </c>
      <c r="X42" s="314">
        <v>0</v>
      </c>
      <c r="Y42" s="314">
        <v>0</v>
      </c>
      <c r="Z42" s="314">
        <v>0</v>
      </c>
      <c r="AA42" s="314">
        <v>0</v>
      </c>
      <c r="AB42" s="313">
        <f t="shared" si="6"/>
        <v>0</v>
      </c>
      <c r="AC42" s="313">
        <v>0</v>
      </c>
    </row>
    <row r="43" spans="1:33" s="308" customFormat="1" x14ac:dyDescent="0.25">
      <c r="A43" s="79" t="s">
        <v>62</v>
      </c>
      <c r="B43" s="78" t="s">
        <v>165</v>
      </c>
      <c r="C43" s="313">
        <v>0</v>
      </c>
      <c r="D43" s="313">
        <v>0</v>
      </c>
      <c r="E43" s="313">
        <v>0</v>
      </c>
      <c r="F43" s="313">
        <v>0</v>
      </c>
      <c r="G43" s="313">
        <v>0</v>
      </c>
      <c r="H43" s="313">
        <v>0</v>
      </c>
      <c r="I43" s="313">
        <v>0</v>
      </c>
      <c r="J43" s="313">
        <v>0</v>
      </c>
      <c r="K43" s="313">
        <v>0</v>
      </c>
      <c r="L43" s="313">
        <v>0</v>
      </c>
      <c r="M43" s="313">
        <v>0</v>
      </c>
      <c r="N43" s="313">
        <v>0</v>
      </c>
      <c r="O43" s="313">
        <v>0</v>
      </c>
      <c r="P43" s="313">
        <v>0</v>
      </c>
      <c r="Q43" s="313">
        <v>0</v>
      </c>
      <c r="R43" s="313">
        <v>0</v>
      </c>
      <c r="S43" s="313">
        <v>0</v>
      </c>
      <c r="T43" s="313">
        <v>0</v>
      </c>
      <c r="U43" s="313">
        <v>0</v>
      </c>
      <c r="V43" s="313">
        <v>0</v>
      </c>
      <c r="W43" s="313">
        <v>0</v>
      </c>
      <c r="X43" s="313">
        <v>0</v>
      </c>
      <c r="Y43" s="313">
        <v>0</v>
      </c>
      <c r="Z43" s="313">
        <v>0</v>
      </c>
      <c r="AA43" s="313">
        <v>0</v>
      </c>
      <c r="AB43" s="313">
        <f t="shared" si="6"/>
        <v>0</v>
      </c>
      <c r="AC43" s="316">
        <v>0</v>
      </c>
      <c r="AD43" s="312"/>
      <c r="AE43" s="312"/>
      <c r="AF43" s="312"/>
      <c r="AG43" s="312"/>
    </row>
    <row r="44" spans="1:33" x14ac:dyDescent="0.25">
      <c r="A44" s="76" t="s">
        <v>164</v>
      </c>
      <c r="B44" s="51" t="s">
        <v>163</v>
      </c>
      <c r="C44" s="313">
        <v>0</v>
      </c>
      <c r="D44" s="313">
        <v>0</v>
      </c>
      <c r="E44" s="314">
        <v>0</v>
      </c>
      <c r="F44" s="314">
        <v>0</v>
      </c>
      <c r="G44" s="314">
        <v>0</v>
      </c>
      <c r="H44" s="314">
        <v>0</v>
      </c>
      <c r="I44" s="314">
        <v>0</v>
      </c>
      <c r="J44" s="314">
        <v>0</v>
      </c>
      <c r="K44" s="314">
        <v>0</v>
      </c>
      <c r="L44" s="314">
        <v>0</v>
      </c>
      <c r="M44" s="314">
        <v>0</v>
      </c>
      <c r="N44" s="314">
        <v>0</v>
      </c>
      <c r="O44" s="314">
        <v>0</v>
      </c>
      <c r="P44" s="314">
        <v>0</v>
      </c>
      <c r="Q44" s="314">
        <v>0</v>
      </c>
      <c r="R44" s="314">
        <v>0</v>
      </c>
      <c r="S44" s="314">
        <v>0</v>
      </c>
      <c r="T44" s="314">
        <v>0</v>
      </c>
      <c r="U44" s="314">
        <v>0</v>
      </c>
      <c r="V44" s="314">
        <v>0</v>
      </c>
      <c r="W44" s="314">
        <v>0</v>
      </c>
      <c r="X44" s="314">
        <v>0</v>
      </c>
      <c r="Y44" s="314">
        <v>0</v>
      </c>
      <c r="Z44" s="314">
        <v>0</v>
      </c>
      <c r="AA44" s="314">
        <v>0</v>
      </c>
      <c r="AB44" s="313">
        <f t="shared" si="6"/>
        <v>0</v>
      </c>
      <c r="AC44" s="313">
        <v>0</v>
      </c>
    </row>
    <row r="45" spans="1:33" x14ac:dyDescent="0.25">
      <c r="A45" s="76" t="s">
        <v>162</v>
      </c>
      <c r="B45" s="51" t="s">
        <v>161</v>
      </c>
      <c r="C45" s="313">
        <v>80</v>
      </c>
      <c r="D45" s="313">
        <v>0</v>
      </c>
      <c r="E45" s="314">
        <v>80</v>
      </c>
      <c r="F45" s="314">
        <v>80</v>
      </c>
      <c r="G45" s="314">
        <v>0</v>
      </c>
      <c r="H45" s="314">
        <v>0</v>
      </c>
      <c r="I45" s="314">
        <v>0</v>
      </c>
      <c r="J45" s="313">
        <v>0</v>
      </c>
      <c r="K45" s="314">
        <v>0</v>
      </c>
      <c r="L45" s="314">
        <v>40</v>
      </c>
      <c r="M45" s="314">
        <v>0</v>
      </c>
      <c r="N45" s="314">
        <v>0</v>
      </c>
      <c r="O45" s="314">
        <v>0</v>
      </c>
      <c r="P45" s="314">
        <v>0</v>
      </c>
      <c r="Q45" s="314">
        <v>0</v>
      </c>
      <c r="R45" s="314">
        <v>0</v>
      </c>
      <c r="S45" s="314">
        <v>0</v>
      </c>
      <c r="T45" s="314">
        <v>0</v>
      </c>
      <c r="U45" s="314">
        <v>0</v>
      </c>
      <c r="V45" s="314">
        <v>0</v>
      </c>
      <c r="W45" s="314">
        <v>0</v>
      </c>
      <c r="X45" s="314">
        <v>40</v>
      </c>
      <c r="Y45" s="314">
        <v>0</v>
      </c>
      <c r="Z45" s="313">
        <v>0</v>
      </c>
      <c r="AA45" s="314">
        <v>0</v>
      </c>
      <c r="AB45" s="313">
        <f t="shared" si="6"/>
        <v>80</v>
      </c>
      <c r="AC45" s="313">
        <v>0</v>
      </c>
      <c r="AF45" s="223"/>
    </row>
    <row r="46" spans="1:33" x14ac:dyDescent="0.25">
      <c r="A46" s="76" t="s">
        <v>160</v>
      </c>
      <c r="B46" s="51" t="s">
        <v>159</v>
      </c>
      <c r="C46" s="313">
        <v>0</v>
      </c>
      <c r="D46" s="313">
        <v>0</v>
      </c>
      <c r="E46" s="314">
        <v>0</v>
      </c>
      <c r="F46" s="314">
        <v>0</v>
      </c>
      <c r="G46" s="314">
        <v>0</v>
      </c>
      <c r="H46" s="314">
        <v>0</v>
      </c>
      <c r="I46" s="314">
        <v>0</v>
      </c>
      <c r="J46" s="314">
        <v>0</v>
      </c>
      <c r="K46" s="314">
        <v>0</v>
      </c>
      <c r="L46" s="314">
        <v>0</v>
      </c>
      <c r="M46" s="314">
        <v>0</v>
      </c>
      <c r="N46" s="314">
        <v>0</v>
      </c>
      <c r="O46" s="314">
        <v>0</v>
      </c>
      <c r="P46" s="314">
        <v>0</v>
      </c>
      <c r="Q46" s="314">
        <v>0</v>
      </c>
      <c r="R46" s="314">
        <v>0</v>
      </c>
      <c r="S46" s="314">
        <v>0</v>
      </c>
      <c r="T46" s="314">
        <v>0</v>
      </c>
      <c r="U46" s="314">
        <v>0</v>
      </c>
      <c r="V46" s="314">
        <v>0</v>
      </c>
      <c r="W46" s="314">
        <v>0</v>
      </c>
      <c r="X46" s="314">
        <v>0</v>
      </c>
      <c r="Y46" s="314">
        <v>0</v>
      </c>
      <c r="Z46" s="314">
        <v>0</v>
      </c>
      <c r="AA46" s="314">
        <v>0</v>
      </c>
      <c r="AB46" s="313">
        <f t="shared" si="6"/>
        <v>0</v>
      </c>
      <c r="AC46" s="313">
        <v>0</v>
      </c>
    </row>
    <row r="47" spans="1:33" ht="31.5" x14ac:dyDescent="0.25">
      <c r="A47" s="76" t="s">
        <v>158</v>
      </c>
      <c r="B47" s="51" t="s">
        <v>157</v>
      </c>
      <c r="C47" s="313">
        <v>0</v>
      </c>
      <c r="D47" s="313">
        <v>0</v>
      </c>
      <c r="E47" s="314">
        <v>0</v>
      </c>
      <c r="F47" s="314">
        <v>0</v>
      </c>
      <c r="G47" s="314">
        <v>0</v>
      </c>
      <c r="H47" s="314">
        <v>0</v>
      </c>
      <c r="I47" s="314">
        <v>0</v>
      </c>
      <c r="J47" s="314">
        <v>0</v>
      </c>
      <c r="K47" s="314">
        <v>0</v>
      </c>
      <c r="L47" s="314">
        <v>0</v>
      </c>
      <c r="M47" s="314">
        <v>0</v>
      </c>
      <c r="N47" s="314">
        <v>0</v>
      </c>
      <c r="O47" s="314">
        <v>0</v>
      </c>
      <c r="P47" s="314">
        <v>0</v>
      </c>
      <c r="Q47" s="314">
        <v>0</v>
      </c>
      <c r="R47" s="314">
        <v>0</v>
      </c>
      <c r="S47" s="314">
        <v>0</v>
      </c>
      <c r="T47" s="314">
        <v>0</v>
      </c>
      <c r="U47" s="314">
        <v>0</v>
      </c>
      <c r="V47" s="314">
        <v>0</v>
      </c>
      <c r="W47" s="314">
        <v>0</v>
      </c>
      <c r="X47" s="314">
        <v>0</v>
      </c>
      <c r="Y47" s="314">
        <v>0</v>
      </c>
      <c r="Z47" s="314">
        <v>0</v>
      </c>
      <c r="AA47" s="314">
        <v>0</v>
      </c>
      <c r="AB47" s="313">
        <f t="shared" si="6"/>
        <v>0</v>
      </c>
      <c r="AC47" s="313">
        <v>0</v>
      </c>
    </row>
    <row r="48" spans="1:33" ht="31.5" x14ac:dyDescent="0.25">
      <c r="A48" s="76" t="s">
        <v>156</v>
      </c>
      <c r="B48" s="51" t="s">
        <v>155</v>
      </c>
      <c r="C48" s="313">
        <v>0</v>
      </c>
      <c r="D48" s="313">
        <v>0</v>
      </c>
      <c r="E48" s="314">
        <v>0</v>
      </c>
      <c r="F48" s="314">
        <v>0</v>
      </c>
      <c r="G48" s="314">
        <v>0</v>
      </c>
      <c r="H48" s="314">
        <v>0</v>
      </c>
      <c r="I48" s="314">
        <v>0</v>
      </c>
      <c r="J48" s="313">
        <v>0</v>
      </c>
      <c r="K48" s="314">
        <v>0</v>
      </c>
      <c r="L48" s="314">
        <v>0</v>
      </c>
      <c r="M48" s="314">
        <v>0</v>
      </c>
      <c r="N48" s="314">
        <v>0</v>
      </c>
      <c r="O48" s="314">
        <v>0</v>
      </c>
      <c r="P48" s="314">
        <v>0</v>
      </c>
      <c r="Q48" s="314">
        <v>0</v>
      </c>
      <c r="R48" s="314">
        <v>0</v>
      </c>
      <c r="S48" s="314">
        <v>0</v>
      </c>
      <c r="T48" s="314">
        <v>0</v>
      </c>
      <c r="U48" s="314">
        <v>0</v>
      </c>
      <c r="V48" s="314">
        <v>0</v>
      </c>
      <c r="W48" s="314">
        <v>0</v>
      </c>
      <c r="X48" s="314">
        <v>0</v>
      </c>
      <c r="Y48" s="314">
        <v>0</v>
      </c>
      <c r="Z48" s="314">
        <v>0</v>
      </c>
      <c r="AA48" s="314">
        <v>0</v>
      </c>
      <c r="AB48" s="313">
        <f t="shared" si="6"/>
        <v>0</v>
      </c>
      <c r="AC48" s="313">
        <v>0</v>
      </c>
    </row>
    <row r="49" spans="1:33" x14ac:dyDescent="0.25">
      <c r="A49" s="76" t="s">
        <v>154</v>
      </c>
      <c r="B49" s="51" t="s">
        <v>153</v>
      </c>
      <c r="C49" s="313">
        <v>0</v>
      </c>
      <c r="D49" s="313">
        <v>0</v>
      </c>
      <c r="E49" s="314">
        <v>0</v>
      </c>
      <c r="F49" s="314">
        <v>0</v>
      </c>
      <c r="G49" s="314">
        <v>0</v>
      </c>
      <c r="H49" s="314">
        <v>0</v>
      </c>
      <c r="I49" s="314">
        <v>0</v>
      </c>
      <c r="J49" s="314">
        <v>0</v>
      </c>
      <c r="K49" s="314">
        <v>0</v>
      </c>
      <c r="L49" s="314">
        <v>0</v>
      </c>
      <c r="M49" s="314">
        <v>0</v>
      </c>
      <c r="N49" s="314">
        <v>0</v>
      </c>
      <c r="O49" s="314">
        <v>0</v>
      </c>
      <c r="P49" s="314">
        <v>0</v>
      </c>
      <c r="Q49" s="314">
        <v>0</v>
      </c>
      <c r="R49" s="314">
        <v>0</v>
      </c>
      <c r="S49" s="314">
        <v>0</v>
      </c>
      <c r="T49" s="314">
        <v>0</v>
      </c>
      <c r="U49" s="314">
        <v>0</v>
      </c>
      <c r="V49" s="314">
        <v>0</v>
      </c>
      <c r="W49" s="314">
        <v>0</v>
      </c>
      <c r="X49" s="314">
        <v>0</v>
      </c>
      <c r="Y49" s="314">
        <v>0</v>
      </c>
      <c r="Z49" s="314">
        <v>0</v>
      </c>
      <c r="AA49" s="314">
        <v>0</v>
      </c>
      <c r="AB49" s="313">
        <f t="shared" si="6"/>
        <v>0</v>
      </c>
      <c r="AC49" s="313">
        <v>0</v>
      </c>
    </row>
    <row r="50" spans="1:33" ht="18.75" x14ac:dyDescent="0.25">
      <c r="A50" s="76" t="s">
        <v>152</v>
      </c>
      <c r="B50" s="75" t="s">
        <v>151</v>
      </c>
      <c r="C50" s="317">
        <v>0</v>
      </c>
      <c r="D50" s="313">
        <v>0</v>
      </c>
      <c r="E50" s="314">
        <v>0</v>
      </c>
      <c r="F50" s="314">
        <v>0</v>
      </c>
      <c r="G50" s="314">
        <v>0</v>
      </c>
      <c r="H50" s="314">
        <v>0</v>
      </c>
      <c r="I50" s="314">
        <v>0</v>
      </c>
      <c r="J50" s="314">
        <v>0</v>
      </c>
      <c r="K50" s="314">
        <v>0</v>
      </c>
      <c r="L50" s="314">
        <v>0</v>
      </c>
      <c r="M50" s="314">
        <v>0</v>
      </c>
      <c r="N50" s="314">
        <v>0</v>
      </c>
      <c r="O50" s="314">
        <v>0</v>
      </c>
      <c r="P50" s="314">
        <v>0</v>
      </c>
      <c r="Q50" s="314">
        <v>0</v>
      </c>
      <c r="R50" s="314">
        <v>0</v>
      </c>
      <c r="S50" s="314">
        <v>0</v>
      </c>
      <c r="T50" s="314">
        <v>0</v>
      </c>
      <c r="U50" s="314">
        <v>0</v>
      </c>
      <c r="V50" s="314">
        <v>0</v>
      </c>
      <c r="W50" s="314">
        <v>0</v>
      </c>
      <c r="X50" s="314">
        <v>0</v>
      </c>
      <c r="Y50" s="314">
        <v>0</v>
      </c>
      <c r="Z50" s="314">
        <v>0</v>
      </c>
      <c r="AA50" s="314">
        <v>0</v>
      </c>
      <c r="AB50" s="313">
        <f t="shared" si="6"/>
        <v>0</v>
      </c>
      <c r="AC50" s="313">
        <v>0</v>
      </c>
    </row>
    <row r="51" spans="1:33" s="308" customFormat="1" ht="35.25" customHeight="1" x14ac:dyDescent="0.25">
      <c r="A51" s="79" t="s">
        <v>60</v>
      </c>
      <c r="B51" s="78" t="s">
        <v>150</v>
      </c>
      <c r="C51" s="313">
        <v>0</v>
      </c>
      <c r="D51" s="313">
        <v>0</v>
      </c>
      <c r="E51" s="313">
        <v>0</v>
      </c>
      <c r="F51" s="313">
        <v>0</v>
      </c>
      <c r="G51" s="313">
        <v>0</v>
      </c>
      <c r="H51" s="313">
        <v>0</v>
      </c>
      <c r="I51" s="313">
        <v>0</v>
      </c>
      <c r="J51" s="313">
        <v>0</v>
      </c>
      <c r="K51" s="313">
        <v>0</v>
      </c>
      <c r="L51" s="313">
        <v>0</v>
      </c>
      <c r="M51" s="313">
        <v>0</v>
      </c>
      <c r="N51" s="313">
        <v>0</v>
      </c>
      <c r="O51" s="313">
        <v>0</v>
      </c>
      <c r="P51" s="313">
        <v>0</v>
      </c>
      <c r="Q51" s="313">
        <v>0</v>
      </c>
      <c r="R51" s="313">
        <v>0</v>
      </c>
      <c r="S51" s="313">
        <v>0</v>
      </c>
      <c r="T51" s="313">
        <v>0</v>
      </c>
      <c r="U51" s="313">
        <v>0</v>
      </c>
      <c r="V51" s="313">
        <v>0</v>
      </c>
      <c r="W51" s="313">
        <v>0</v>
      </c>
      <c r="X51" s="313">
        <v>0</v>
      </c>
      <c r="Y51" s="313">
        <v>0</v>
      </c>
      <c r="Z51" s="313">
        <v>0</v>
      </c>
      <c r="AA51" s="313">
        <v>0</v>
      </c>
      <c r="AB51" s="313">
        <f t="shared" si="6"/>
        <v>0</v>
      </c>
      <c r="AC51" s="316">
        <v>0</v>
      </c>
      <c r="AD51" s="312"/>
      <c r="AE51" s="312"/>
      <c r="AF51" s="312"/>
      <c r="AG51" s="312"/>
    </row>
    <row r="52" spans="1:33" x14ac:dyDescent="0.25">
      <c r="A52" s="76" t="s">
        <v>149</v>
      </c>
      <c r="B52" s="51" t="s">
        <v>148</v>
      </c>
      <c r="C52" s="313">
        <v>169.67796610169501</v>
      </c>
      <c r="D52" s="313">
        <v>0</v>
      </c>
      <c r="E52" s="314">
        <v>169.67796610169492</v>
      </c>
      <c r="F52" s="314">
        <v>169.67796610169492</v>
      </c>
      <c r="G52" s="314">
        <v>0</v>
      </c>
      <c r="H52" s="314">
        <v>0</v>
      </c>
      <c r="I52" s="314">
        <v>0</v>
      </c>
      <c r="J52" s="314">
        <v>0</v>
      </c>
      <c r="K52" s="314">
        <v>0</v>
      </c>
      <c r="L52" s="314">
        <v>97.838999999999999</v>
      </c>
      <c r="M52" s="314">
        <v>0</v>
      </c>
      <c r="N52" s="314">
        <v>0</v>
      </c>
      <c r="O52" s="314">
        <v>0</v>
      </c>
      <c r="P52" s="314">
        <v>0</v>
      </c>
      <c r="Q52" s="314">
        <v>0</v>
      </c>
      <c r="R52" s="314">
        <v>0</v>
      </c>
      <c r="S52" s="314">
        <v>0</v>
      </c>
      <c r="T52" s="314">
        <v>0</v>
      </c>
      <c r="U52" s="314">
        <v>0</v>
      </c>
      <c r="V52" s="314">
        <v>0</v>
      </c>
      <c r="W52" s="314">
        <v>0</v>
      </c>
      <c r="X52" s="314">
        <v>71.838966101694922</v>
      </c>
      <c r="Y52" s="314">
        <v>0</v>
      </c>
      <c r="Z52" s="314">
        <v>0</v>
      </c>
      <c r="AA52" s="314">
        <v>0</v>
      </c>
      <c r="AB52" s="313">
        <f t="shared" si="6"/>
        <v>169.67796610169492</v>
      </c>
      <c r="AC52" s="313">
        <v>0</v>
      </c>
      <c r="AF52" s="223"/>
    </row>
    <row r="53" spans="1:33" x14ac:dyDescent="0.25">
      <c r="A53" s="76" t="s">
        <v>147</v>
      </c>
      <c r="B53" s="51" t="s">
        <v>141</v>
      </c>
      <c r="C53" s="313">
        <v>0</v>
      </c>
      <c r="D53" s="313">
        <v>0</v>
      </c>
      <c r="E53" s="314">
        <v>0</v>
      </c>
      <c r="F53" s="314">
        <v>0</v>
      </c>
      <c r="G53" s="314">
        <v>0</v>
      </c>
      <c r="H53" s="314">
        <v>0</v>
      </c>
      <c r="I53" s="314">
        <v>0</v>
      </c>
      <c r="J53" s="314">
        <v>0</v>
      </c>
      <c r="K53" s="314">
        <v>0</v>
      </c>
      <c r="L53" s="314">
        <v>0</v>
      </c>
      <c r="M53" s="314">
        <v>0</v>
      </c>
      <c r="N53" s="314">
        <v>0</v>
      </c>
      <c r="O53" s="314">
        <v>0</v>
      </c>
      <c r="P53" s="314">
        <v>0</v>
      </c>
      <c r="Q53" s="314">
        <v>0</v>
      </c>
      <c r="R53" s="314">
        <v>0</v>
      </c>
      <c r="S53" s="314">
        <v>0</v>
      </c>
      <c r="T53" s="314">
        <v>0</v>
      </c>
      <c r="U53" s="314">
        <v>0</v>
      </c>
      <c r="V53" s="314">
        <v>0</v>
      </c>
      <c r="W53" s="314">
        <v>0</v>
      </c>
      <c r="X53" s="314">
        <v>0</v>
      </c>
      <c r="Y53" s="314">
        <v>0</v>
      </c>
      <c r="Z53" s="314">
        <v>0</v>
      </c>
      <c r="AA53" s="314">
        <v>0</v>
      </c>
      <c r="AB53" s="313">
        <f t="shared" si="6"/>
        <v>0</v>
      </c>
      <c r="AC53" s="313">
        <v>0</v>
      </c>
    </row>
    <row r="54" spans="1:33" x14ac:dyDescent="0.25">
      <c r="A54" s="76" t="s">
        <v>146</v>
      </c>
      <c r="B54" s="75" t="s">
        <v>140</v>
      </c>
      <c r="C54" s="313">
        <v>80</v>
      </c>
      <c r="D54" s="313">
        <v>0</v>
      </c>
      <c r="E54" s="314">
        <v>80</v>
      </c>
      <c r="F54" s="314">
        <v>80</v>
      </c>
      <c r="G54" s="314">
        <v>0</v>
      </c>
      <c r="H54" s="314">
        <v>0</v>
      </c>
      <c r="I54" s="314">
        <v>0</v>
      </c>
      <c r="J54" s="314">
        <v>0</v>
      </c>
      <c r="K54" s="314">
        <v>0</v>
      </c>
      <c r="L54" s="314">
        <v>40</v>
      </c>
      <c r="M54" s="314">
        <v>0</v>
      </c>
      <c r="N54" s="314">
        <v>0</v>
      </c>
      <c r="O54" s="314">
        <v>0</v>
      </c>
      <c r="P54" s="314">
        <v>0</v>
      </c>
      <c r="Q54" s="314">
        <v>0</v>
      </c>
      <c r="R54" s="314">
        <v>0</v>
      </c>
      <c r="S54" s="314">
        <v>0</v>
      </c>
      <c r="T54" s="314">
        <v>0</v>
      </c>
      <c r="U54" s="314">
        <v>0</v>
      </c>
      <c r="V54" s="314">
        <v>0</v>
      </c>
      <c r="W54" s="314">
        <v>0</v>
      </c>
      <c r="X54" s="314">
        <v>40</v>
      </c>
      <c r="Y54" s="314">
        <v>0</v>
      </c>
      <c r="Z54" s="314">
        <v>0</v>
      </c>
      <c r="AA54" s="314">
        <v>0</v>
      </c>
      <c r="AB54" s="313">
        <f t="shared" si="6"/>
        <v>80</v>
      </c>
      <c r="AC54" s="313">
        <v>0</v>
      </c>
      <c r="AF54" s="223"/>
    </row>
    <row r="55" spans="1:33" x14ac:dyDescent="0.25">
      <c r="A55" s="76" t="s">
        <v>145</v>
      </c>
      <c r="B55" s="75" t="s">
        <v>139</v>
      </c>
      <c r="C55" s="317">
        <v>0</v>
      </c>
      <c r="D55" s="313">
        <v>0</v>
      </c>
      <c r="E55" s="314">
        <v>0</v>
      </c>
      <c r="F55" s="314">
        <v>0</v>
      </c>
      <c r="G55" s="314">
        <v>0</v>
      </c>
      <c r="H55" s="314">
        <v>0</v>
      </c>
      <c r="I55" s="314">
        <v>0</v>
      </c>
      <c r="J55" s="314">
        <v>0</v>
      </c>
      <c r="K55" s="314">
        <v>0</v>
      </c>
      <c r="L55" s="314">
        <v>0</v>
      </c>
      <c r="M55" s="314">
        <v>0</v>
      </c>
      <c r="N55" s="314">
        <v>0</v>
      </c>
      <c r="O55" s="314">
        <v>0</v>
      </c>
      <c r="P55" s="314">
        <v>0</v>
      </c>
      <c r="Q55" s="314">
        <v>0</v>
      </c>
      <c r="R55" s="314">
        <v>0</v>
      </c>
      <c r="S55" s="314">
        <v>0</v>
      </c>
      <c r="T55" s="314">
        <v>0</v>
      </c>
      <c r="U55" s="314">
        <v>0</v>
      </c>
      <c r="V55" s="314">
        <v>0</v>
      </c>
      <c r="W55" s="314">
        <v>0</v>
      </c>
      <c r="X55" s="314">
        <v>0</v>
      </c>
      <c r="Y55" s="314">
        <v>0</v>
      </c>
      <c r="Z55" s="314">
        <v>0</v>
      </c>
      <c r="AA55" s="314">
        <v>0</v>
      </c>
      <c r="AB55" s="313">
        <f t="shared" si="6"/>
        <v>0</v>
      </c>
      <c r="AC55" s="313">
        <v>0</v>
      </c>
    </row>
    <row r="56" spans="1:33" x14ac:dyDescent="0.25">
      <c r="A56" s="76" t="s">
        <v>144</v>
      </c>
      <c r="B56" s="75" t="s">
        <v>138</v>
      </c>
      <c r="C56" s="317">
        <v>0</v>
      </c>
      <c r="D56" s="313">
        <v>0</v>
      </c>
      <c r="E56" s="314">
        <v>0</v>
      </c>
      <c r="F56" s="314">
        <v>0</v>
      </c>
      <c r="G56" s="314">
        <v>0</v>
      </c>
      <c r="H56" s="314">
        <v>0</v>
      </c>
      <c r="I56" s="314">
        <v>0</v>
      </c>
      <c r="J56" s="314">
        <v>0</v>
      </c>
      <c r="K56" s="314">
        <v>0</v>
      </c>
      <c r="L56" s="314">
        <v>0</v>
      </c>
      <c r="M56" s="314">
        <v>0</v>
      </c>
      <c r="N56" s="314">
        <v>0</v>
      </c>
      <c r="O56" s="314">
        <v>0</v>
      </c>
      <c r="P56" s="314">
        <v>0</v>
      </c>
      <c r="Q56" s="314">
        <v>0</v>
      </c>
      <c r="R56" s="314">
        <v>0</v>
      </c>
      <c r="S56" s="314">
        <v>0</v>
      </c>
      <c r="T56" s="314">
        <v>0</v>
      </c>
      <c r="U56" s="314">
        <v>0</v>
      </c>
      <c r="V56" s="314">
        <v>0</v>
      </c>
      <c r="W56" s="314">
        <v>0</v>
      </c>
      <c r="X56" s="314">
        <v>0</v>
      </c>
      <c r="Y56" s="314">
        <v>0</v>
      </c>
      <c r="Z56" s="314">
        <v>0</v>
      </c>
      <c r="AA56" s="314">
        <v>0</v>
      </c>
      <c r="AB56" s="313">
        <f t="shared" si="6"/>
        <v>0</v>
      </c>
      <c r="AC56" s="313">
        <v>0</v>
      </c>
    </row>
    <row r="57" spans="1:33" ht="18.75" x14ac:dyDescent="0.25">
      <c r="A57" s="76" t="s">
        <v>143</v>
      </c>
      <c r="B57" s="75" t="s">
        <v>137</v>
      </c>
      <c r="C57" s="317">
        <v>0</v>
      </c>
      <c r="D57" s="313">
        <v>0</v>
      </c>
      <c r="E57" s="314">
        <v>0</v>
      </c>
      <c r="F57" s="314">
        <v>0</v>
      </c>
      <c r="G57" s="314">
        <v>0</v>
      </c>
      <c r="H57" s="314">
        <v>0</v>
      </c>
      <c r="I57" s="314">
        <v>0</v>
      </c>
      <c r="J57" s="314">
        <v>0</v>
      </c>
      <c r="K57" s="314">
        <v>0</v>
      </c>
      <c r="L57" s="314">
        <v>0</v>
      </c>
      <c r="M57" s="314">
        <v>0</v>
      </c>
      <c r="N57" s="314">
        <v>0</v>
      </c>
      <c r="O57" s="314">
        <v>0</v>
      </c>
      <c r="P57" s="314">
        <v>0</v>
      </c>
      <c r="Q57" s="314">
        <v>0</v>
      </c>
      <c r="R57" s="314">
        <v>0</v>
      </c>
      <c r="S57" s="314">
        <v>0</v>
      </c>
      <c r="T57" s="314">
        <v>0</v>
      </c>
      <c r="U57" s="314">
        <v>0</v>
      </c>
      <c r="V57" s="314">
        <v>0</v>
      </c>
      <c r="W57" s="314">
        <v>0</v>
      </c>
      <c r="X57" s="314">
        <v>0</v>
      </c>
      <c r="Y57" s="314">
        <v>0</v>
      </c>
      <c r="Z57" s="314">
        <v>0</v>
      </c>
      <c r="AA57" s="314">
        <v>0</v>
      </c>
      <c r="AB57" s="313">
        <f t="shared" si="6"/>
        <v>0</v>
      </c>
      <c r="AC57" s="313">
        <v>0</v>
      </c>
    </row>
    <row r="58" spans="1:33" s="308" customFormat="1" ht="36.75" customHeight="1" x14ac:dyDescent="0.25">
      <c r="A58" s="79" t="s">
        <v>59</v>
      </c>
      <c r="B58" s="98" t="s">
        <v>216</v>
      </c>
      <c r="C58" s="317">
        <v>0</v>
      </c>
      <c r="D58" s="313">
        <v>0</v>
      </c>
      <c r="E58" s="313">
        <v>0</v>
      </c>
      <c r="F58" s="313">
        <v>0</v>
      </c>
      <c r="G58" s="313">
        <v>0</v>
      </c>
      <c r="H58" s="313">
        <v>0</v>
      </c>
      <c r="I58" s="313">
        <v>0</v>
      </c>
      <c r="J58" s="313">
        <v>0</v>
      </c>
      <c r="K58" s="313">
        <v>0</v>
      </c>
      <c r="L58" s="313">
        <v>0</v>
      </c>
      <c r="M58" s="313">
        <v>0</v>
      </c>
      <c r="N58" s="313">
        <v>0</v>
      </c>
      <c r="O58" s="313">
        <v>0</v>
      </c>
      <c r="P58" s="313">
        <v>0</v>
      </c>
      <c r="Q58" s="313">
        <v>0</v>
      </c>
      <c r="R58" s="313">
        <v>0</v>
      </c>
      <c r="S58" s="313">
        <v>0</v>
      </c>
      <c r="T58" s="313">
        <v>0</v>
      </c>
      <c r="U58" s="313">
        <v>0</v>
      </c>
      <c r="V58" s="313">
        <v>0</v>
      </c>
      <c r="W58" s="313">
        <v>0</v>
      </c>
      <c r="X58" s="313">
        <v>0</v>
      </c>
      <c r="Y58" s="313">
        <v>0</v>
      </c>
      <c r="Z58" s="313">
        <v>0</v>
      </c>
      <c r="AA58" s="313">
        <v>0</v>
      </c>
      <c r="AB58" s="313">
        <f t="shared" si="6"/>
        <v>0</v>
      </c>
      <c r="AC58" s="316">
        <v>0</v>
      </c>
      <c r="AD58" s="312"/>
      <c r="AE58" s="312"/>
      <c r="AF58" s="312"/>
      <c r="AG58" s="312"/>
    </row>
    <row r="59" spans="1:33" s="308" customFormat="1" x14ac:dyDescent="0.25">
      <c r="A59" s="79" t="s">
        <v>57</v>
      </c>
      <c r="B59" s="78" t="s">
        <v>142</v>
      </c>
      <c r="C59" s="313">
        <v>0</v>
      </c>
      <c r="D59" s="313">
        <v>0</v>
      </c>
      <c r="E59" s="313">
        <v>0</v>
      </c>
      <c r="F59" s="313">
        <v>0</v>
      </c>
      <c r="G59" s="313">
        <v>0</v>
      </c>
      <c r="H59" s="313">
        <v>0</v>
      </c>
      <c r="I59" s="313">
        <v>0</v>
      </c>
      <c r="J59" s="313">
        <v>0</v>
      </c>
      <c r="K59" s="313">
        <v>0</v>
      </c>
      <c r="L59" s="313">
        <v>0</v>
      </c>
      <c r="M59" s="313">
        <v>0</v>
      </c>
      <c r="N59" s="313">
        <v>0</v>
      </c>
      <c r="O59" s="313">
        <v>0</v>
      </c>
      <c r="P59" s="313">
        <v>0</v>
      </c>
      <c r="Q59" s="313">
        <v>0</v>
      </c>
      <c r="R59" s="313">
        <v>0</v>
      </c>
      <c r="S59" s="313">
        <v>0</v>
      </c>
      <c r="T59" s="313">
        <v>0</v>
      </c>
      <c r="U59" s="313">
        <v>0</v>
      </c>
      <c r="V59" s="313">
        <v>0</v>
      </c>
      <c r="W59" s="313">
        <v>0</v>
      </c>
      <c r="X59" s="313">
        <v>0</v>
      </c>
      <c r="Y59" s="313">
        <v>0</v>
      </c>
      <c r="Z59" s="313">
        <v>0</v>
      </c>
      <c r="AA59" s="313">
        <v>0</v>
      </c>
      <c r="AB59" s="313">
        <f t="shared" si="6"/>
        <v>0</v>
      </c>
      <c r="AC59" s="316">
        <v>0</v>
      </c>
      <c r="AD59" s="312"/>
      <c r="AE59" s="312"/>
      <c r="AF59" s="312"/>
      <c r="AG59" s="312"/>
    </row>
    <row r="60" spans="1:33" x14ac:dyDescent="0.25">
      <c r="A60" s="76" t="s">
        <v>210</v>
      </c>
      <c r="B60" s="77" t="s">
        <v>163</v>
      </c>
      <c r="C60" s="319">
        <v>0</v>
      </c>
      <c r="D60" s="313">
        <v>0</v>
      </c>
      <c r="E60" s="314">
        <v>0</v>
      </c>
      <c r="F60" s="314">
        <v>0</v>
      </c>
      <c r="G60" s="314">
        <v>0</v>
      </c>
      <c r="H60" s="314">
        <v>0</v>
      </c>
      <c r="I60" s="314">
        <v>0</v>
      </c>
      <c r="J60" s="314">
        <v>0</v>
      </c>
      <c r="K60" s="314">
        <v>0</v>
      </c>
      <c r="L60" s="314">
        <v>0</v>
      </c>
      <c r="M60" s="314">
        <v>0</v>
      </c>
      <c r="N60" s="314">
        <v>0</v>
      </c>
      <c r="O60" s="314">
        <v>0</v>
      </c>
      <c r="P60" s="314">
        <v>0</v>
      </c>
      <c r="Q60" s="314">
        <v>0</v>
      </c>
      <c r="R60" s="314">
        <v>0</v>
      </c>
      <c r="S60" s="314">
        <v>0</v>
      </c>
      <c r="T60" s="314">
        <v>0</v>
      </c>
      <c r="U60" s="314">
        <v>0</v>
      </c>
      <c r="V60" s="314">
        <v>0</v>
      </c>
      <c r="W60" s="314">
        <v>0</v>
      </c>
      <c r="X60" s="314">
        <v>0</v>
      </c>
      <c r="Y60" s="314">
        <v>0</v>
      </c>
      <c r="Z60" s="314">
        <v>0</v>
      </c>
      <c r="AA60" s="314">
        <v>0</v>
      </c>
      <c r="AB60" s="313">
        <f t="shared" si="6"/>
        <v>0</v>
      </c>
      <c r="AC60" s="313">
        <v>0</v>
      </c>
    </row>
    <row r="61" spans="1:33" x14ac:dyDescent="0.25">
      <c r="A61" s="76" t="s">
        <v>211</v>
      </c>
      <c r="B61" s="77" t="s">
        <v>161</v>
      </c>
      <c r="C61" s="319">
        <v>0</v>
      </c>
      <c r="D61" s="313">
        <v>0</v>
      </c>
      <c r="E61" s="314">
        <v>0</v>
      </c>
      <c r="F61" s="314">
        <v>0</v>
      </c>
      <c r="G61" s="314">
        <v>0</v>
      </c>
      <c r="H61" s="314">
        <v>0</v>
      </c>
      <c r="I61" s="314">
        <v>0</v>
      </c>
      <c r="J61" s="314">
        <v>0</v>
      </c>
      <c r="K61" s="314">
        <v>0</v>
      </c>
      <c r="L61" s="314">
        <v>0</v>
      </c>
      <c r="M61" s="314">
        <v>0</v>
      </c>
      <c r="N61" s="314">
        <v>0</v>
      </c>
      <c r="O61" s="314">
        <v>0</v>
      </c>
      <c r="P61" s="314">
        <v>0</v>
      </c>
      <c r="Q61" s="314">
        <v>0</v>
      </c>
      <c r="R61" s="314">
        <v>0</v>
      </c>
      <c r="S61" s="314">
        <v>0</v>
      </c>
      <c r="T61" s="314">
        <v>0</v>
      </c>
      <c r="U61" s="314">
        <v>0</v>
      </c>
      <c r="V61" s="314">
        <v>0</v>
      </c>
      <c r="W61" s="314">
        <v>0</v>
      </c>
      <c r="X61" s="314">
        <v>0</v>
      </c>
      <c r="Y61" s="314">
        <v>0</v>
      </c>
      <c r="Z61" s="314">
        <v>0</v>
      </c>
      <c r="AA61" s="314">
        <v>0</v>
      </c>
      <c r="AB61" s="313">
        <f t="shared" si="6"/>
        <v>0</v>
      </c>
      <c r="AC61" s="313">
        <v>0</v>
      </c>
    </row>
    <row r="62" spans="1:33" x14ac:dyDescent="0.25">
      <c r="A62" s="76" t="s">
        <v>212</v>
      </c>
      <c r="B62" s="77" t="s">
        <v>159</v>
      </c>
      <c r="C62" s="319">
        <v>0</v>
      </c>
      <c r="D62" s="313">
        <v>0</v>
      </c>
      <c r="E62" s="314">
        <v>0</v>
      </c>
      <c r="F62" s="314">
        <v>0</v>
      </c>
      <c r="G62" s="314">
        <v>0</v>
      </c>
      <c r="H62" s="314">
        <v>0</v>
      </c>
      <c r="I62" s="314">
        <v>0</v>
      </c>
      <c r="J62" s="314">
        <v>0</v>
      </c>
      <c r="K62" s="314">
        <v>0</v>
      </c>
      <c r="L62" s="314">
        <v>0</v>
      </c>
      <c r="M62" s="314">
        <v>0</v>
      </c>
      <c r="N62" s="314">
        <v>0</v>
      </c>
      <c r="O62" s="314">
        <v>0</v>
      </c>
      <c r="P62" s="314">
        <v>0</v>
      </c>
      <c r="Q62" s="314">
        <v>0</v>
      </c>
      <c r="R62" s="314">
        <v>0</v>
      </c>
      <c r="S62" s="314">
        <v>0</v>
      </c>
      <c r="T62" s="314">
        <v>0</v>
      </c>
      <c r="U62" s="314">
        <v>0</v>
      </c>
      <c r="V62" s="314">
        <v>0</v>
      </c>
      <c r="W62" s="314">
        <v>0</v>
      </c>
      <c r="X62" s="314">
        <v>0</v>
      </c>
      <c r="Y62" s="314">
        <v>0</v>
      </c>
      <c r="Z62" s="314">
        <v>0</v>
      </c>
      <c r="AA62" s="314">
        <v>0</v>
      </c>
      <c r="AB62" s="313">
        <f t="shared" si="6"/>
        <v>0</v>
      </c>
      <c r="AC62" s="313">
        <v>0</v>
      </c>
    </row>
    <row r="63" spans="1:33" x14ac:dyDescent="0.25">
      <c r="A63" s="76" t="s">
        <v>213</v>
      </c>
      <c r="B63" s="77" t="s">
        <v>215</v>
      </c>
      <c r="C63" s="319">
        <v>0</v>
      </c>
      <c r="D63" s="313">
        <v>0</v>
      </c>
      <c r="E63" s="314">
        <v>0</v>
      </c>
      <c r="F63" s="314">
        <v>0</v>
      </c>
      <c r="G63" s="314">
        <v>0</v>
      </c>
      <c r="H63" s="314">
        <v>0</v>
      </c>
      <c r="I63" s="314">
        <v>0</v>
      </c>
      <c r="J63" s="314">
        <v>0</v>
      </c>
      <c r="K63" s="314">
        <v>0</v>
      </c>
      <c r="L63" s="314">
        <v>0</v>
      </c>
      <c r="M63" s="314">
        <v>0</v>
      </c>
      <c r="N63" s="314">
        <v>0</v>
      </c>
      <c r="O63" s="314">
        <v>0</v>
      </c>
      <c r="P63" s="314">
        <v>0</v>
      </c>
      <c r="Q63" s="314">
        <v>0</v>
      </c>
      <c r="R63" s="314">
        <v>0</v>
      </c>
      <c r="S63" s="314">
        <v>0</v>
      </c>
      <c r="T63" s="314">
        <v>0</v>
      </c>
      <c r="U63" s="314">
        <v>0</v>
      </c>
      <c r="V63" s="314">
        <v>0</v>
      </c>
      <c r="W63" s="314">
        <v>0</v>
      </c>
      <c r="X63" s="314">
        <v>0</v>
      </c>
      <c r="Y63" s="314">
        <v>0</v>
      </c>
      <c r="Z63" s="314">
        <v>0</v>
      </c>
      <c r="AA63" s="314">
        <v>0</v>
      </c>
      <c r="AB63" s="313">
        <f t="shared" si="6"/>
        <v>0</v>
      </c>
      <c r="AC63" s="313">
        <v>0</v>
      </c>
    </row>
    <row r="64" spans="1:33" ht="18.75" x14ac:dyDescent="0.25">
      <c r="A64" s="76" t="s">
        <v>214</v>
      </c>
      <c r="B64" s="75" t="s">
        <v>137</v>
      </c>
      <c r="C64" s="317">
        <v>0</v>
      </c>
      <c r="D64" s="313">
        <v>0</v>
      </c>
      <c r="E64" s="314">
        <v>0</v>
      </c>
      <c r="F64" s="314">
        <v>0</v>
      </c>
      <c r="G64" s="314">
        <v>0</v>
      </c>
      <c r="H64" s="314">
        <v>0</v>
      </c>
      <c r="I64" s="314">
        <v>0</v>
      </c>
      <c r="J64" s="314">
        <v>0</v>
      </c>
      <c r="K64" s="314">
        <v>0</v>
      </c>
      <c r="L64" s="314">
        <v>0</v>
      </c>
      <c r="M64" s="314">
        <v>0</v>
      </c>
      <c r="N64" s="314">
        <v>0</v>
      </c>
      <c r="O64" s="314">
        <v>0</v>
      </c>
      <c r="P64" s="314">
        <v>0</v>
      </c>
      <c r="Q64" s="314">
        <v>0</v>
      </c>
      <c r="R64" s="314">
        <v>0</v>
      </c>
      <c r="S64" s="314">
        <v>0</v>
      </c>
      <c r="T64" s="314">
        <v>0</v>
      </c>
      <c r="U64" s="314">
        <v>0</v>
      </c>
      <c r="V64" s="314">
        <v>0</v>
      </c>
      <c r="W64" s="314">
        <v>0</v>
      </c>
      <c r="X64" s="314">
        <v>0</v>
      </c>
      <c r="Y64" s="314">
        <v>0</v>
      </c>
      <c r="Z64" s="314">
        <v>0</v>
      </c>
      <c r="AA64" s="314">
        <v>0</v>
      </c>
      <c r="AB64" s="313">
        <f t="shared" si="6"/>
        <v>0</v>
      </c>
      <c r="AC64" s="313">
        <v>0</v>
      </c>
    </row>
    <row r="65" spans="1:28" x14ac:dyDescent="0.25">
      <c r="A65" s="72"/>
      <c r="B65" s="73"/>
      <c r="C65" s="73"/>
      <c r="D65" s="309"/>
      <c r="E65" s="73"/>
      <c r="F65" s="73"/>
      <c r="G65" s="73"/>
      <c r="H65" s="73"/>
      <c r="I65" s="73"/>
      <c r="J65" s="73"/>
      <c r="K65" s="73"/>
      <c r="L65" s="72"/>
      <c r="M65" s="72"/>
      <c r="N65" s="63"/>
      <c r="O65" s="63"/>
      <c r="P65" s="63"/>
      <c r="Q65" s="63"/>
      <c r="R65" s="63"/>
      <c r="S65" s="63"/>
      <c r="T65" s="194"/>
      <c r="U65" s="194"/>
      <c r="V65" s="194"/>
      <c r="W65" s="194"/>
      <c r="X65" s="194"/>
      <c r="Y65" s="194"/>
      <c r="Z65" s="194"/>
      <c r="AA65" s="194"/>
      <c r="AB65" s="63"/>
    </row>
    <row r="66" spans="1:28" ht="54" customHeight="1" x14ac:dyDescent="0.25">
      <c r="A66" s="63"/>
      <c r="B66" s="424"/>
      <c r="C66" s="424"/>
      <c r="D66" s="424"/>
      <c r="E66" s="424"/>
      <c r="F66" s="424"/>
      <c r="G66" s="424"/>
      <c r="H66" s="424"/>
      <c r="I66" s="424"/>
      <c r="J66" s="67"/>
      <c r="K66" s="67"/>
      <c r="L66" s="71"/>
      <c r="M66" s="71"/>
      <c r="N66" s="71"/>
      <c r="O66" s="71"/>
      <c r="P66" s="71"/>
      <c r="Q66" s="71"/>
      <c r="R66" s="71"/>
      <c r="S66" s="71"/>
      <c r="T66" s="195"/>
      <c r="U66" s="195"/>
      <c r="V66" s="195"/>
      <c r="W66" s="195"/>
      <c r="X66" s="195"/>
      <c r="Y66" s="195"/>
      <c r="Z66" s="195"/>
      <c r="AA66" s="195"/>
      <c r="AB66" s="71"/>
    </row>
    <row r="67" spans="1:28" x14ac:dyDescent="0.25">
      <c r="A67" s="63"/>
      <c r="B67" s="63"/>
      <c r="C67" s="63"/>
      <c r="D67" s="306"/>
      <c r="E67" s="63"/>
      <c r="F67" s="63"/>
      <c r="L67" s="63"/>
      <c r="M67" s="63"/>
      <c r="N67" s="63"/>
      <c r="O67" s="63"/>
      <c r="P67" s="63"/>
      <c r="Q67" s="63"/>
      <c r="R67" s="63"/>
      <c r="S67" s="63"/>
      <c r="T67" s="194"/>
      <c r="U67" s="194"/>
      <c r="V67" s="194"/>
      <c r="W67" s="194"/>
      <c r="X67" s="194"/>
      <c r="Y67" s="194"/>
      <c r="Z67" s="194"/>
      <c r="AA67" s="194"/>
      <c r="AB67" s="63"/>
    </row>
    <row r="68" spans="1:28" ht="50.25" customHeight="1" x14ac:dyDescent="0.25">
      <c r="A68" s="63"/>
      <c r="B68" s="425"/>
      <c r="C68" s="425"/>
      <c r="D68" s="425"/>
      <c r="E68" s="425"/>
      <c r="F68" s="425"/>
      <c r="G68" s="425"/>
      <c r="H68" s="425"/>
      <c r="I68" s="425"/>
      <c r="J68" s="68"/>
      <c r="K68" s="68"/>
      <c r="L68" s="63"/>
      <c r="M68" s="63"/>
      <c r="N68" s="63"/>
      <c r="O68" s="63"/>
      <c r="P68" s="63"/>
      <c r="Q68" s="63"/>
      <c r="R68" s="63"/>
      <c r="S68" s="63"/>
      <c r="T68" s="194"/>
      <c r="U68" s="194"/>
      <c r="V68" s="194"/>
      <c r="W68" s="194"/>
      <c r="X68" s="194"/>
      <c r="Y68" s="194"/>
      <c r="Z68" s="194"/>
      <c r="AA68" s="194"/>
      <c r="AB68" s="63"/>
    </row>
    <row r="69" spans="1:28" x14ac:dyDescent="0.25">
      <c r="A69" s="63"/>
      <c r="B69" s="63"/>
      <c r="C69" s="63"/>
      <c r="D69" s="306"/>
      <c r="E69" s="63"/>
      <c r="F69" s="63"/>
      <c r="L69" s="63"/>
      <c r="M69" s="63"/>
      <c r="N69" s="63"/>
      <c r="O69" s="63"/>
      <c r="P69" s="63"/>
      <c r="Q69" s="63"/>
      <c r="R69" s="63"/>
      <c r="S69" s="63"/>
      <c r="T69" s="194"/>
      <c r="U69" s="194"/>
      <c r="V69" s="194"/>
      <c r="W69" s="194"/>
      <c r="X69" s="194"/>
      <c r="Y69" s="194"/>
      <c r="Z69" s="194"/>
      <c r="AA69" s="194"/>
      <c r="AB69" s="63"/>
    </row>
    <row r="70" spans="1:28" ht="36.75" customHeight="1" x14ac:dyDescent="0.25">
      <c r="A70" s="63"/>
      <c r="B70" s="424"/>
      <c r="C70" s="424"/>
      <c r="D70" s="424"/>
      <c r="E70" s="424"/>
      <c r="F70" s="424"/>
      <c r="G70" s="424"/>
      <c r="H70" s="424"/>
      <c r="I70" s="424"/>
      <c r="J70" s="67"/>
      <c r="K70" s="67"/>
      <c r="L70" s="63"/>
      <c r="M70" s="63"/>
      <c r="N70" s="63"/>
      <c r="O70" s="63"/>
      <c r="P70" s="63"/>
      <c r="Q70" s="63"/>
      <c r="R70" s="63"/>
      <c r="S70" s="63"/>
      <c r="T70" s="194"/>
      <c r="U70" s="194"/>
      <c r="V70" s="194"/>
      <c r="W70" s="194"/>
      <c r="X70" s="194"/>
      <c r="Y70" s="194"/>
      <c r="Z70" s="194"/>
      <c r="AA70" s="194"/>
      <c r="AB70" s="63"/>
    </row>
    <row r="71" spans="1:28" x14ac:dyDescent="0.25">
      <c r="A71" s="63"/>
      <c r="B71" s="70"/>
      <c r="C71" s="70"/>
      <c r="D71" s="310"/>
      <c r="E71" s="70"/>
      <c r="F71" s="70"/>
      <c r="L71" s="63"/>
      <c r="M71" s="63"/>
      <c r="N71" s="69"/>
      <c r="O71" s="63"/>
      <c r="P71" s="63"/>
      <c r="Q71" s="63"/>
      <c r="R71" s="63"/>
      <c r="S71" s="63"/>
      <c r="T71" s="194"/>
      <c r="U71" s="194"/>
      <c r="V71" s="194"/>
      <c r="W71" s="194"/>
      <c r="X71" s="194"/>
      <c r="Y71" s="194"/>
      <c r="Z71" s="194"/>
      <c r="AA71" s="194"/>
      <c r="AB71" s="63"/>
    </row>
    <row r="72" spans="1:28" ht="51" customHeight="1" x14ac:dyDescent="0.25">
      <c r="A72" s="63"/>
      <c r="B72" s="424"/>
      <c r="C72" s="424"/>
      <c r="D72" s="424"/>
      <c r="E72" s="424"/>
      <c r="F72" s="424"/>
      <c r="G72" s="424"/>
      <c r="H72" s="424"/>
      <c r="I72" s="424"/>
      <c r="J72" s="67"/>
      <c r="K72" s="67"/>
      <c r="L72" s="63"/>
      <c r="M72" s="63"/>
      <c r="N72" s="69"/>
      <c r="O72" s="63"/>
      <c r="P72" s="63"/>
      <c r="Q72" s="63"/>
      <c r="R72" s="63"/>
      <c r="S72" s="63"/>
      <c r="T72" s="194"/>
      <c r="U72" s="194"/>
      <c r="V72" s="194"/>
      <c r="W72" s="194"/>
      <c r="X72" s="194"/>
      <c r="Y72" s="194"/>
      <c r="Z72" s="194"/>
      <c r="AA72" s="194"/>
      <c r="AB72" s="63"/>
    </row>
    <row r="73" spans="1:28" ht="32.25" customHeight="1" x14ac:dyDescent="0.25">
      <c r="A73" s="63"/>
      <c r="B73" s="425"/>
      <c r="C73" s="425"/>
      <c r="D73" s="425"/>
      <c r="E73" s="425"/>
      <c r="F73" s="425"/>
      <c r="G73" s="425"/>
      <c r="H73" s="425"/>
      <c r="I73" s="425"/>
      <c r="J73" s="68"/>
      <c r="K73" s="68"/>
      <c r="L73" s="63"/>
      <c r="M73" s="63"/>
      <c r="N73" s="63"/>
      <c r="O73" s="63"/>
      <c r="P73" s="63"/>
      <c r="Q73" s="63"/>
      <c r="R73" s="63"/>
      <c r="S73" s="63"/>
      <c r="T73" s="194"/>
      <c r="U73" s="194"/>
      <c r="V73" s="194"/>
      <c r="W73" s="194"/>
      <c r="X73" s="194"/>
      <c r="Y73" s="194"/>
      <c r="Z73" s="194"/>
      <c r="AA73" s="194"/>
      <c r="AB73" s="63"/>
    </row>
    <row r="74" spans="1:28" ht="51.75" customHeight="1" x14ac:dyDescent="0.25">
      <c r="A74" s="63"/>
      <c r="B74" s="424"/>
      <c r="C74" s="424"/>
      <c r="D74" s="424"/>
      <c r="E74" s="424"/>
      <c r="F74" s="424"/>
      <c r="G74" s="424"/>
      <c r="H74" s="424"/>
      <c r="I74" s="424"/>
      <c r="J74" s="67"/>
      <c r="K74" s="67"/>
      <c r="L74" s="63"/>
      <c r="M74" s="63"/>
      <c r="N74" s="63"/>
      <c r="O74" s="63"/>
      <c r="P74" s="63"/>
      <c r="Q74" s="63"/>
      <c r="R74" s="63"/>
      <c r="S74" s="63"/>
      <c r="T74" s="194"/>
      <c r="U74" s="194"/>
      <c r="V74" s="194"/>
      <c r="W74" s="194"/>
      <c r="X74" s="194"/>
      <c r="Y74" s="194"/>
      <c r="Z74" s="194"/>
      <c r="AA74" s="194"/>
      <c r="AB74" s="63"/>
    </row>
    <row r="75" spans="1:28" ht="21.75" customHeight="1" x14ac:dyDescent="0.25">
      <c r="A75" s="63"/>
      <c r="B75" s="422"/>
      <c r="C75" s="422"/>
      <c r="D75" s="422"/>
      <c r="E75" s="422"/>
      <c r="F75" s="422"/>
      <c r="G75" s="422"/>
      <c r="H75" s="422"/>
      <c r="I75" s="422"/>
      <c r="J75" s="66"/>
      <c r="K75" s="66"/>
      <c r="L75" s="65"/>
      <c r="M75" s="65"/>
      <c r="N75" s="63"/>
      <c r="O75" s="63"/>
      <c r="P75" s="63"/>
      <c r="Q75" s="63"/>
      <c r="R75" s="63"/>
      <c r="S75" s="63"/>
      <c r="T75" s="194"/>
      <c r="U75" s="194"/>
      <c r="V75" s="194"/>
      <c r="W75" s="194"/>
      <c r="X75" s="194"/>
      <c r="Y75" s="194"/>
      <c r="Z75" s="194"/>
      <c r="AA75" s="194"/>
      <c r="AB75" s="63"/>
    </row>
    <row r="76" spans="1:28" ht="23.25" customHeight="1" x14ac:dyDescent="0.25">
      <c r="A76" s="63"/>
      <c r="B76" s="65"/>
      <c r="C76" s="65"/>
      <c r="D76" s="311"/>
      <c r="E76" s="65"/>
      <c r="F76" s="65"/>
      <c r="L76" s="63"/>
      <c r="M76" s="63"/>
      <c r="N76" s="63"/>
      <c r="O76" s="63"/>
      <c r="P76" s="63"/>
      <c r="Q76" s="63"/>
      <c r="R76" s="63"/>
      <c r="S76" s="63"/>
      <c r="T76" s="194"/>
      <c r="U76" s="194"/>
      <c r="V76" s="194"/>
      <c r="W76" s="194"/>
      <c r="X76" s="194"/>
      <c r="Y76" s="194"/>
      <c r="Z76" s="194"/>
      <c r="AA76" s="194"/>
      <c r="AB76" s="63"/>
    </row>
    <row r="77" spans="1:28" ht="18.75" customHeight="1" x14ac:dyDescent="0.25">
      <c r="A77" s="63"/>
      <c r="B77" s="423"/>
      <c r="C77" s="423"/>
      <c r="D77" s="423"/>
      <c r="E77" s="423"/>
      <c r="F77" s="423"/>
      <c r="G77" s="423"/>
      <c r="H77" s="423"/>
      <c r="I77" s="423"/>
      <c r="J77" s="64"/>
      <c r="K77" s="64"/>
      <c r="L77" s="63"/>
      <c r="M77" s="63"/>
      <c r="N77" s="63"/>
      <c r="O77" s="63"/>
      <c r="P77" s="63"/>
      <c r="Q77" s="63"/>
      <c r="R77" s="63"/>
      <c r="S77" s="63"/>
      <c r="T77" s="194"/>
      <c r="U77" s="194"/>
      <c r="V77" s="194"/>
      <c r="W77" s="194"/>
      <c r="X77" s="194"/>
      <c r="Y77" s="194"/>
      <c r="Z77" s="194"/>
      <c r="AA77" s="194"/>
      <c r="AB77" s="63"/>
    </row>
    <row r="78" spans="1:28" x14ac:dyDescent="0.25">
      <c r="A78" s="63"/>
      <c r="B78" s="63"/>
      <c r="C78" s="63"/>
      <c r="D78" s="306"/>
      <c r="E78" s="63"/>
      <c r="F78" s="63"/>
      <c r="L78" s="63"/>
      <c r="M78" s="63"/>
      <c r="N78" s="63"/>
      <c r="O78" s="63"/>
      <c r="P78" s="63"/>
      <c r="Q78" s="63"/>
      <c r="R78" s="63"/>
      <c r="S78" s="63"/>
      <c r="T78" s="194"/>
      <c r="U78" s="194"/>
      <c r="V78" s="194"/>
      <c r="W78" s="194"/>
      <c r="X78" s="194"/>
      <c r="Y78" s="194"/>
      <c r="Z78" s="194"/>
      <c r="AA78" s="194"/>
      <c r="AB78" s="63"/>
    </row>
    <row r="79" spans="1:28" x14ac:dyDescent="0.25">
      <c r="A79" s="63"/>
      <c r="B79" s="63"/>
      <c r="C79" s="63"/>
      <c r="D79" s="306"/>
      <c r="E79" s="63"/>
      <c r="F79" s="63"/>
      <c r="L79" s="63"/>
      <c r="M79" s="63"/>
      <c r="N79" s="63"/>
      <c r="O79" s="63"/>
      <c r="P79" s="63"/>
      <c r="Q79" s="63"/>
      <c r="R79" s="63"/>
      <c r="S79" s="63"/>
      <c r="T79" s="194"/>
      <c r="U79" s="194"/>
      <c r="V79" s="194"/>
      <c r="W79" s="194"/>
      <c r="X79" s="194"/>
      <c r="Y79" s="194"/>
      <c r="Z79" s="194"/>
      <c r="AA79" s="194"/>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2">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AD20:AG20"/>
    <mergeCell ref="AD21:AE21"/>
    <mergeCell ref="AF21:AG21"/>
    <mergeCell ref="T20:W20"/>
    <mergeCell ref="T21:U21"/>
    <mergeCell ref="V21:W21"/>
    <mergeCell ref="X20:AA20"/>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K13" zoomScaleSheetLayoutView="100" workbookViewId="0">
      <selection activeCell="AC26" sqref="AC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39" t="str">
        <f>'1. паспорт местоположение'!A5:C5</f>
        <v>Год раскрытия информации: 2016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row>
    <row r="6" spans="1:48" ht="18.75" x14ac:dyDescent="0.3">
      <c r="AV6" s="15"/>
    </row>
    <row r="7" spans="1:48" ht="18.75" x14ac:dyDescent="0.25">
      <c r="A7" s="333" t="s">
        <v>10</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c r="AS7" s="333"/>
      <c r="AT7" s="333"/>
      <c r="AU7" s="333"/>
      <c r="AV7" s="333"/>
    </row>
    <row r="8" spans="1:48" ht="18.75" x14ac:dyDescent="0.25">
      <c r="A8" s="333"/>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c r="AH8" s="333"/>
      <c r="AI8" s="333"/>
      <c r="AJ8" s="333"/>
      <c r="AK8" s="333"/>
      <c r="AL8" s="333"/>
      <c r="AM8" s="333"/>
      <c r="AN8" s="333"/>
      <c r="AO8" s="333"/>
      <c r="AP8" s="333"/>
      <c r="AQ8" s="333"/>
      <c r="AR8" s="333"/>
      <c r="AS8" s="333"/>
      <c r="AT8" s="333"/>
      <c r="AU8" s="333"/>
      <c r="AV8" s="333"/>
    </row>
    <row r="9" spans="1:48" ht="15.75" x14ac:dyDescent="0.25">
      <c r="A9" s="337" t="str">
        <f>'1. паспорт местоположение'!A9:C9</f>
        <v xml:space="preserve">                         АО "Янтарьэнерго"                         </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c r="AS9" s="337"/>
      <c r="AT9" s="337"/>
      <c r="AU9" s="337"/>
      <c r="AV9" s="337"/>
    </row>
    <row r="10" spans="1:48" ht="15.75" x14ac:dyDescent="0.25">
      <c r="A10" s="330" t="s">
        <v>9</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c r="AS10" s="330"/>
      <c r="AT10" s="330"/>
      <c r="AU10" s="330"/>
      <c r="AV10" s="330"/>
    </row>
    <row r="11" spans="1:48" ht="18.75" x14ac:dyDescent="0.25">
      <c r="A11" s="333"/>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row>
    <row r="12" spans="1:48" ht="15.75" x14ac:dyDescent="0.25">
      <c r="A12" s="337" t="str">
        <f>'1. паспорт местоположение'!A12:C12</f>
        <v>С_prj_111001_2476</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37"/>
      <c r="AT12" s="337"/>
      <c r="AU12" s="337"/>
      <c r="AV12" s="337"/>
    </row>
    <row r="13" spans="1:48" ht="15.75" x14ac:dyDescent="0.25">
      <c r="A13" s="330" t="s">
        <v>8</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c r="AS13" s="330"/>
      <c r="AT13" s="330"/>
      <c r="AU13" s="330"/>
      <c r="AV13" s="330"/>
    </row>
    <row r="14" spans="1:48" ht="18.75"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38"/>
      <c r="AS14" s="338"/>
      <c r="AT14" s="338"/>
      <c r="AU14" s="338"/>
      <c r="AV14" s="338"/>
    </row>
    <row r="15" spans="1:48" ht="15.75" x14ac:dyDescent="0.25">
      <c r="A15" s="334" t="str">
        <f>'1. паспорт местоположение'!A15:C15</f>
        <v>Реконструкция ПС 110/15/10 кВ О-9 "Светлогорск"</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c r="AS15" s="334"/>
      <c r="AT15" s="334"/>
      <c r="AU15" s="334"/>
      <c r="AV15" s="334"/>
    </row>
    <row r="16" spans="1:48" ht="15.75" x14ac:dyDescent="0.25">
      <c r="A16" s="330" t="s">
        <v>7</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c r="AS16" s="330"/>
      <c r="AT16" s="330"/>
      <c r="AU16" s="330"/>
      <c r="AV16" s="330"/>
    </row>
    <row r="17" spans="1:4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c r="AE17" s="372"/>
      <c r="AF17" s="372"/>
      <c r="AG17" s="372"/>
      <c r="AH17" s="372"/>
      <c r="AI17" s="372"/>
      <c r="AJ17" s="372"/>
      <c r="AK17" s="372"/>
      <c r="AL17" s="372"/>
      <c r="AM17" s="372"/>
      <c r="AN17" s="372"/>
      <c r="AO17" s="372"/>
      <c r="AP17" s="372"/>
      <c r="AQ17" s="372"/>
      <c r="AR17" s="372"/>
      <c r="AS17" s="372"/>
      <c r="AT17" s="372"/>
      <c r="AU17" s="372"/>
      <c r="AV17" s="372"/>
    </row>
    <row r="18" spans="1:48" ht="14.25" customHeight="1"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c r="AD18" s="372"/>
      <c r="AE18" s="372"/>
      <c r="AF18" s="372"/>
      <c r="AG18" s="372"/>
      <c r="AH18" s="372"/>
      <c r="AI18" s="372"/>
      <c r="AJ18" s="372"/>
      <c r="AK18" s="372"/>
      <c r="AL18" s="372"/>
      <c r="AM18" s="372"/>
      <c r="AN18" s="372"/>
      <c r="AO18" s="372"/>
      <c r="AP18" s="372"/>
      <c r="AQ18" s="372"/>
      <c r="AR18" s="372"/>
      <c r="AS18" s="372"/>
      <c r="AT18" s="372"/>
      <c r="AU18" s="372"/>
      <c r="AV18" s="372"/>
    </row>
    <row r="19" spans="1:4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c r="AB19" s="372"/>
      <c r="AC19" s="372"/>
      <c r="AD19" s="372"/>
      <c r="AE19" s="372"/>
      <c r="AF19" s="372"/>
      <c r="AG19" s="372"/>
      <c r="AH19" s="372"/>
      <c r="AI19" s="372"/>
      <c r="AJ19" s="372"/>
      <c r="AK19" s="372"/>
      <c r="AL19" s="372"/>
      <c r="AM19" s="372"/>
      <c r="AN19" s="372"/>
      <c r="AO19" s="372"/>
      <c r="AP19" s="372"/>
      <c r="AQ19" s="372"/>
      <c r="AR19" s="372"/>
      <c r="AS19" s="372"/>
      <c r="AT19" s="372"/>
      <c r="AU19" s="372"/>
      <c r="AV19" s="372"/>
    </row>
    <row r="20" spans="1:48" s="26" customFormat="1"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c r="AP20" s="373"/>
      <c r="AQ20" s="373"/>
      <c r="AR20" s="373"/>
      <c r="AS20" s="373"/>
      <c r="AT20" s="373"/>
      <c r="AU20" s="373"/>
      <c r="AV20" s="373"/>
    </row>
    <row r="21" spans="1:48" s="26" customFormat="1" x14ac:dyDescent="0.25">
      <c r="A21" s="426" t="s">
        <v>424</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s="26" customFormat="1" ht="58.5" customHeight="1" x14ac:dyDescent="0.25">
      <c r="A22" s="427" t="s">
        <v>53</v>
      </c>
      <c r="B22" s="430" t="s">
        <v>25</v>
      </c>
      <c r="C22" s="427" t="s">
        <v>52</v>
      </c>
      <c r="D22" s="427" t="s">
        <v>51</v>
      </c>
      <c r="E22" s="433" t="s">
        <v>435</v>
      </c>
      <c r="F22" s="434"/>
      <c r="G22" s="434"/>
      <c r="H22" s="434"/>
      <c r="I22" s="434"/>
      <c r="J22" s="434"/>
      <c r="K22" s="434"/>
      <c r="L22" s="435"/>
      <c r="M22" s="427" t="s">
        <v>50</v>
      </c>
      <c r="N22" s="427" t="s">
        <v>49</v>
      </c>
      <c r="O22" s="427" t="s">
        <v>48</v>
      </c>
      <c r="P22" s="436" t="s">
        <v>224</v>
      </c>
      <c r="Q22" s="436" t="s">
        <v>47</v>
      </c>
      <c r="R22" s="436" t="s">
        <v>46</v>
      </c>
      <c r="S22" s="436" t="s">
        <v>45</v>
      </c>
      <c r="T22" s="436"/>
      <c r="U22" s="437" t="s">
        <v>44</v>
      </c>
      <c r="V22" s="437" t="s">
        <v>43</v>
      </c>
      <c r="W22" s="436" t="s">
        <v>42</v>
      </c>
      <c r="X22" s="436" t="s">
        <v>41</v>
      </c>
      <c r="Y22" s="436" t="s">
        <v>40</v>
      </c>
      <c r="Z22" s="450" t="s">
        <v>39</v>
      </c>
      <c r="AA22" s="436" t="s">
        <v>38</v>
      </c>
      <c r="AB22" s="436" t="s">
        <v>37</v>
      </c>
      <c r="AC22" s="436" t="s">
        <v>36</v>
      </c>
      <c r="AD22" s="436" t="s">
        <v>35</v>
      </c>
      <c r="AE22" s="436" t="s">
        <v>34</v>
      </c>
      <c r="AF22" s="436" t="s">
        <v>33</v>
      </c>
      <c r="AG22" s="436"/>
      <c r="AH22" s="436"/>
      <c r="AI22" s="436"/>
      <c r="AJ22" s="436"/>
      <c r="AK22" s="436"/>
      <c r="AL22" s="436" t="s">
        <v>32</v>
      </c>
      <c r="AM22" s="436"/>
      <c r="AN22" s="436"/>
      <c r="AO22" s="436"/>
      <c r="AP22" s="436" t="s">
        <v>31</v>
      </c>
      <c r="AQ22" s="436"/>
      <c r="AR22" s="436" t="s">
        <v>30</v>
      </c>
      <c r="AS22" s="436" t="s">
        <v>29</v>
      </c>
      <c r="AT22" s="436" t="s">
        <v>28</v>
      </c>
      <c r="AU22" s="436" t="s">
        <v>27</v>
      </c>
      <c r="AV22" s="440" t="s">
        <v>26</v>
      </c>
    </row>
    <row r="23" spans="1:48" s="26" customFormat="1" ht="64.5" customHeight="1" x14ac:dyDescent="0.25">
      <c r="A23" s="428"/>
      <c r="B23" s="431"/>
      <c r="C23" s="428"/>
      <c r="D23" s="428"/>
      <c r="E23" s="442" t="s">
        <v>24</v>
      </c>
      <c r="F23" s="444" t="s">
        <v>141</v>
      </c>
      <c r="G23" s="444" t="s">
        <v>140</v>
      </c>
      <c r="H23" s="444" t="s">
        <v>139</v>
      </c>
      <c r="I23" s="448" t="s">
        <v>370</v>
      </c>
      <c r="J23" s="448" t="s">
        <v>371</v>
      </c>
      <c r="K23" s="448" t="s">
        <v>372</v>
      </c>
      <c r="L23" s="444" t="s">
        <v>81</v>
      </c>
      <c r="M23" s="428"/>
      <c r="N23" s="428"/>
      <c r="O23" s="428"/>
      <c r="P23" s="436"/>
      <c r="Q23" s="436"/>
      <c r="R23" s="436"/>
      <c r="S23" s="446" t="s">
        <v>3</v>
      </c>
      <c r="T23" s="446" t="s">
        <v>12</v>
      </c>
      <c r="U23" s="437"/>
      <c r="V23" s="437"/>
      <c r="W23" s="436"/>
      <c r="X23" s="436"/>
      <c r="Y23" s="436"/>
      <c r="Z23" s="436"/>
      <c r="AA23" s="436"/>
      <c r="AB23" s="436"/>
      <c r="AC23" s="436"/>
      <c r="AD23" s="436"/>
      <c r="AE23" s="436"/>
      <c r="AF23" s="436" t="s">
        <v>23</v>
      </c>
      <c r="AG23" s="436"/>
      <c r="AH23" s="436" t="s">
        <v>22</v>
      </c>
      <c r="AI23" s="436"/>
      <c r="AJ23" s="427" t="s">
        <v>21</v>
      </c>
      <c r="AK23" s="427" t="s">
        <v>20</v>
      </c>
      <c r="AL23" s="427" t="s">
        <v>19</v>
      </c>
      <c r="AM23" s="427" t="s">
        <v>18</v>
      </c>
      <c r="AN23" s="427" t="s">
        <v>17</v>
      </c>
      <c r="AO23" s="427" t="s">
        <v>16</v>
      </c>
      <c r="AP23" s="427" t="s">
        <v>15</v>
      </c>
      <c r="AQ23" s="438" t="s">
        <v>12</v>
      </c>
      <c r="AR23" s="436"/>
      <c r="AS23" s="436"/>
      <c r="AT23" s="436"/>
      <c r="AU23" s="436"/>
      <c r="AV23" s="441"/>
    </row>
    <row r="24" spans="1:48" s="26" customFormat="1" ht="96.75" customHeight="1" x14ac:dyDescent="0.25">
      <c r="A24" s="429"/>
      <c r="B24" s="432"/>
      <c r="C24" s="429"/>
      <c r="D24" s="429"/>
      <c r="E24" s="443"/>
      <c r="F24" s="445"/>
      <c r="G24" s="445"/>
      <c r="H24" s="445"/>
      <c r="I24" s="449"/>
      <c r="J24" s="449"/>
      <c r="K24" s="449"/>
      <c r="L24" s="445"/>
      <c r="M24" s="429"/>
      <c r="N24" s="429"/>
      <c r="O24" s="429"/>
      <c r="P24" s="436"/>
      <c r="Q24" s="436"/>
      <c r="R24" s="436"/>
      <c r="S24" s="447"/>
      <c r="T24" s="447"/>
      <c r="U24" s="437"/>
      <c r="V24" s="437"/>
      <c r="W24" s="436"/>
      <c r="X24" s="436"/>
      <c r="Y24" s="436"/>
      <c r="Z24" s="436"/>
      <c r="AA24" s="436"/>
      <c r="AB24" s="436"/>
      <c r="AC24" s="436"/>
      <c r="AD24" s="436"/>
      <c r="AE24" s="436"/>
      <c r="AF24" s="157" t="s">
        <v>14</v>
      </c>
      <c r="AG24" s="157" t="s">
        <v>13</v>
      </c>
      <c r="AH24" s="158" t="s">
        <v>3</v>
      </c>
      <c r="AI24" s="158" t="s">
        <v>12</v>
      </c>
      <c r="AJ24" s="429"/>
      <c r="AK24" s="429"/>
      <c r="AL24" s="429"/>
      <c r="AM24" s="429"/>
      <c r="AN24" s="429"/>
      <c r="AO24" s="429"/>
      <c r="AP24" s="429"/>
      <c r="AQ24" s="439"/>
      <c r="AR24" s="436"/>
      <c r="AS24" s="436"/>
      <c r="AT24" s="436"/>
      <c r="AU24" s="436"/>
      <c r="AV24" s="44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1.15" customHeight="1" x14ac:dyDescent="0.2">
      <c r="A26" s="23">
        <v>1</v>
      </c>
      <c r="B26" s="21" t="s">
        <v>452</v>
      </c>
      <c r="C26" s="21"/>
      <c r="D26" s="23">
        <v>2020</v>
      </c>
      <c r="E26" s="23"/>
      <c r="F26" s="23"/>
      <c r="G26" s="206" t="s">
        <v>527</v>
      </c>
      <c r="H26" s="23"/>
      <c r="I26" s="23"/>
      <c r="J26" s="206"/>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13" zoomScale="80" zoomScaleNormal="90" zoomScaleSheetLayoutView="80" workbookViewId="0">
      <selection activeCell="B28" sqref="B28"/>
    </sheetView>
  </sheetViews>
  <sheetFormatPr defaultRowHeight="15.75" x14ac:dyDescent="0.25"/>
  <cols>
    <col min="1" max="2" width="66.140625" style="126" customWidth="1"/>
    <col min="3" max="3" width="8.85546875"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9" t="s">
        <v>70</v>
      </c>
    </row>
    <row r="2" spans="1:8" ht="18.75" x14ac:dyDescent="0.3">
      <c r="B2" s="15" t="s">
        <v>11</v>
      </c>
    </row>
    <row r="3" spans="1:8" ht="18.75" x14ac:dyDescent="0.3">
      <c r="B3" s="15" t="s">
        <v>442</v>
      </c>
    </row>
    <row r="4" spans="1:8" x14ac:dyDescent="0.25">
      <c r="B4" s="44"/>
    </row>
    <row r="5" spans="1:8" ht="18.75" x14ac:dyDescent="0.3">
      <c r="A5" s="451" t="str">
        <f>'1. паспорт местоположение'!A5:C5</f>
        <v>Год раскрытия информации: 2016 год</v>
      </c>
      <c r="B5" s="451"/>
      <c r="C5" s="85"/>
      <c r="D5" s="85"/>
      <c r="E5" s="85"/>
      <c r="F5" s="85"/>
      <c r="G5" s="85"/>
      <c r="H5" s="85"/>
    </row>
    <row r="6" spans="1:8" ht="18.75" x14ac:dyDescent="0.3">
      <c r="A6" s="282"/>
      <c r="B6" s="282"/>
      <c r="C6" s="282"/>
      <c r="D6" s="282"/>
      <c r="E6" s="282"/>
      <c r="F6" s="282"/>
      <c r="G6" s="282"/>
      <c r="H6" s="282"/>
    </row>
    <row r="7" spans="1:8" ht="18.75" x14ac:dyDescent="0.25">
      <c r="A7" s="333" t="s">
        <v>10</v>
      </c>
      <c r="B7" s="333"/>
      <c r="C7" s="162"/>
      <c r="D7" s="162"/>
      <c r="E7" s="162"/>
      <c r="F7" s="162"/>
      <c r="G7" s="162"/>
      <c r="H7" s="162"/>
    </row>
    <row r="8" spans="1:8" ht="18.75" x14ac:dyDescent="0.25">
      <c r="A8" s="162"/>
      <c r="B8" s="162"/>
      <c r="C8" s="162"/>
      <c r="D8" s="162"/>
      <c r="E8" s="162"/>
      <c r="F8" s="162"/>
      <c r="G8" s="162"/>
      <c r="H8" s="162"/>
    </row>
    <row r="9" spans="1:8" x14ac:dyDescent="0.25">
      <c r="A9" s="337" t="str">
        <f>'1. паспорт местоположение'!A9:C9</f>
        <v xml:space="preserve">                         АО "Янтарьэнерго"                         </v>
      </c>
      <c r="B9" s="337"/>
      <c r="C9" s="163"/>
      <c r="D9" s="163"/>
      <c r="E9" s="163"/>
      <c r="F9" s="163"/>
      <c r="G9" s="163"/>
      <c r="H9" s="163"/>
    </row>
    <row r="10" spans="1:8" x14ac:dyDescent="0.25">
      <c r="A10" s="330" t="s">
        <v>9</v>
      </c>
      <c r="B10" s="330"/>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37" t="str">
        <f>'1. паспорт местоположение'!A12:C12</f>
        <v>С_prj_111001_2476</v>
      </c>
      <c r="B12" s="337"/>
      <c r="C12" s="163"/>
      <c r="D12" s="163"/>
      <c r="E12" s="163"/>
      <c r="F12" s="163"/>
      <c r="G12" s="163"/>
      <c r="H12" s="163"/>
    </row>
    <row r="13" spans="1:8" x14ac:dyDescent="0.25">
      <c r="A13" s="330" t="s">
        <v>8</v>
      </c>
      <c r="B13" s="330"/>
      <c r="C13" s="164"/>
      <c r="D13" s="164"/>
      <c r="E13" s="164"/>
      <c r="F13" s="164"/>
      <c r="G13" s="164"/>
      <c r="H13" s="164"/>
    </row>
    <row r="14" spans="1:8" ht="18.75" x14ac:dyDescent="0.25">
      <c r="A14" s="11"/>
      <c r="B14" s="11"/>
      <c r="C14" s="11"/>
      <c r="D14" s="11"/>
      <c r="E14" s="11"/>
      <c r="F14" s="11"/>
      <c r="G14" s="11"/>
      <c r="H14" s="11"/>
    </row>
    <row r="15" spans="1:8" ht="63.6" customHeight="1" x14ac:dyDescent="0.25">
      <c r="A15" s="334" t="str">
        <f>'1. паспорт местоположение'!A15:C15</f>
        <v>Реконструкция ПС 110/15/10 кВ О-9 "Светлогорск"</v>
      </c>
      <c r="B15" s="334"/>
      <c r="C15" s="163"/>
      <c r="D15" s="163"/>
      <c r="E15" s="163"/>
      <c r="F15" s="163"/>
      <c r="G15" s="163"/>
      <c r="H15" s="163"/>
    </row>
    <row r="16" spans="1:8" x14ac:dyDescent="0.25">
      <c r="A16" s="330" t="s">
        <v>7</v>
      </c>
      <c r="B16" s="330"/>
      <c r="C16" s="164"/>
      <c r="D16" s="164"/>
      <c r="E16" s="164"/>
      <c r="F16" s="164"/>
      <c r="G16" s="164"/>
      <c r="H16" s="164"/>
    </row>
    <row r="17" spans="1:2" x14ac:dyDescent="0.25">
      <c r="B17" s="128"/>
    </row>
    <row r="18" spans="1:2" ht="33.75" customHeight="1" x14ac:dyDescent="0.25">
      <c r="A18" s="452" t="s">
        <v>425</v>
      </c>
      <c r="B18" s="453"/>
    </row>
    <row r="19" spans="1:2" x14ac:dyDescent="0.25">
      <c r="B19" s="44"/>
    </row>
    <row r="20" spans="1:2" ht="16.5" thickBot="1" x14ac:dyDescent="0.3">
      <c r="B20" s="129"/>
    </row>
    <row r="21" spans="1:2" ht="91.9" customHeight="1" thickBot="1" x14ac:dyDescent="0.3">
      <c r="A21" s="130" t="s">
        <v>317</v>
      </c>
      <c r="B21" s="188" t="str">
        <f>A15</f>
        <v>Реконструкция ПС 110/15/10 кВ О-9 "Светлогорск"</v>
      </c>
    </row>
    <row r="22" spans="1:2" ht="16.5" thickBot="1" x14ac:dyDescent="0.3">
      <c r="A22" s="130" t="s">
        <v>318</v>
      </c>
      <c r="B22" s="187" t="str">
        <f>'1. паспорт местоположение'!C27</f>
        <v>г.Светлогорск, ул. Железнодорожная,8.</v>
      </c>
    </row>
    <row r="23" spans="1:2" ht="16.5" thickBot="1" x14ac:dyDescent="0.3">
      <c r="A23" s="130" t="s">
        <v>284</v>
      </c>
      <c r="B23" s="132" t="s">
        <v>479</v>
      </c>
    </row>
    <row r="24" spans="1:2" ht="16.5" thickBot="1" x14ac:dyDescent="0.3">
      <c r="A24" s="130" t="s">
        <v>319</v>
      </c>
      <c r="B24" s="132" t="s">
        <v>527</v>
      </c>
    </row>
    <row r="25" spans="1:2" ht="16.5" thickBot="1" x14ac:dyDescent="0.3">
      <c r="A25" s="133" t="s">
        <v>320</v>
      </c>
      <c r="B25" s="131" t="s">
        <v>531</v>
      </c>
    </row>
    <row r="26" spans="1:2" ht="16.5" thickBot="1" x14ac:dyDescent="0.3">
      <c r="A26" s="134" t="s">
        <v>321</v>
      </c>
      <c r="B26" s="135" t="s">
        <v>584</v>
      </c>
    </row>
    <row r="27" spans="1:2" ht="29.25" thickBot="1" x14ac:dyDescent="0.3">
      <c r="A27" s="142" t="s">
        <v>572</v>
      </c>
      <c r="B27" s="137" t="s">
        <v>586</v>
      </c>
    </row>
    <row r="28" spans="1:2" ht="16.5" thickBot="1" x14ac:dyDescent="0.3">
      <c r="A28" s="137" t="s">
        <v>322</v>
      </c>
      <c r="B28" s="137"/>
    </row>
    <row r="29" spans="1:2" ht="29.25" thickBot="1" x14ac:dyDescent="0.3">
      <c r="A29" s="143" t="s">
        <v>323</v>
      </c>
      <c r="B29" s="137"/>
    </row>
    <row r="30" spans="1:2" ht="29.25" thickBot="1" x14ac:dyDescent="0.3">
      <c r="A30" s="143" t="s">
        <v>324</v>
      </c>
      <c r="B30" s="283">
        <f>B32+B53+B154</f>
        <v>0</v>
      </c>
    </row>
    <row r="31" spans="1:2" ht="16.5" thickBot="1" x14ac:dyDescent="0.3">
      <c r="A31" s="137" t="s">
        <v>325</v>
      </c>
      <c r="B31" s="283"/>
    </row>
    <row r="32" spans="1:2" ht="29.25" thickBot="1" x14ac:dyDescent="0.3">
      <c r="A32" s="143" t="s">
        <v>326</v>
      </c>
      <c r="B32" s="283">
        <f xml:space="preserve"> SUMIF(C33:C194, 10,B33:B194)</f>
        <v>0</v>
      </c>
    </row>
    <row r="33" spans="1:3" s="286" customFormat="1" ht="16.5" thickBot="1" x14ac:dyDescent="0.3">
      <c r="A33" s="284" t="s">
        <v>327</v>
      </c>
      <c r="B33" s="285">
        <v>0</v>
      </c>
      <c r="C33" s="286">
        <v>10</v>
      </c>
    </row>
    <row r="34" spans="1:3" ht="16.5" thickBot="1" x14ac:dyDescent="0.3">
      <c r="A34" s="137" t="s">
        <v>328</v>
      </c>
      <c r="B34" s="287" t="e">
        <f>B33/$B$27</f>
        <v>#VALUE!</v>
      </c>
    </row>
    <row r="35" spans="1:3" ht="16.5" thickBot="1" x14ac:dyDescent="0.3">
      <c r="A35" s="137" t="s">
        <v>329</v>
      </c>
      <c r="B35" s="283">
        <v>0</v>
      </c>
      <c r="C35" s="127">
        <v>1</v>
      </c>
    </row>
    <row r="36" spans="1:3" ht="16.5" thickBot="1" x14ac:dyDescent="0.3">
      <c r="A36" s="137" t="s">
        <v>330</v>
      </c>
      <c r="B36" s="283">
        <v>0</v>
      </c>
      <c r="C36" s="127">
        <v>2</v>
      </c>
    </row>
    <row r="37" spans="1:3" s="286" customFormat="1" ht="16.5" thickBot="1" x14ac:dyDescent="0.3">
      <c r="A37" s="284" t="s">
        <v>327</v>
      </c>
      <c r="B37" s="285">
        <v>0</v>
      </c>
      <c r="C37" s="286">
        <v>10</v>
      </c>
    </row>
    <row r="38" spans="1:3" ht="16.5" thickBot="1" x14ac:dyDescent="0.3">
      <c r="A38" s="137" t="s">
        <v>328</v>
      </c>
      <c r="B38" s="287" t="e">
        <f>B37/$B$27</f>
        <v>#VALUE!</v>
      </c>
    </row>
    <row r="39" spans="1:3" ht="16.5" thickBot="1" x14ac:dyDescent="0.3">
      <c r="A39" s="137" t="s">
        <v>329</v>
      </c>
      <c r="B39" s="283">
        <v>0</v>
      </c>
      <c r="C39" s="127">
        <v>1</v>
      </c>
    </row>
    <row r="40" spans="1:3" ht="16.5" thickBot="1" x14ac:dyDescent="0.3">
      <c r="A40" s="137" t="s">
        <v>330</v>
      </c>
      <c r="B40" s="283">
        <v>0</v>
      </c>
      <c r="C40" s="127">
        <v>2</v>
      </c>
    </row>
    <row r="41" spans="1:3" ht="16.5" thickBot="1" x14ac:dyDescent="0.3">
      <c r="A41" s="284" t="s">
        <v>327</v>
      </c>
      <c r="B41" s="285">
        <v>0</v>
      </c>
      <c r="C41" s="286">
        <v>10</v>
      </c>
    </row>
    <row r="42" spans="1:3" ht="16.5" thickBot="1" x14ac:dyDescent="0.3">
      <c r="A42" s="137" t="s">
        <v>328</v>
      </c>
      <c r="B42" s="287" t="e">
        <f>B41/$B$27</f>
        <v>#VALUE!</v>
      </c>
    </row>
    <row r="43" spans="1:3" ht="16.5" thickBot="1" x14ac:dyDescent="0.3">
      <c r="A43" s="137" t="s">
        <v>329</v>
      </c>
      <c r="B43" s="283">
        <v>0</v>
      </c>
      <c r="C43" s="127">
        <v>1</v>
      </c>
    </row>
    <row r="44" spans="1:3" ht="16.5" thickBot="1" x14ac:dyDescent="0.3">
      <c r="A44" s="137" t="s">
        <v>330</v>
      </c>
      <c r="B44" s="283">
        <v>0</v>
      </c>
      <c r="C44" s="127">
        <v>2</v>
      </c>
    </row>
    <row r="45" spans="1:3" ht="16.5" thickBot="1" x14ac:dyDescent="0.3">
      <c r="A45" s="284" t="s">
        <v>327</v>
      </c>
      <c r="B45" s="285">
        <v>0</v>
      </c>
      <c r="C45" s="286">
        <v>10</v>
      </c>
    </row>
    <row r="46" spans="1:3" ht="16.5" thickBot="1" x14ac:dyDescent="0.3">
      <c r="A46" s="137" t="s">
        <v>328</v>
      </c>
      <c r="B46" s="287" t="e">
        <f>B45/$B$27</f>
        <v>#VALUE!</v>
      </c>
    </row>
    <row r="47" spans="1:3" ht="16.5" thickBot="1" x14ac:dyDescent="0.3">
      <c r="A47" s="137" t="s">
        <v>329</v>
      </c>
      <c r="B47" s="283">
        <v>0</v>
      </c>
      <c r="C47" s="127">
        <v>1</v>
      </c>
    </row>
    <row r="48" spans="1:3" ht="16.5" thickBot="1" x14ac:dyDescent="0.3">
      <c r="A48" s="137" t="s">
        <v>330</v>
      </c>
      <c r="B48" s="283">
        <v>0</v>
      </c>
      <c r="C48" s="127">
        <v>2</v>
      </c>
    </row>
    <row r="49" spans="1:3" ht="16.5" thickBot="1" x14ac:dyDescent="0.3">
      <c r="A49" s="284" t="s">
        <v>327</v>
      </c>
      <c r="B49" s="285">
        <v>0</v>
      </c>
      <c r="C49" s="286">
        <v>10</v>
      </c>
    </row>
    <row r="50" spans="1:3" ht="16.5" thickBot="1" x14ac:dyDescent="0.3">
      <c r="A50" s="137" t="s">
        <v>328</v>
      </c>
      <c r="B50" s="287" t="e">
        <f>B49/$B$27</f>
        <v>#VALUE!</v>
      </c>
    </row>
    <row r="51" spans="1:3" ht="16.5" thickBot="1" x14ac:dyDescent="0.3">
      <c r="A51" s="137" t="s">
        <v>329</v>
      </c>
      <c r="B51" s="283">
        <v>0</v>
      </c>
      <c r="C51" s="127">
        <v>1</v>
      </c>
    </row>
    <row r="52" spans="1:3" ht="16.5" thickBot="1" x14ac:dyDescent="0.3">
      <c r="A52" s="137" t="s">
        <v>330</v>
      </c>
      <c r="B52" s="283">
        <v>0</v>
      </c>
      <c r="C52" s="127">
        <v>2</v>
      </c>
    </row>
    <row r="53" spans="1:3" ht="29.25" thickBot="1" x14ac:dyDescent="0.3">
      <c r="A53" s="143" t="s">
        <v>331</v>
      </c>
      <c r="B53" s="283">
        <f xml:space="preserve"> SUMIF(C54:C194, 20,B54:B194)</f>
        <v>0</v>
      </c>
    </row>
    <row r="54" spans="1:3" s="286" customFormat="1" ht="16.5" thickBot="1" x14ac:dyDescent="0.3">
      <c r="A54" s="284" t="s">
        <v>327</v>
      </c>
      <c r="B54" s="285">
        <v>0</v>
      </c>
      <c r="C54" s="286">
        <v>20</v>
      </c>
    </row>
    <row r="55" spans="1:3" ht="16.5" thickBot="1" x14ac:dyDescent="0.3">
      <c r="A55" s="137" t="s">
        <v>328</v>
      </c>
      <c r="B55" s="287" t="e">
        <f>B54/$B$27</f>
        <v>#VALUE!</v>
      </c>
    </row>
    <row r="56" spans="1:3" ht="16.5" thickBot="1" x14ac:dyDescent="0.3">
      <c r="A56" s="137" t="s">
        <v>329</v>
      </c>
      <c r="B56" s="283">
        <v>0</v>
      </c>
      <c r="C56" s="127">
        <v>1</v>
      </c>
    </row>
    <row r="57" spans="1:3" ht="16.5" thickBot="1" x14ac:dyDescent="0.3">
      <c r="A57" s="137" t="s">
        <v>330</v>
      </c>
      <c r="B57" s="283">
        <v>0</v>
      </c>
      <c r="C57" s="127">
        <v>2</v>
      </c>
    </row>
    <row r="58" spans="1:3" s="286" customFormat="1" ht="16.5" thickBot="1" x14ac:dyDescent="0.3">
      <c r="A58" s="284" t="s">
        <v>327</v>
      </c>
      <c r="B58" s="285">
        <v>0</v>
      </c>
      <c r="C58" s="286">
        <v>20</v>
      </c>
    </row>
    <row r="59" spans="1:3" ht="16.5" thickBot="1" x14ac:dyDescent="0.3">
      <c r="A59" s="137" t="s">
        <v>328</v>
      </c>
      <c r="B59" s="287" t="e">
        <f>B58/$B$27</f>
        <v>#VALUE!</v>
      </c>
    </row>
    <row r="60" spans="1:3" ht="16.5" thickBot="1" x14ac:dyDescent="0.3">
      <c r="A60" s="137" t="s">
        <v>329</v>
      </c>
      <c r="B60" s="283">
        <v>0</v>
      </c>
      <c r="C60" s="127">
        <v>1</v>
      </c>
    </row>
    <row r="61" spans="1:3" ht="16.5" thickBot="1" x14ac:dyDescent="0.3">
      <c r="A61" s="137" t="s">
        <v>330</v>
      </c>
      <c r="B61" s="283">
        <v>0</v>
      </c>
      <c r="C61" s="127">
        <v>2</v>
      </c>
    </row>
    <row r="62" spans="1:3" s="286" customFormat="1" ht="16.5" thickBot="1" x14ac:dyDescent="0.3">
      <c r="A62" s="284" t="s">
        <v>327</v>
      </c>
      <c r="B62" s="285">
        <v>0</v>
      </c>
      <c r="C62" s="286">
        <v>20</v>
      </c>
    </row>
    <row r="63" spans="1:3" ht="16.5" thickBot="1" x14ac:dyDescent="0.3">
      <c r="A63" s="137" t="s">
        <v>328</v>
      </c>
      <c r="B63" s="287" t="e">
        <f>B62/$B$27</f>
        <v>#VALUE!</v>
      </c>
    </row>
    <row r="64" spans="1:3" ht="16.5" thickBot="1" x14ac:dyDescent="0.3">
      <c r="A64" s="137" t="s">
        <v>329</v>
      </c>
      <c r="B64" s="283">
        <v>0</v>
      </c>
      <c r="C64" s="127">
        <v>1</v>
      </c>
    </row>
    <row r="65" spans="1:3" ht="16.5" thickBot="1" x14ac:dyDescent="0.3">
      <c r="A65" s="137" t="s">
        <v>330</v>
      </c>
      <c r="B65" s="283">
        <v>0</v>
      </c>
      <c r="C65" s="127">
        <v>2</v>
      </c>
    </row>
    <row r="66" spans="1:3" s="286" customFormat="1" ht="16.5" thickBot="1" x14ac:dyDescent="0.3">
      <c r="A66" s="284" t="s">
        <v>327</v>
      </c>
      <c r="B66" s="285">
        <v>0</v>
      </c>
      <c r="C66" s="286">
        <v>20</v>
      </c>
    </row>
    <row r="67" spans="1:3" ht="16.5" thickBot="1" x14ac:dyDescent="0.3">
      <c r="A67" s="137" t="s">
        <v>328</v>
      </c>
      <c r="B67" s="287" t="e">
        <f>B66/$B$27</f>
        <v>#VALUE!</v>
      </c>
    </row>
    <row r="68" spans="1:3" ht="16.5" thickBot="1" x14ac:dyDescent="0.3">
      <c r="A68" s="137" t="s">
        <v>329</v>
      </c>
      <c r="B68" s="283">
        <v>0</v>
      </c>
      <c r="C68" s="127">
        <v>1</v>
      </c>
    </row>
    <row r="69" spans="1:3" ht="16.5" thickBot="1" x14ac:dyDescent="0.3">
      <c r="A69" s="137" t="s">
        <v>330</v>
      </c>
      <c r="B69" s="283">
        <v>0</v>
      </c>
      <c r="C69" s="127">
        <v>2</v>
      </c>
    </row>
    <row r="70" spans="1:3" s="286" customFormat="1" ht="16.5" thickBot="1" x14ac:dyDescent="0.3">
      <c r="A70" s="284" t="s">
        <v>327</v>
      </c>
      <c r="B70" s="285">
        <v>0</v>
      </c>
      <c r="C70" s="286">
        <v>20</v>
      </c>
    </row>
    <row r="71" spans="1:3" ht="16.5" thickBot="1" x14ac:dyDescent="0.3">
      <c r="A71" s="137" t="s">
        <v>328</v>
      </c>
      <c r="B71" s="287" t="e">
        <f>B70/$B$27</f>
        <v>#VALUE!</v>
      </c>
    </row>
    <row r="72" spans="1:3" ht="16.5" thickBot="1" x14ac:dyDescent="0.3">
      <c r="A72" s="137" t="s">
        <v>329</v>
      </c>
      <c r="B72" s="283">
        <v>0</v>
      </c>
      <c r="C72" s="127">
        <v>1</v>
      </c>
    </row>
    <row r="73" spans="1:3" ht="16.5" thickBot="1" x14ac:dyDescent="0.3">
      <c r="A73" s="137" t="s">
        <v>330</v>
      </c>
      <c r="B73" s="283">
        <v>0</v>
      </c>
      <c r="C73" s="127">
        <v>2</v>
      </c>
    </row>
    <row r="74" spans="1:3" s="286" customFormat="1" ht="16.5" thickBot="1" x14ac:dyDescent="0.3">
      <c r="A74" s="284" t="s">
        <v>327</v>
      </c>
      <c r="B74" s="285">
        <v>0</v>
      </c>
      <c r="C74" s="286">
        <v>20</v>
      </c>
    </row>
    <row r="75" spans="1:3" ht="16.5" thickBot="1" x14ac:dyDescent="0.3">
      <c r="A75" s="137" t="s">
        <v>328</v>
      </c>
      <c r="B75" s="287" t="e">
        <f>B74/$B$27</f>
        <v>#VALUE!</v>
      </c>
    </row>
    <row r="76" spans="1:3" ht="16.5" thickBot="1" x14ac:dyDescent="0.3">
      <c r="A76" s="137" t="s">
        <v>329</v>
      </c>
      <c r="B76" s="283">
        <v>0</v>
      </c>
      <c r="C76" s="127">
        <v>1</v>
      </c>
    </row>
    <row r="77" spans="1:3" ht="16.5" thickBot="1" x14ac:dyDescent="0.3">
      <c r="A77" s="137" t="s">
        <v>330</v>
      </c>
      <c r="B77" s="283">
        <v>0</v>
      </c>
      <c r="C77" s="127">
        <v>2</v>
      </c>
    </row>
    <row r="78" spans="1:3" s="286" customFormat="1" ht="16.5" thickBot="1" x14ac:dyDescent="0.3">
      <c r="A78" s="284" t="s">
        <v>327</v>
      </c>
      <c r="B78" s="285">
        <v>0</v>
      </c>
      <c r="C78" s="286">
        <v>20</v>
      </c>
    </row>
    <row r="79" spans="1:3" ht="16.5" thickBot="1" x14ac:dyDescent="0.3">
      <c r="A79" s="137" t="s">
        <v>328</v>
      </c>
      <c r="B79" s="287" t="e">
        <f>B78/$B$27</f>
        <v>#VALUE!</v>
      </c>
    </row>
    <row r="80" spans="1:3" ht="16.5" thickBot="1" x14ac:dyDescent="0.3">
      <c r="A80" s="137" t="s">
        <v>329</v>
      </c>
      <c r="B80" s="283">
        <v>0</v>
      </c>
      <c r="C80" s="127">
        <v>1</v>
      </c>
    </row>
    <row r="81" spans="1:3" ht="16.5" thickBot="1" x14ac:dyDescent="0.3">
      <c r="A81" s="137" t="s">
        <v>330</v>
      </c>
      <c r="B81" s="283">
        <v>0</v>
      </c>
      <c r="C81" s="127">
        <v>2</v>
      </c>
    </row>
    <row r="82" spans="1:3" s="286" customFormat="1" ht="16.5" thickBot="1" x14ac:dyDescent="0.3">
      <c r="A82" s="284" t="s">
        <v>327</v>
      </c>
      <c r="B82" s="285">
        <v>0</v>
      </c>
      <c r="C82" s="286">
        <v>20</v>
      </c>
    </row>
    <row r="83" spans="1:3" ht="16.5" thickBot="1" x14ac:dyDescent="0.3">
      <c r="A83" s="137" t="s">
        <v>328</v>
      </c>
      <c r="B83" s="287" t="e">
        <f>B82/$B$27</f>
        <v>#VALUE!</v>
      </c>
    </row>
    <row r="84" spans="1:3" ht="16.5" thickBot="1" x14ac:dyDescent="0.3">
      <c r="A84" s="137" t="s">
        <v>329</v>
      </c>
      <c r="B84" s="283">
        <v>0</v>
      </c>
      <c r="C84" s="127">
        <v>1</v>
      </c>
    </row>
    <row r="85" spans="1:3" ht="16.5" thickBot="1" x14ac:dyDescent="0.3">
      <c r="A85" s="137" t="s">
        <v>330</v>
      </c>
      <c r="B85" s="283">
        <v>0</v>
      </c>
      <c r="C85" s="127">
        <v>2</v>
      </c>
    </row>
    <row r="86" spans="1:3" s="286" customFormat="1" ht="16.5" thickBot="1" x14ac:dyDescent="0.3">
      <c r="A86" s="284" t="s">
        <v>327</v>
      </c>
      <c r="B86" s="285">
        <v>0</v>
      </c>
      <c r="C86" s="286">
        <v>20</v>
      </c>
    </row>
    <row r="87" spans="1:3" ht="16.5" thickBot="1" x14ac:dyDescent="0.3">
      <c r="A87" s="137" t="s">
        <v>328</v>
      </c>
      <c r="B87" s="287" t="e">
        <f>B86/$B$27</f>
        <v>#VALUE!</v>
      </c>
    </row>
    <row r="88" spans="1:3" ht="16.5" thickBot="1" x14ac:dyDescent="0.3">
      <c r="A88" s="137" t="s">
        <v>329</v>
      </c>
      <c r="B88" s="283">
        <v>0</v>
      </c>
      <c r="C88" s="127">
        <v>1</v>
      </c>
    </row>
    <row r="89" spans="1:3" ht="16.5" thickBot="1" x14ac:dyDescent="0.3">
      <c r="A89" s="137" t="s">
        <v>330</v>
      </c>
      <c r="B89" s="283">
        <v>0</v>
      </c>
      <c r="C89" s="127">
        <v>2</v>
      </c>
    </row>
    <row r="90" spans="1:3" s="286" customFormat="1" ht="16.5" thickBot="1" x14ac:dyDescent="0.3">
      <c r="A90" s="284" t="s">
        <v>327</v>
      </c>
      <c r="B90" s="285">
        <v>0</v>
      </c>
      <c r="C90" s="286">
        <v>20</v>
      </c>
    </row>
    <row r="91" spans="1:3" ht="16.5" thickBot="1" x14ac:dyDescent="0.3">
      <c r="A91" s="137" t="s">
        <v>328</v>
      </c>
      <c r="B91" s="287" t="e">
        <f>B90/$B$27</f>
        <v>#VALUE!</v>
      </c>
    </row>
    <row r="92" spans="1:3" ht="16.5" thickBot="1" x14ac:dyDescent="0.3">
      <c r="A92" s="137" t="s">
        <v>329</v>
      </c>
      <c r="B92" s="283">
        <v>0</v>
      </c>
      <c r="C92" s="127">
        <v>1</v>
      </c>
    </row>
    <row r="93" spans="1:3" ht="16.5" thickBot="1" x14ac:dyDescent="0.3">
      <c r="A93" s="137" t="s">
        <v>330</v>
      </c>
      <c r="B93" s="283">
        <v>0</v>
      </c>
      <c r="C93" s="127">
        <v>2</v>
      </c>
    </row>
    <row r="94" spans="1:3" s="286" customFormat="1" ht="16.5" thickBot="1" x14ac:dyDescent="0.3">
      <c r="A94" s="284" t="s">
        <v>327</v>
      </c>
      <c r="B94" s="285">
        <v>0</v>
      </c>
      <c r="C94" s="286">
        <v>20</v>
      </c>
    </row>
    <row r="95" spans="1:3" ht="16.5" thickBot="1" x14ac:dyDescent="0.3">
      <c r="A95" s="137" t="s">
        <v>328</v>
      </c>
      <c r="B95" s="287" t="e">
        <f>B94/$B$27</f>
        <v>#VALUE!</v>
      </c>
    </row>
    <row r="96" spans="1:3" ht="16.5" thickBot="1" x14ac:dyDescent="0.3">
      <c r="A96" s="137" t="s">
        <v>329</v>
      </c>
      <c r="B96" s="283">
        <v>0</v>
      </c>
      <c r="C96" s="127">
        <v>1</v>
      </c>
    </row>
    <row r="97" spans="1:3" ht="16.5" thickBot="1" x14ac:dyDescent="0.3">
      <c r="A97" s="137" t="s">
        <v>330</v>
      </c>
      <c r="B97" s="283">
        <v>0</v>
      </c>
      <c r="C97" s="127">
        <v>2</v>
      </c>
    </row>
    <row r="98" spans="1:3" s="286" customFormat="1" ht="16.5" thickBot="1" x14ac:dyDescent="0.3">
      <c r="A98" s="284" t="s">
        <v>327</v>
      </c>
      <c r="B98" s="285">
        <v>0</v>
      </c>
      <c r="C98" s="286">
        <v>20</v>
      </c>
    </row>
    <row r="99" spans="1:3" ht="16.5" thickBot="1" x14ac:dyDescent="0.3">
      <c r="A99" s="137" t="s">
        <v>328</v>
      </c>
      <c r="B99" s="287" t="e">
        <f>B98/$B$27</f>
        <v>#VALUE!</v>
      </c>
    </row>
    <row r="100" spans="1:3" ht="16.5" thickBot="1" x14ac:dyDescent="0.3">
      <c r="A100" s="137" t="s">
        <v>329</v>
      </c>
      <c r="B100" s="283">
        <v>0</v>
      </c>
      <c r="C100" s="127">
        <v>1</v>
      </c>
    </row>
    <row r="101" spans="1:3" ht="16.5" thickBot="1" x14ac:dyDescent="0.3">
      <c r="A101" s="137" t="s">
        <v>330</v>
      </c>
      <c r="B101" s="283">
        <v>0</v>
      </c>
      <c r="C101" s="127">
        <v>2</v>
      </c>
    </row>
    <row r="102" spans="1:3" s="286" customFormat="1" ht="16.5" thickBot="1" x14ac:dyDescent="0.3">
      <c r="A102" s="284" t="s">
        <v>327</v>
      </c>
      <c r="B102" s="285">
        <v>0</v>
      </c>
      <c r="C102" s="286">
        <v>20</v>
      </c>
    </row>
    <row r="103" spans="1:3" ht="16.5" thickBot="1" x14ac:dyDescent="0.3">
      <c r="A103" s="137" t="s">
        <v>328</v>
      </c>
      <c r="B103" s="287" t="e">
        <f>B102/$B$27</f>
        <v>#VALUE!</v>
      </c>
    </row>
    <row r="104" spans="1:3" ht="16.5" thickBot="1" x14ac:dyDescent="0.3">
      <c r="A104" s="137" t="s">
        <v>329</v>
      </c>
      <c r="B104" s="283">
        <v>0</v>
      </c>
      <c r="C104" s="127">
        <v>1</v>
      </c>
    </row>
    <row r="105" spans="1:3" ht="16.5" thickBot="1" x14ac:dyDescent="0.3">
      <c r="A105" s="137" t="s">
        <v>330</v>
      </c>
      <c r="B105" s="283">
        <v>0</v>
      </c>
      <c r="C105" s="127">
        <v>2</v>
      </c>
    </row>
    <row r="106" spans="1:3" s="286" customFormat="1" ht="16.5" thickBot="1" x14ac:dyDescent="0.3">
      <c r="A106" s="284" t="s">
        <v>327</v>
      </c>
      <c r="B106" s="285">
        <v>0</v>
      </c>
      <c r="C106" s="286">
        <v>20</v>
      </c>
    </row>
    <row r="107" spans="1:3" ht="16.5" thickBot="1" x14ac:dyDescent="0.3">
      <c r="A107" s="137" t="s">
        <v>328</v>
      </c>
      <c r="B107" s="287" t="e">
        <f>B106/$B$27</f>
        <v>#VALUE!</v>
      </c>
    </row>
    <row r="108" spans="1:3" ht="16.5" thickBot="1" x14ac:dyDescent="0.3">
      <c r="A108" s="137" t="s">
        <v>329</v>
      </c>
      <c r="B108" s="283">
        <v>0</v>
      </c>
      <c r="C108" s="127">
        <v>1</v>
      </c>
    </row>
    <row r="109" spans="1:3" ht="16.5" thickBot="1" x14ac:dyDescent="0.3">
      <c r="A109" s="137" t="s">
        <v>330</v>
      </c>
      <c r="B109" s="283">
        <v>0</v>
      </c>
      <c r="C109" s="127">
        <v>2</v>
      </c>
    </row>
    <row r="110" spans="1:3" s="286" customFormat="1" ht="16.5" thickBot="1" x14ac:dyDescent="0.3">
      <c r="A110" s="284" t="s">
        <v>327</v>
      </c>
      <c r="B110" s="285">
        <v>0</v>
      </c>
      <c r="C110" s="286">
        <v>20</v>
      </c>
    </row>
    <row r="111" spans="1:3" ht="16.5" thickBot="1" x14ac:dyDescent="0.3">
      <c r="A111" s="137" t="s">
        <v>328</v>
      </c>
      <c r="B111" s="287" t="e">
        <f>B110/$B$27</f>
        <v>#VALUE!</v>
      </c>
    </row>
    <row r="112" spans="1:3" ht="16.5" thickBot="1" x14ac:dyDescent="0.3">
      <c r="A112" s="137" t="s">
        <v>329</v>
      </c>
      <c r="B112" s="283">
        <v>0</v>
      </c>
      <c r="C112" s="127">
        <v>1</v>
      </c>
    </row>
    <row r="113" spans="1:3" ht="16.5" thickBot="1" x14ac:dyDescent="0.3">
      <c r="A113" s="137" t="s">
        <v>330</v>
      </c>
      <c r="B113" s="283">
        <v>0</v>
      </c>
      <c r="C113" s="127">
        <v>2</v>
      </c>
    </row>
    <row r="114" spans="1:3" s="286" customFormat="1" ht="16.5" thickBot="1" x14ac:dyDescent="0.3">
      <c r="A114" s="284" t="s">
        <v>327</v>
      </c>
      <c r="B114" s="285">
        <v>0</v>
      </c>
      <c r="C114" s="286">
        <v>20</v>
      </c>
    </row>
    <row r="115" spans="1:3" ht="16.5" thickBot="1" x14ac:dyDescent="0.3">
      <c r="A115" s="137" t="s">
        <v>328</v>
      </c>
      <c r="B115" s="287" t="e">
        <f>B114/$B$27</f>
        <v>#VALUE!</v>
      </c>
    </row>
    <row r="116" spans="1:3" ht="16.5" thickBot="1" x14ac:dyDescent="0.3">
      <c r="A116" s="137" t="s">
        <v>329</v>
      </c>
      <c r="B116" s="283">
        <v>0</v>
      </c>
      <c r="C116" s="127">
        <v>1</v>
      </c>
    </row>
    <row r="117" spans="1:3" ht="16.5" thickBot="1" x14ac:dyDescent="0.3">
      <c r="A117" s="137" t="s">
        <v>330</v>
      </c>
      <c r="B117" s="283">
        <v>0</v>
      </c>
      <c r="C117" s="127">
        <v>2</v>
      </c>
    </row>
    <row r="118" spans="1:3" s="286" customFormat="1" ht="16.5" thickBot="1" x14ac:dyDescent="0.3">
      <c r="A118" s="284" t="s">
        <v>327</v>
      </c>
      <c r="B118" s="285">
        <v>0</v>
      </c>
      <c r="C118" s="286">
        <v>20</v>
      </c>
    </row>
    <row r="119" spans="1:3" ht="16.5" thickBot="1" x14ac:dyDescent="0.3">
      <c r="A119" s="137" t="s">
        <v>328</v>
      </c>
      <c r="B119" s="287" t="e">
        <f>B118/$B$27</f>
        <v>#VALUE!</v>
      </c>
    </row>
    <row r="120" spans="1:3" ht="16.5" thickBot="1" x14ac:dyDescent="0.3">
      <c r="A120" s="137" t="s">
        <v>329</v>
      </c>
      <c r="B120" s="283">
        <v>0</v>
      </c>
      <c r="C120" s="127">
        <v>1</v>
      </c>
    </row>
    <row r="121" spans="1:3" ht="16.5" thickBot="1" x14ac:dyDescent="0.3">
      <c r="A121" s="137" t="s">
        <v>330</v>
      </c>
      <c r="B121" s="283">
        <v>0</v>
      </c>
      <c r="C121" s="127">
        <v>2</v>
      </c>
    </row>
    <row r="122" spans="1:3" s="286" customFormat="1" ht="16.5" thickBot="1" x14ac:dyDescent="0.3">
      <c r="A122" s="284" t="s">
        <v>327</v>
      </c>
      <c r="B122" s="285">
        <v>0</v>
      </c>
      <c r="C122" s="286">
        <v>20</v>
      </c>
    </row>
    <row r="123" spans="1:3" ht="16.5" thickBot="1" x14ac:dyDescent="0.3">
      <c r="A123" s="137" t="s">
        <v>328</v>
      </c>
      <c r="B123" s="287" t="e">
        <f>B122/$B$27</f>
        <v>#VALUE!</v>
      </c>
    </row>
    <row r="124" spans="1:3" ht="16.5" thickBot="1" x14ac:dyDescent="0.3">
      <c r="A124" s="137" t="s">
        <v>329</v>
      </c>
      <c r="B124" s="283">
        <v>0</v>
      </c>
      <c r="C124" s="127">
        <v>1</v>
      </c>
    </row>
    <row r="125" spans="1:3" ht="16.5" thickBot="1" x14ac:dyDescent="0.3">
      <c r="A125" s="137" t="s">
        <v>330</v>
      </c>
      <c r="B125" s="283">
        <v>0</v>
      </c>
      <c r="C125" s="127">
        <v>2</v>
      </c>
    </row>
    <row r="126" spans="1:3" s="286" customFormat="1" ht="16.5" thickBot="1" x14ac:dyDescent="0.3">
      <c r="A126" s="284" t="s">
        <v>327</v>
      </c>
      <c r="B126" s="285">
        <v>0</v>
      </c>
      <c r="C126" s="286">
        <v>20</v>
      </c>
    </row>
    <row r="127" spans="1:3" ht="16.5" thickBot="1" x14ac:dyDescent="0.3">
      <c r="A127" s="137" t="s">
        <v>328</v>
      </c>
      <c r="B127" s="287" t="e">
        <f>B126/$B$27</f>
        <v>#VALUE!</v>
      </c>
    </row>
    <row r="128" spans="1:3" ht="16.5" thickBot="1" x14ac:dyDescent="0.3">
      <c r="A128" s="137" t="s">
        <v>329</v>
      </c>
      <c r="B128" s="283">
        <v>0</v>
      </c>
      <c r="C128" s="127">
        <v>1</v>
      </c>
    </row>
    <row r="129" spans="1:3" ht="16.5" thickBot="1" x14ac:dyDescent="0.3">
      <c r="A129" s="137" t="s">
        <v>330</v>
      </c>
      <c r="B129" s="283">
        <v>0</v>
      </c>
      <c r="C129" s="127">
        <v>2</v>
      </c>
    </row>
    <row r="130" spans="1:3" s="286" customFormat="1" ht="16.5" thickBot="1" x14ac:dyDescent="0.3">
      <c r="A130" s="284" t="s">
        <v>327</v>
      </c>
      <c r="B130" s="285">
        <v>0</v>
      </c>
      <c r="C130" s="286">
        <v>20</v>
      </c>
    </row>
    <row r="131" spans="1:3" ht="16.5" thickBot="1" x14ac:dyDescent="0.3">
      <c r="A131" s="137" t="s">
        <v>328</v>
      </c>
      <c r="B131" s="287" t="e">
        <f>B130/$B$27</f>
        <v>#VALUE!</v>
      </c>
    </row>
    <row r="132" spans="1:3" ht="16.5" thickBot="1" x14ac:dyDescent="0.3">
      <c r="A132" s="137" t="s">
        <v>329</v>
      </c>
      <c r="B132" s="283">
        <v>0</v>
      </c>
      <c r="C132" s="127">
        <v>1</v>
      </c>
    </row>
    <row r="133" spans="1:3" ht="16.5" thickBot="1" x14ac:dyDescent="0.3">
      <c r="A133" s="137" t="s">
        <v>330</v>
      </c>
      <c r="B133" s="283">
        <v>0</v>
      </c>
      <c r="C133" s="127">
        <v>2</v>
      </c>
    </row>
    <row r="134" spans="1:3" s="286" customFormat="1" ht="16.5" thickBot="1" x14ac:dyDescent="0.3">
      <c r="A134" s="284" t="s">
        <v>327</v>
      </c>
      <c r="B134" s="285">
        <v>0</v>
      </c>
      <c r="C134" s="286">
        <v>20</v>
      </c>
    </row>
    <row r="135" spans="1:3" ht="16.5" thickBot="1" x14ac:dyDescent="0.3">
      <c r="A135" s="137" t="s">
        <v>328</v>
      </c>
      <c r="B135" s="287" t="e">
        <f>B134/$B$27</f>
        <v>#VALUE!</v>
      </c>
    </row>
    <row r="136" spans="1:3" ht="16.5" thickBot="1" x14ac:dyDescent="0.3">
      <c r="A136" s="137" t="s">
        <v>329</v>
      </c>
      <c r="B136" s="283">
        <v>0</v>
      </c>
      <c r="C136" s="127">
        <v>1</v>
      </c>
    </row>
    <row r="137" spans="1:3" ht="16.5" thickBot="1" x14ac:dyDescent="0.3">
      <c r="A137" s="137" t="s">
        <v>330</v>
      </c>
      <c r="B137" s="283">
        <v>0</v>
      </c>
      <c r="C137" s="127">
        <v>2</v>
      </c>
    </row>
    <row r="138" spans="1:3" s="286" customFormat="1" ht="16.5" thickBot="1" x14ac:dyDescent="0.3">
      <c r="A138" s="284" t="s">
        <v>327</v>
      </c>
      <c r="B138" s="285">
        <v>0</v>
      </c>
      <c r="C138" s="286">
        <v>20</v>
      </c>
    </row>
    <row r="139" spans="1:3" ht="16.5" thickBot="1" x14ac:dyDescent="0.3">
      <c r="A139" s="137" t="s">
        <v>328</v>
      </c>
      <c r="B139" s="287" t="e">
        <f>B138/$B$27</f>
        <v>#VALUE!</v>
      </c>
    </row>
    <row r="140" spans="1:3" ht="16.5" thickBot="1" x14ac:dyDescent="0.3">
      <c r="A140" s="137" t="s">
        <v>329</v>
      </c>
      <c r="B140" s="283">
        <v>0</v>
      </c>
      <c r="C140" s="127">
        <v>1</v>
      </c>
    </row>
    <row r="141" spans="1:3" ht="16.5" thickBot="1" x14ac:dyDescent="0.3">
      <c r="A141" s="137" t="s">
        <v>330</v>
      </c>
      <c r="B141" s="283">
        <v>0</v>
      </c>
      <c r="C141" s="127">
        <v>2</v>
      </c>
    </row>
    <row r="142" spans="1:3" s="286" customFormat="1" ht="16.5" thickBot="1" x14ac:dyDescent="0.3">
      <c r="A142" s="284" t="s">
        <v>327</v>
      </c>
      <c r="B142" s="285">
        <v>0</v>
      </c>
      <c r="C142" s="286">
        <v>20</v>
      </c>
    </row>
    <row r="143" spans="1:3" ht="16.5" thickBot="1" x14ac:dyDescent="0.3">
      <c r="A143" s="137" t="s">
        <v>328</v>
      </c>
      <c r="B143" s="287" t="e">
        <f>B142/$B$27</f>
        <v>#VALUE!</v>
      </c>
    </row>
    <row r="144" spans="1:3" ht="16.5" thickBot="1" x14ac:dyDescent="0.3">
      <c r="A144" s="137" t="s">
        <v>329</v>
      </c>
      <c r="B144" s="283">
        <v>0</v>
      </c>
      <c r="C144" s="127">
        <v>1</v>
      </c>
    </row>
    <row r="145" spans="1:3" ht="16.5" thickBot="1" x14ac:dyDescent="0.3">
      <c r="A145" s="137" t="s">
        <v>330</v>
      </c>
      <c r="B145" s="283">
        <v>0</v>
      </c>
      <c r="C145" s="127">
        <v>2</v>
      </c>
    </row>
    <row r="146" spans="1:3" s="286" customFormat="1" ht="16.5" thickBot="1" x14ac:dyDescent="0.3">
      <c r="A146" s="284" t="s">
        <v>327</v>
      </c>
      <c r="B146" s="285">
        <v>0</v>
      </c>
      <c r="C146" s="286">
        <v>20</v>
      </c>
    </row>
    <row r="147" spans="1:3" ht="16.5" thickBot="1" x14ac:dyDescent="0.3">
      <c r="A147" s="137" t="s">
        <v>328</v>
      </c>
      <c r="B147" s="287" t="e">
        <f>B146/$B$27</f>
        <v>#VALUE!</v>
      </c>
    </row>
    <row r="148" spans="1:3" ht="16.5" thickBot="1" x14ac:dyDescent="0.3">
      <c r="A148" s="137" t="s">
        <v>329</v>
      </c>
      <c r="B148" s="283">
        <v>0</v>
      </c>
      <c r="C148" s="127">
        <v>1</v>
      </c>
    </row>
    <row r="149" spans="1:3" ht="16.5" thickBot="1" x14ac:dyDescent="0.3">
      <c r="A149" s="137" t="s">
        <v>330</v>
      </c>
      <c r="B149" s="283">
        <v>0</v>
      </c>
      <c r="C149" s="127">
        <v>2</v>
      </c>
    </row>
    <row r="150" spans="1:3" s="286" customFormat="1" ht="16.5" thickBot="1" x14ac:dyDescent="0.3">
      <c r="A150" s="284" t="s">
        <v>327</v>
      </c>
      <c r="B150" s="285">
        <v>0</v>
      </c>
      <c r="C150" s="286">
        <v>20</v>
      </c>
    </row>
    <row r="151" spans="1:3" ht="16.5" thickBot="1" x14ac:dyDescent="0.3">
      <c r="A151" s="137" t="s">
        <v>328</v>
      </c>
      <c r="B151" s="287" t="e">
        <f>B150/$B$27</f>
        <v>#VALUE!</v>
      </c>
    </row>
    <row r="152" spans="1:3" ht="16.5" thickBot="1" x14ac:dyDescent="0.3">
      <c r="A152" s="137" t="s">
        <v>329</v>
      </c>
      <c r="B152" s="283">
        <v>0</v>
      </c>
      <c r="C152" s="127">
        <v>1</v>
      </c>
    </row>
    <row r="153" spans="1:3" ht="16.5" thickBot="1" x14ac:dyDescent="0.3">
      <c r="A153" s="137" t="s">
        <v>330</v>
      </c>
      <c r="B153" s="283">
        <v>0</v>
      </c>
      <c r="C153" s="127">
        <v>2</v>
      </c>
    </row>
    <row r="154" spans="1:3" ht="29.25" thickBot="1" x14ac:dyDescent="0.3">
      <c r="A154" s="143" t="s">
        <v>332</v>
      </c>
      <c r="B154" s="283">
        <f xml:space="preserve"> SUMIF(C155:C194, 30,B155:B194)</f>
        <v>0</v>
      </c>
    </row>
    <row r="155" spans="1:3" s="286" customFormat="1" ht="16.5" thickBot="1" x14ac:dyDescent="0.3">
      <c r="A155" s="284" t="s">
        <v>327</v>
      </c>
      <c r="B155" s="285">
        <v>0</v>
      </c>
      <c r="C155" s="286">
        <v>30</v>
      </c>
    </row>
    <row r="156" spans="1:3" ht="16.5" thickBot="1" x14ac:dyDescent="0.3">
      <c r="A156" s="137" t="s">
        <v>328</v>
      </c>
      <c r="B156" s="287" t="e">
        <f>B155/$B$27</f>
        <v>#VALUE!</v>
      </c>
    </row>
    <row r="157" spans="1:3" ht="16.5" thickBot="1" x14ac:dyDescent="0.3">
      <c r="A157" s="137" t="s">
        <v>329</v>
      </c>
      <c r="B157" s="283">
        <v>0</v>
      </c>
      <c r="C157" s="127">
        <v>1</v>
      </c>
    </row>
    <row r="158" spans="1:3" ht="16.5" thickBot="1" x14ac:dyDescent="0.3">
      <c r="A158" s="137" t="s">
        <v>330</v>
      </c>
      <c r="B158" s="283">
        <v>0</v>
      </c>
      <c r="C158" s="127">
        <v>2</v>
      </c>
    </row>
    <row r="159" spans="1:3" s="286" customFormat="1" ht="16.5" thickBot="1" x14ac:dyDescent="0.3">
      <c r="A159" s="284" t="s">
        <v>327</v>
      </c>
      <c r="B159" s="285">
        <v>0</v>
      </c>
      <c r="C159" s="286">
        <v>30</v>
      </c>
    </row>
    <row r="160" spans="1:3" ht="16.5" thickBot="1" x14ac:dyDescent="0.3">
      <c r="A160" s="137" t="s">
        <v>328</v>
      </c>
      <c r="B160" s="287" t="e">
        <f>B159/$B$27</f>
        <v>#VALUE!</v>
      </c>
    </row>
    <row r="161" spans="1:3" ht="16.5" thickBot="1" x14ac:dyDescent="0.3">
      <c r="A161" s="137" t="s">
        <v>329</v>
      </c>
      <c r="B161" s="283">
        <v>0</v>
      </c>
      <c r="C161" s="127">
        <v>1</v>
      </c>
    </row>
    <row r="162" spans="1:3" ht="16.5" thickBot="1" x14ac:dyDescent="0.3">
      <c r="A162" s="137" t="s">
        <v>330</v>
      </c>
      <c r="B162" s="283">
        <v>0</v>
      </c>
      <c r="C162" s="127">
        <v>2</v>
      </c>
    </row>
    <row r="163" spans="1:3" s="286" customFormat="1" ht="16.5" thickBot="1" x14ac:dyDescent="0.3">
      <c r="A163" s="284" t="s">
        <v>327</v>
      </c>
      <c r="B163" s="285">
        <v>0</v>
      </c>
      <c r="C163" s="286">
        <v>30</v>
      </c>
    </row>
    <row r="164" spans="1:3" ht="16.5" thickBot="1" x14ac:dyDescent="0.3">
      <c r="A164" s="137" t="s">
        <v>328</v>
      </c>
      <c r="B164" s="287" t="e">
        <f>B163/$B$27</f>
        <v>#VALUE!</v>
      </c>
    </row>
    <row r="165" spans="1:3" ht="16.5" thickBot="1" x14ac:dyDescent="0.3">
      <c r="A165" s="137" t="s">
        <v>329</v>
      </c>
      <c r="B165" s="283">
        <v>0</v>
      </c>
      <c r="C165" s="127">
        <v>1</v>
      </c>
    </row>
    <row r="166" spans="1:3" ht="16.5" thickBot="1" x14ac:dyDescent="0.3">
      <c r="A166" s="137" t="s">
        <v>330</v>
      </c>
      <c r="B166" s="283">
        <v>0</v>
      </c>
      <c r="C166" s="127">
        <v>2</v>
      </c>
    </row>
    <row r="167" spans="1:3" s="286" customFormat="1" ht="16.5" thickBot="1" x14ac:dyDescent="0.3">
      <c r="A167" s="284" t="s">
        <v>327</v>
      </c>
      <c r="B167" s="285">
        <v>0</v>
      </c>
      <c r="C167" s="286">
        <v>30</v>
      </c>
    </row>
    <row r="168" spans="1:3" ht="16.5" thickBot="1" x14ac:dyDescent="0.3">
      <c r="A168" s="137" t="s">
        <v>328</v>
      </c>
      <c r="B168" s="287" t="e">
        <f>B167/$B$27</f>
        <v>#VALUE!</v>
      </c>
    </row>
    <row r="169" spans="1:3" ht="16.5" thickBot="1" x14ac:dyDescent="0.3">
      <c r="A169" s="137" t="s">
        <v>329</v>
      </c>
      <c r="B169" s="283">
        <v>0</v>
      </c>
      <c r="C169" s="127">
        <v>1</v>
      </c>
    </row>
    <row r="170" spans="1:3" ht="16.5" thickBot="1" x14ac:dyDescent="0.3">
      <c r="A170" s="137" t="s">
        <v>330</v>
      </c>
      <c r="B170" s="283">
        <v>0</v>
      </c>
      <c r="C170" s="127">
        <v>2</v>
      </c>
    </row>
    <row r="171" spans="1:3" s="286" customFormat="1" ht="16.5" thickBot="1" x14ac:dyDescent="0.3">
      <c r="A171" s="284" t="s">
        <v>327</v>
      </c>
      <c r="B171" s="285">
        <v>0</v>
      </c>
      <c r="C171" s="286">
        <v>30</v>
      </c>
    </row>
    <row r="172" spans="1:3" ht="16.5" thickBot="1" x14ac:dyDescent="0.3">
      <c r="A172" s="137" t="s">
        <v>328</v>
      </c>
      <c r="B172" s="287" t="e">
        <f>B171/$B$27</f>
        <v>#VALUE!</v>
      </c>
    </row>
    <row r="173" spans="1:3" ht="16.5" thickBot="1" x14ac:dyDescent="0.3">
      <c r="A173" s="137" t="s">
        <v>329</v>
      </c>
      <c r="B173" s="283">
        <v>0</v>
      </c>
      <c r="C173" s="127">
        <v>1</v>
      </c>
    </row>
    <row r="174" spans="1:3" ht="16.5" thickBot="1" x14ac:dyDescent="0.3">
      <c r="A174" s="137" t="s">
        <v>330</v>
      </c>
      <c r="B174" s="283">
        <v>0</v>
      </c>
      <c r="C174" s="127">
        <v>2</v>
      </c>
    </row>
    <row r="175" spans="1:3" s="286" customFormat="1" ht="16.5" thickBot="1" x14ac:dyDescent="0.3">
      <c r="A175" s="284" t="s">
        <v>327</v>
      </c>
      <c r="B175" s="285">
        <v>0</v>
      </c>
      <c r="C175" s="286">
        <v>30</v>
      </c>
    </row>
    <row r="176" spans="1:3" ht="16.5" thickBot="1" x14ac:dyDescent="0.3">
      <c r="A176" s="137" t="s">
        <v>328</v>
      </c>
      <c r="B176" s="287" t="e">
        <f>B175/$B$27</f>
        <v>#VALUE!</v>
      </c>
    </row>
    <row r="177" spans="1:3" ht="16.5" thickBot="1" x14ac:dyDescent="0.3">
      <c r="A177" s="137" t="s">
        <v>329</v>
      </c>
      <c r="B177" s="283">
        <v>0</v>
      </c>
      <c r="C177" s="127">
        <v>1</v>
      </c>
    </row>
    <row r="178" spans="1:3" ht="16.5" thickBot="1" x14ac:dyDescent="0.3">
      <c r="A178" s="137" t="s">
        <v>330</v>
      </c>
      <c r="B178" s="283">
        <v>0</v>
      </c>
      <c r="C178" s="127">
        <v>2</v>
      </c>
    </row>
    <row r="179" spans="1:3" s="286" customFormat="1" ht="16.5" thickBot="1" x14ac:dyDescent="0.3">
      <c r="A179" s="284" t="s">
        <v>327</v>
      </c>
      <c r="B179" s="285">
        <v>0</v>
      </c>
      <c r="C179" s="286">
        <v>30</v>
      </c>
    </row>
    <row r="180" spans="1:3" ht="16.5" thickBot="1" x14ac:dyDescent="0.3">
      <c r="A180" s="137" t="s">
        <v>328</v>
      </c>
      <c r="B180" s="287" t="e">
        <f>B179/$B$27</f>
        <v>#VALUE!</v>
      </c>
    </row>
    <row r="181" spans="1:3" ht="16.5" thickBot="1" x14ac:dyDescent="0.3">
      <c r="A181" s="137" t="s">
        <v>329</v>
      </c>
      <c r="B181" s="283">
        <v>0</v>
      </c>
      <c r="C181" s="127">
        <v>1</v>
      </c>
    </row>
    <row r="182" spans="1:3" ht="16.5" thickBot="1" x14ac:dyDescent="0.3">
      <c r="A182" s="137" t="s">
        <v>330</v>
      </c>
      <c r="B182" s="283">
        <v>0</v>
      </c>
      <c r="C182" s="127">
        <v>2</v>
      </c>
    </row>
    <row r="183" spans="1:3" s="286" customFormat="1" ht="16.5" thickBot="1" x14ac:dyDescent="0.3">
      <c r="A183" s="284" t="s">
        <v>327</v>
      </c>
      <c r="B183" s="285">
        <v>0</v>
      </c>
      <c r="C183" s="286">
        <v>30</v>
      </c>
    </row>
    <row r="184" spans="1:3" ht="16.5" thickBot="1" x14ac:dyDescent="0.3">
      <c r="A184" s="137" t="s">
        <v>328</v>
      </c>
      <c r="B184" s="287" t="e">
        <f>B183/$B$27</f>
        <v>#VALUE!</v>
      </c>
    </row>
    <row r="185" spans="1:3" ht="16.5" thickBot="1" x14ac:dyDescent="0.3">
      <c r="A185" s="137" t="s">
        <v>329</v>
      </c>
      <c r="B185" s="283">
        <v>0</v>
      </c>
      <c r="C185" s="127">
        <v>1</v>
      </c>
    </row>
    <row r="186" spans="1:3" ht="16.5" thickBot="1" x14ac:dyDescent="0.3">
      <c r="A186" s="137" t="s">
        <v>330</v>
      </c>
      <c r="B186" s="283">
        <v>0</v>
      </c>
      <c r="C186" s="127">
        <v>2</v>
      </c>
    </row>
    <row r="187" spans="1:3" s="286" customFormat="1" ht="16.5" thickBot="1" x14ac:dyDescent="0.3">
      <c r="A187" s="284" t="s">
        <v>327</v>
      </c>
      <c r="B187" s="285">
        <v>0</v>
      </c>
      <c r="C187" s="286">
        <v>30</v>
      </c>
    </row>
    <row r="188" spans="1:3" ht="16.5" thickBot="1" x14ac:dyDescent="0.3">
      <c r="A188" s="137" t="s">
        <v>328</v>
      </c>
      <c r="B188" s="287" t="e">
        <f>B187/$B$27</f>
        <v>#VALUE!</v>
      </c>
    </row>
    <row r="189" spans="1:3" ht="16.5" thickBot="1" x14ac:dyDescent="0.3">
      <c r="A189" s="137" t="s">
        <v>329</v>
      </c>
      <c r="B189" s="283">
        <v>0</v>
      </c>
      <c r="C189" s="127">
        <v>1</v>
      </c>
    </row>
    <row r="190" spans="1:3" ht="16.5" thickBot="1" x14ac:dyDescent="0.3">
      <c r="A190" s="137" t="s">
        <v>330</v>
      </c>
      <c r="B190" s="283">
        <v>0</v>
      </c>
      <c r="C190" s="127">
        <v>2</v>
      </c>
    </row>
    <row r="191" spans="1:3" s="286" customFormat="1" ht="16.5" thickBot="1" x14ac:dyDescent="0.3">
      <c r="A191" s="284" t="s">
        <v>327</v>
      </c>
      <c r="B191" s="285">
        <v>0</v>
      </c>
      <c r="C191" s="286">
        <v>30</v>
      </c>
    </row>
    <row r="192" spans="1:3" ht="16.5" thickBot="1" x14ac:dyDescent="0.3">
      <c r="A192" s="137" t="s">
        <v>328</v>
      </c>
      <c r="B192" s="287" t="e">
        <f>B191/$B$27</f>
        <v>#VALUE!</v>
      </c>
    </row>
    <row r="193" spans="1:3" ht="16.5" thickBot="1" x14ac:dyDescent="0.3">
      <c r="A193" s="137" t="s">
        <v>329</v>
      </c>
      <c r="B193" s="283">
        <v>0</v>
      </c>
      <c r="C193" s="127">
        <v>1</v>
      </c>
    </row>
    <row r="194" spans="1:3" ht="16.5" thickBot="1" x14ac:dyDescent="0.3">
      <c r="A194" s="137" t="s">
        <v>330</v>
      </c>
      <c r="B194" s="283">
        <v>0</v>
      </c>
      <c r="C194" s="127">
        <v>2</v>
      </c>
    </row>
    <row r="195" spans="1:3" ht="29.25" thickBot="1" x14ac:dyDescent="0.3">
      <c r="A195" s="136" t="s">
        <v>333</v>
      </c>
      <c r="B195" s="144"/>
    </row>
    <row r="196" spans="1:3" ht="16.5" thickBot="1" x14ac:dyDescent="0.3">
      <c r="A196" s="138" t="s">
        <v>325</v>
      </c>
      <c r="B196" s="144"/>
    </row>
    <row r="197" spans="1:3" ht="16.5" thickBot="1" x14ac:dyDescent="0.3">
      <c r="A197" s="138" t="s">
        <v>334</v>
      </c>
      <c r="B197" s="144"/>
    </row>
    <row r="198" spans="1:3" ht="16.5" thickBot="1" x14ac:dyDescent="0.3">
      <c r="A198" s="138" t="s">
        <v>335</v>
      </c>
      <c r="B198" s="144"/>
    </row>
    <row r="199" spans="1:3" ht="16.5" thickBot="1" x14ac:dyDescent="0.3">
      <c r="A199" s="138" t="s">
        <v>336</v>
      </c>
      <c r="B199" s="144"/>
    </row>
    <row r="200" spans="1:3" ht="16.5" thickBot="1" x14ac:dyDescent="0.3">
      <c r="A200" s="133" t="s">
        <v>337</v>
      </c>
      <c r="B200" s="288" t="e">
        <f>B201/$B$27</f>
        <v>#VALUE!</v>
      </c>
    </row>
    <row r="201" spans="1:3" ht="16.5" thickBot="1" x14ac:dyDescent="0.3">
      <c r="A201" s="133" t="s">
        <v>338</v>
      </c>
      <c r="B201" s="289">
        <f xml:space="preserve"> SUMIF(C33:C194, 1,B33:B194)</f>
        <v>0</v>
      </c>
    </row>
    <row r="202" spans="1:3" ht="16.5" thickBot="1" x14ac:dyDescent="0.3">
      <c r="A202" s="133" t="s">
        <v>339</v>
      </c>
      <c r="B202" s="288" t="e">
        <f>B203/$B$27</f>
        <v>#VALUE!</v>
      </c>
    </row>
    <row r="203" spans="1:3" ht="16.5" thickBot="1" x14ac:dyDescent="0.3">
      <c r="A203" s="134" t="s">
        <v>340</v>
      </c>
      <c r="B203" s="289">
        <f xml:space="preserve"> SUMIF(C33:C194, 2,B33:B194)</f>
        <v>0</v>
      </c>
    </row>
    <row r="204" spans="1:3" x14ac:dyDescent="0.25">
      <c r="A204" s="136" t="s">
        <v>341</v>
      </c>
      <c r="B204" s="454" t="s">
        <v>342</v>
      </c>
    </row>
    <row r="205" spans="1:3" x14ac:dyDescent="0.25">
      <c r="A205" s="140" t="s">
        <v>343</v>
      </c>
      <c r="B205" s="455"/>
    </row>
    <row r="206" spans="1:3" x14ac:dyDescent="0.25">
      <c r="A206" s="140" t="s">
        <v>344</v>
      </c>
      <c r="B206" s="455"/>
    </row>
    <row r="207" spans="1:3" x14ac:dyDescent="0.25">
      <c r="A207" s="140" t="s">
        <v>345</v>
      </c>
      <c r="B207" s="455"/>
    </row>
    <row r="208" spans="1:3" x14ac:dyDescent="0.25">
      <c r="A208" s="140" t="s">
        <v>346</v>
      </c>
      <c r="B208" s="455"/>
    </row>
    <row r="209" spans="1:2" ht="16.5" thickBot="1" x14ac:dyDescent="0.3">
      <c r="A209" s="141" t="s">
        <v>347</v>
      </c>
      <c r="B209" s="456"/>
    </row>
    <row r="210" spans="1:2" ht="30.75" thickBot="1" x14ac:dyDescent="0.3">
      <c r="A210" s="138" t="s">
        <v>348</v>
      </c>
      <c r="B210" s="139"/>
    </row>
    <row r="211" spans="1:2" ht="29.25" thickBot="1" x14ac:dyDescent="0.3">
      <c r="A211" s="133" t="s">
        <v>349</v>
      </c>
      <c r="B211" s="139"/>
    </row>
    <row r="212" spans="1:2" ht="16.5" thickBot="1" x14ac:dyDescent="0.3">
      <c r="A212" s="138" t="s">
        <v>325</v>
      </c>
      <c r="B212" s="146"/>
    </row>
    <row r="213" spans="1:2" ht="16.5" thickBot="1" x14ac:dyDescent="0.3">
      <c r="A213" s="138" t="s">
        <v>350</v>
      </c>
      <c r="B213" s="139"/>
    </row>
    <row r="214" spans="1:2" ht="16.5" thickBot="1" x14ac:dyDescent="0.3">
      <c r="A214" s="138" t="s">
        <v>351</v>
      </c>
      <c r="B214" s="146"/>
    </row>
    <row r="215" spans="1:2" ht="30.75" thickBot="1" x14ac:dyDescent="0.3">
      <c r="A215" s="147" t="s">
        <v>352</v>
      </c>
      <c r="B215" s="281" t="s">
        <v>353</v>
      </c>
    </row>
    <row r="216" spans="1:2" ht="16.5" thickBot="1" x14ac:dyDescent="0.3">
      <c r="A216" s="133" t="s">
        <v>354</v>
      </c>
      <c r="B216" s="145"/>
    </row>
    <row r="217" spans="1:2" ht="16.5" thickBot="1" x14ac:dyDescent="0.3">
      <c r="A217" s="140" t="s">
        <v>355</v>
      </c>
      <c r="B217" s="148"/>
    </row>
    <row r="218" spans="1:2" ht="16.5" thickBot="1" x14ac:dyDescent="0.3">
      <c r="A218" s="140" t="s">
        <v>356</v>
      </c>
      <c r="B218" s="148"/>
    </row>
    <row r="219" spans="1:2" ht="16.5" thickBot="1" x14ac:dyDescent="0.3">
      <c r="A219" s="140" t="s">
        <v>357</v>
      </c>
      <c r="B219" s="148"/>
    </row>
    <row r="220" spans="1:2" ht="45.75" thickBot="1" x14ac:dyDescent="0.3">
      <c r="A220" s="149" t="s">
        <v>358</v>
      </c>
      <c r="B220" s="146" t="s">
        <v>359</v>
      </c>
    </row>
    <row r="221" spans="1:2" ht="28.5" x14ac:dyDescent="0.25">
      <c r="A221" s="136" t="s">
        <v>360</v>
      </c>
      <c r="B221" s="454" t="s">
        <v>361</v>
      </c>
    </row>
    <row r="222" spans="1:2" x14ac:dyDescent="0.25">
      <c r="A222" s="140" t="s">
        <v>362</v>
      </c>
      <c r="B222" s="455"/>
    </row>
    <row r="223" spans="1:2" x14ac:dyDescent="0.25">
      <c r="A223" s="140" t="s">
        <v>363</v>
      </c>
      <c r="B223" s="455"/>
    </row>
    <row r="224" spans="1:2" x14ac:dyDescent="0.25">
      <c r="A224" s="140" t="s">
        <v>364</v>
      </c>
      <c r="B224" s="455"/>
    </row>
    <row r="225" spans="1:2" x14ac:dyDescent="0.25">
      <c r="A225" s="140" t="s">
        <v>365</v>
      </c>
      <c r="B225" s="455"/>
    </row>
    <row r="226" spans="1:2" ht="16.5" thickBot="1" x14ac:dyDescent="0.3">
      <c r="A226" s="150" t="s">
        <v>366</v>
      </c>
      <c r="B226" s="456"/>
    </row>
    <row r="229" spans="1:2" x14ac:dyDescent="0.25">
      <c r="A229" s="151"/>
      <c r="B229" s="152"/>
    </row>
    <row r="230" spans="1:2" x14ac:dyDescent="0.25">
      <c r="B230" s="153"/>
    </row>
    <row r="231" spans="1:2" x14ac:dyDescent="0.25">
      <c r="B231" s="154"/>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9" zoomScale="80" zoomScaleSheetLayoutView="80" workbookViewId="0">
      <selection activeCell="A18" sqref="A18:S1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39" t="str">
        <f>'1. паспорт местоположение'!A5:C5</f>
        <v>Год раскрытия информации: 2016 год</v>
      </c>
      <c r="B4" s="339"/>
      <c r="C4" s="339"/>
      <c r="D4" s="339"/>
      <c r="E4" s="339"/>
      <c r="F4" s="339"/>
      <c r="G4" s="339"/>
      <c r="H4" s="339"/>
      <c r="I4" s="339"/>
      <c r="J4" s="339"/>
      <c r="K4" s="339"/>
      <c r="L4" s="339"/>
      <c r="M4" s="339"/>
      <c r="N4" s="339"/>
      <c r="O4" s="339"/>
      <c r="P4" s="339"/>
      <c r="Q4" s="339"/>
      <c r="R4" s="339"/>
      <c r="S4" s="339"/>
    </row>
    <row r="5" spans="1:28" s="12" customFormat="1" ht="15.75" x14ac:dyDescent="0.2">
      <c r="A5" s="17"/>
    </row>
    <row r="6" spans="1:28" s="12" customFormat="1" ht="18.75" x14ac:dyDescent="0.2">
      <c r="A6" s="333" t="s">
        <v>10</v>
      </c>
      <c r="B6" s="333"/>
      <c r="C6" s="333"/>
      <c r="D6" s="333"/>
      <c r="E6" s="333"/>
      <c r="F6" s="333"/>
      <c r="G6" s="333"/>
      <c r="H6" s="333"/>
      <c r="I6" s="333"/>
      <c r="J6" s="333"/>
      <c r="K6" s="333"/>
      <c r="L6" s="333"/>
      <c r="M6" s="333"/>
      <c r="N6" s="333"/>
      <c r="O6" s="333"/>
      <c r="P6" s="333"/>
      <c r="Q6" s="333"/>
      <c r="R6" s="333"/>
      <c r="S6" s="333"/>
      <c r="T6" s="13"/>
      <c r="U6" s="13"/>
      <c r="V6" s="13"/>
      <c r="W6" s="13"/>
      <c r="X6" s="13"/>
      <c r="Y6" s="13"/>
      <c r="Z6" s="13"/>
      <c r="AA6" s="13"/>
      <c r="AB6" s="13"/>
    </row>
    <row r="7" spans="1:28" s="12" customFormat="1" ht="18.75" x14ac:dyDescent="0.2">
      <c r="A7" s="333"/>
      <c r="B7" s="333"/>
      <c r="C7" s="333"/>
      <c r="D7" s="333"/>
      <c r="E7" s="333"/>
      <c r="F7" s="333"/>
      <c r="G7" s="333"/>
      <c r="H7" s="333"/>
      <c r="I7" s="333"/>
      <c r="J7" s="333"/>
      <c r="K7" s="333"/>
      <c r="L7" s="333"/>
      <c r="M7" s="333"/>
      <c r="N7" s="333"/>
      <c r="O7" s="333"/>
      <c r="P7" s="333"/>
      <c r="Q7" s="333"/>
      <c r="R7" s="333"/>
      <c r="S7" s="333"/>
      <c r="T7" s="13"/>
      <c r="U7" s="13"/>
      <c r="V7" s="13"/>
      <c r="W7" s="13"/>
      <c r="X7" s="13"/>
      <c r="Y7" s="13"/>
      <c r="Z7" s="13"/>
      <c r="AA7" s="13"/>
      <c r="AB7" s="13"/>
    </row>
    <row r="8" spans="1:28" s="12" customFormat="1" ht="18.75" x14ac:dyDescent="0.2">
      <c r="A8" s="337" t="str">
        <f>'1. паспорт местоположение'!A9:C9</f>
        <v xml:space="preserve">                         АО "Янтарьэнерго"                         </v>
      </c>
      <c r="B8" s="337"/>
      <c r="C8" s="337"/>
      <c r="D8" s="337"/>
      <c r="E8" s="337"/>
      <c r="F8" s="337"/>
      <c r="G8" s="337"/>
      <c r="H8" s="337"/>
      <c r="I8" s="337"/>
      <c r="J8" s="337"/>
      <c r="K8" s="337"/>
      <c r="L8" s="337"/>
      <c r="M8" s="337"/>
      <c r="N8" s="337"/>
      <c r="O8" s="337"/>
      <c r="P8" s="337"/>
      <c r="Q8" s="337"/>
      <c r="R8" s="337"/>
      <c r="S8" s="337"/>
      <c r="T8" s="13"/>
      <c r="U8" s="13"/>
      <c r="V8" s="13"/>
      <c r="W8" s="13"/>
      <c r="X8" s="13"/>
      <c r="Y8" s="13"/>
      <c r="Z8" s="13"/>
      <c r="AA8" s="13"/>
      <c r="AB8" s="13"/>
    </row>
    <row r="9" spans="1:28" s="12" customFormat="1" ht="18.75" x14ac:dyDescent="0.2">
      <c r="A9" s="330" t="s">
        <v>9</v>
      </c>
      <c r="B9" s="330"/>
      <c r="C9" s="330"/>
      <c r="D9" s="330"/>
      <c r="E9" s="330"/>
      <c r="F9" s="330"/>
      <c r="G9" s="330"/>
      <c r="H9" s="330"/>
      <c r="I9" s="330"/>
      <c r="J9" s="330"/>
      <c r="K9" s="330"/>
      <c r="L9" s="330"/>
      <c r="M9" s="330"/>
      <c r="N9" s="330"/>
      <c r="O9" s="330"/>
      <c r="P9" s="330"/>
      <c r="Q9" s="330"/>
      <c r="R9" s="330"/>
      <c r="S9" s="330"/>
      <c r="T9" s="13"/>
      <c r="U9" s="13"/>
      <c r="V9" s="13"/>
      <c r="W9" s="13"/>
      <c r="X9" s="13"/>
      <c r="Y9" s="13"/>
      <c r="Z9" s="13"/>
      <c r="AA9" s="13"/>
      <c r="AB9" s="13"/>
    </row>
    <row r="10" spans="1:28" s="12" customFormat="1" ht="18.75" x14ac:dyDescent="0.2">
      <c r="A10" s="333"/>
      <c r="B10" s="333"/>
      <c r="C10" s="333"/>
      <c r="D10" s="333"/>
      <c r="E10" s="333"/>
      <c r="F10" s="333"/>
      <c r="G10" s="333"/>
      <c r="H10" s="333"/>
      <c r="I10" s="333"/>
      <c r="J10" s="333"/>
      <c r="K10" s="333"/>
      <c r="L10" s="333"/>
      <c r="M10" s="333"/>
      <c r="N10" s="333"/>
      <c r="O10" s="333"/>
      <c r="P10" s="333"/>
      <c r="Q10" s="333"/>
      <c r="R10" s="333"/>
      <c r="S10" s="333"/>
      <c r="T10" s="13"/>
      <c r="U10" s="13"/>
      <c r="V10" s="13"/>
      <c r="W10" s="13"/>
      <c r="X10" s="13"/>
      <c r="Y10" s="13"/>
      <c r="Z10" s="13"/>
      <c r="AA10" s="13"/>
      <c r="AB10" s="13"/>
    </row>
    <row r="11" spans="1:28" s="12" customFormat="1" ht="18.75" x14ac:dyDescent="0.2">
      <c r="A11" s="337" t="str">
        <f>'1. паспорт местоположение'!A12:C12</f>
        <v>С_prj_111001_2476</v>
      </c>
      <c r="B11" s="337"/>
      <c r="C11" s="337"/>
      <c r="D11" s="337"/>
      <c r="E11" s="337"/>
      <c r="F11" s="337"/>
      <c r="G11" s="337"/>
      <c r="H11" s="337"/>
      <c r="I11" s="337"/>
      <c r="J11" s="337"/>
      <c r="K11" s="337"/>
      <c r="L11" s="337"/>
      <c r="M11" s="337"/>
      <c r="N11" s="337"/>
      <c r="O11" s="337"/>
      <c r="P11" s="337"/>
      <c r="Q11" s="337"/>
      <c r="R11" s="337"/>
      <c r="S11" s="337"/>
      <c r="T11" s="13"/>
      <c r="U11" s="13"/>
      <c r="V11" s="13"/>
      <c r="W11" s="13"/>
      <c r="X11" s="13"/>
      <c r="Y11" s="13"/>
      <c r="Z11" s="13"/>
      <c r="AA11" s="13"/>
      <c r="AB11" s="13"/>
    </row>
    <row r="12" spans="1:28" s="12" customFormat="1" ht="18.75" x14ac:dyDescent="0.2">
      <c r="A12" s="330" t="s">
        <v>8</v>
      </c>
      <c r="B12" s="330"/>
      <c r="C12" s="330"/>
      <c r="D12" s="330"/>
      <c r="E12" s="330"/>
      <c r="F12" s="330"/>
      <c r="G12" s="330"/>
      <c r="H12" s="330"/>
      <c r="I12" s="330"/>
      <c r="J12" s="330"/>
      <c r="K12" s="330"/>
      <c r="L12" s="330"/>
      <c r="M12" s="330"/>
      <c r="N12" s="330"/>
      <c r="O12" s="330"/>
      <c r="P12" s="330"/>
      <c r="Q12" s="330"/>
      <c r="R12" s="330"/>
      <c r="S12" s="330"/>
      <c r="T12" s="13"/>
      <c r="U12" s="13"/>
      <c r="V12" s="13"/>
      <c r="W12" s="13"/>
      <c r="X12" s="13"/>
      <c r="Y12" s="13"/>
      <c r="Z12" s="13"/>
      <c r="AA12" s="13"/>
      <c r="AB12" s="13"/>
    </row>
    <row r="13" spans="1:28" s="9" customFormat="1" ht="15.75" customHeight="1" x14ac:dyDescent="0.2">
      <c r="A13" s="338"/>
      <c r="B13" s="338"/>
      <c r="C13" s="338"/>
      <c r="D13" s="338"/>
      <c r="E13" s="338"/>
      <c r="F13" s="338"/>
      <c r="G13" s="338"/>
      <c r="H13" s="338"/>
      <c r="I13" s="338"/>
      <c r="J13" s="338"/>
      <c r="K13" s="338"/>
      <c r="L13" s="338"/>
      <c r="M13" s="338"/>
      <c r="N13" s="338"/>
      <c r="O13" s="338"/>
      <c r="P13" s="338"/>
      <c r="Q13" s="338"/>
      <c r="R13" s="338"/>
      <c r="S13" s="338"/>
      <c r="T13" s="10"/>
      <c r="U13" s="10"/>
      <c r="V13" s="10"/>
      <c r="W13" s="10"/>
      <c r="X13" s="10"/>
      <c r="Y13" s="10"/>
      <c r="Z13" s="10"/>
      <c r="AA13" s="10"/>
      <c r="AB13" s="10"/>
    </row>
    <row r="14" spans="1:28" s="3" customFormat="1" ht="15.75" x14ac:dyDescent="0.2">
      <c r="A14" s="334" t="str">
        <f>'1. паспорт местоположение'!A15:C15</f>
        <v>Реконструкция ПС 110/15/10 кВ О-9 "Светлогорск"</v>
      </c>
      <c r="B14" s="334"/>
      <c r="C14" s="334"/>
      <c r="D14" s="334"/>
      <c r="E14" s="334"/>
      <c r="F14" s="334"/>
      <c r="G14" s="334"/>
      <c r="H14" s="334"/>
      <c r="I14" s="334"/>
      <c r="J14" s="334"/>
      <c r="K14" s="334"/>
      <c r="L14" s="334"/>
      <c r="M14" s="334"/>
      <c r="N14" s="334"/>
      <c r="O14" s="334"/>
      <c r="P14" s="334"/>
      <c r="Q14" s="334"/>
      <c r="R14" s="334"/>
      <c r="S14" s="334"/>
      <c r="T14" s="8"/>
      <c r="U14" s="8"/>
      <c r="V14" s="8"/>
      <c r="W14" s="8"/>
      <c r="X14" s="8"/>
      <c r="Y14" s="8"/>
      <c r="Z14" s="8"/>
      <c r="AA14" s="8"/>
      <c r="AB14" s="8"/>
    </row>
    <row r="15" spans="1:28" s="3" customFormat="1" ht="15" customHeight="1" x14ac:dyDescent="0.2">
      <c r="A15" s="330" t="s">
        <v>7</v>
      </c>
      <c r="B15" s="330"/>
      <c r="C15" s="330"/>
      <c r="D15" s="330"/>
      <c r="E15" s="330"/>
      <c r="F15" s="330"/>
      <c r="G15" s="330"/>
      <c r="H15" s="330"/>
      <c r="I15" s="330"/>
      <c r="J15" s="330"/>
      <c r="K15" s="330"/>
      <c r="L15" s="330"/>
      <c r="M15" s="330"/>
      <c r="N15" s="330"/>
      <c r="O15" s="330"/>
      <c r="P15" s="330"/>
      <c r="Q15" s="330"/>
      <c r="R15" s="330"/>
      <c r="S15" s="330"/>
      <c r="T15" s="6"/>
      <c r="U15" s="6"/>
      <c r="V15" s="6"/>
      <c r="W15" s="6"/>
      <c r="X15" s="6"/>
      <c r="Y15" s="6"/>
      <c r="Z15" s="6"/>
      <c r="AA15" s="6"/>
      <c r="AB15" s="6"/>
    </row>
    <row r="16" spans="1:28" s="3" customFormat="1" ht="15" customHeight="1" x14ac:dyDescent="0.2">
      <c r="A16" s="335"/>
      <c r="B16" s="335"/>
      <c r="C16" s="335"/>
      <c r="D16" s="335"/>
      <c r="E16" s="335"/>
      <c r="F16" s="335"/>
      <c r="G16" s="335"/>
      <c r="H16" s="335"/>
      <c r="I16" s="335"/>
      <c r="J16" s="335"/>
      <c r="K16" s="335"/>
      <c r="L16" s="335"/>
      <c r="M16" s="335"/>
      <c r="N16" s="335"/>
      <c r="O16" s="335"/>
      <c r="P16" s="335"/>
      <c r="Q16" s="335"/>
      <c r="R16" s="335"/>
      <c r="S16" s="335"/>
      <c r="T16" s="4"/>
      <c r="U16" s="4"/>
      <c r="V16" s="4"/>
      <c r="W16" s="4"/>
      <c r="X16" s="4"/>
      <c r="Y16" s="4"/>
    </row>
    <row r="17" spans="1:28" s="3" customFormat="1" ht="45.75" customHeight="1" x14ac:dyDescent="0.2">
      <c r="A17" s="331" t="s">
        <v>400</v>
      </c>
      <c r="B17" s="331"/>
      <c r="C17" s="331"/>
      <c r="D17" s="331"/>
      <c r="E17" s="331"/>
      <c r="F17" s="331"/>
      <c r="G17" s="331"/>
      <c r="H17" s="331"/>
      <c r="I17" s="331"/>
      <c r="J17" s="331"/>
      <c r="K17" s="331"/>
      <c r="L17" s="331"/>
      <c r="M17" s="331"/>
      <c r="N17" s="331"/>
      <c r="O17" s="331"/>
      <c r="P17" s="331"/>
      <c r="Q17" s="331"/>
      <c r="R17" s="331"/>
      <c r="S17" s="331"/>
      <c r="T17" s="7"/>
      <c r="U17" s="7"/>
      <c r="V17" s="7"/>
      <c r="W17" s="7"/>
      <c r="X17" s="7"/>
      <c r="Y17" s="7"/>
      <c r="Z17" s="7"/>
      <c r="AA17" s="7"/>
      <c r="AB17" s="7"/>
    </row>
    <row r="18" spans="1:28" s="3"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4"/>
      <c r="U18" s="4"/>
      <c r="V18" s="4"/>
      <c r="W18" s="4"/>
      <c r="X18" s="4"/>
      <c r="Y18" s="4"/>
    </row>
    <row r="19" spans="1:28" s="3" customFormat="1" ht="54" customHeight="1" x14ac:dyDescent="0.2">
      <c r="A19" s="340" t="s">
        <v>6</v>
      </c>
      <c r="B19" s="340" t="s">
        <v>109</v>
      </c>
      <c r="C19" s="341" t="s">
        <v>316</v>
      </c>
      <c r="D19" s="340" t="s">
        <v>315</v>
      </c>
      <c r="E19" s="340" t="s">
        <v>108</v>
      </c>
      <c r="F19" s="340" t="s">
        <v>107</v>
      </c>
      <c r="G19" s="340" t="s">
        <v>311</v>
      </c>
      <c r="H19" s="340" t="s">
        <v>106</v>
      </c>
      <c r="I19" s="340" t="s">
        <v>105</v>
      </c>
      <c r="J19" s="340" t="s">
        <v>104</v>
      </c>
      <c r="K19" s="340" t="s">
        <v>103</v>
      </c>
      <c r="L19" s="340" t="s">
        <v>102</v>
      </c>
      <c r="M19" s="340" t="s">
        <v>101</v>
      </c>
      <c r="N19" s="340" t="s">
        <v>100</v>
      </c>
      <c r="O19" s="340" t="s">
        <v>99</v>
      </c>
      <c r="P19" s="340" t="s">
        <v>98</v>
      </c>
      <c r="Q19" s="340" t="s">
        <v>314</v>
      </c>
      <c r="R19" s="340"/>
      <c r="S19" s="343" t="s">
        <v>392</v>
      </c>
      <c r="T19" s="4"/>
      <c r="U19" s="4"/>
      <c r="V19" s="4"/>
      <c r="W19" s="4"/>
      <c r="X19" s="4"/>
      <c r="Y19" s="4"/>
    </row>
    <row r="20" spans="1:28" s="3" customFormat="1" ht="180.75" customHeight="1" x14ac:dyDescent="0.2">
      <c r="A20" s="340"/>
      <c r="B20" s="340"/>
      <c r="C20" s="342"/>
      <c r="D20" s="340"/>
      <c r="E20" s="340"/>
      <c r="F20" s="340"/>
      <c r="G20" s="340"/>
      <c r="H20" s="340"/>
      <c r="I20" s="340"/>
      <c r="J20" s="340"/>
      <c r="K20" s="340"/>
      <c r="L20" s="340"/>
      <c r="M20" s="340"/>
      <c r="N20" s="340"/>
      <c r="O20" s="340"/>
      <c r="P20" s="340"/>
      <c r="Q20" s="42" t="s">
        <v>312</v>
      </c>
      <c r="R20" s="43" t="s">
        <v>313</v>
      </c>
      <c r="S20" s="343"/>
      <c r="T20" s="32"/>
      <c r="U20" s="32"/>
      <c r="V20" s="32"/>
      <c r="W20" s="32"/>
      <c r="X20" s="32"/>
      <c r="Y20" s="32"/>
      <c r="Z20" s="31"/>
      <c r="AA20" s="31"/>
      <c r="AB20" s="31"/>
    </row>
    <row r="21" spans="1:28" s="3" customFormat="1" ht="18.75" x14ac:dyDescent="0.2">
      <c r="A21" s="42">
        <v>1</v>
      </c>
      <c r="B21" s="47">
        <v>2</v>
      </c>
      <c r="C21" s="42">
        <v>3</v>
      </c>
      <c r="D21" s="47">
        <v>4</v>
      </c>
      <c r="E21" s="42">
        <v>5</v>
      </c>
      <c r="F21" s="47">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393</v>
      </c>
      <c r="H22" s="47"/>
      <c r="I22" s="47"/>
      <c r="J22" s="47"/>
      <c r="K22" s="47"/>
      <c r="L22" s="47"/>
      <c r="M22" s="47"/>
      <c r="N22" s="47"/>
      <c r="O22" s="47"/>
      <c r="P22" s="47"/>
      <c r="Q22" s="38"/>
      <c r="R22" s="5"/>
      <c r="S22" s="159"/>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4"/>
      <c r="I23" s="34"/>
      <c r="J23" s="34"/>
      <c r="K23" s="34"/>
      <c r="L23" s="34"/>
      <c r="M23" s="34"/>
      <c r="N23" s="34"/>
      <c r="O23" s="34"/>
      <c r="P23" s="34"/>
      <c r="Q23" s="34"/>
      <c r="R23" s="5"/>
      <c r="S23" s="159"/>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4"/>
      <c r="I24" s="34"/>
      <c r="J24" s="34"/>
      <c r="K24" s="34"/>
      <c r="L24" s="34"/>
      <c r="M24" s="34"/>
      <c r="N24" s="34"/>
      <c r="O24" s="34"/>
      <c r="P24" s="34"/>
      <c r="Q24" s="34"/>
      <c r="R24" s="5"/>
      <c r="S24" s="159"/>
      <c r="T24" s="32"/>
      <c r="U24" s="32"/>
      <c r="V24" s="32"/>
      <c r="W24" s="32"/>
      <c r="X24" s="31"/>
      <c r="Y24" s="31"/>
      <c r="Z24" s="31"/>
      <c r="AA24" s="31"/>
      <c r="AB24" s="31"/>
    </row>
    <row r="25" spans="1:28" s="3" customFormat="1" ht="31.5" x14ac:dyDescent="0.2">
      <c r="A25" s="46"/>
      <c r="B25" s="47" t="s">
        <v>93</v>
      </c>
      <c r="C25" s="47"/>
      <c r="D25" s="47"/>
      <c r="E25" s="47" t="s">
        <v>92</v>
      </c>
      <c r="F25" s="47" t="s">
        <v>91</v>
      </c>
      <c r="G25" s="47" t="s">
        <v>394</v>
      </c>
      <c r="H25" s="34"/>
      <c r="I25" s="34"/>
      <c r="J25" s="34"/>
      <c r="K25" s="34"/>
      <c r="L25" s="34"/>
      <c r="M25" s="34"/>
      <c r="N25" s="34"/>
      <c r="O25" s="34"/>
      <c r="P25" s="34"/>
      <c r="Q25" s="34"/>
      <c r="R25" s="5"/>
      <c r="S25" s="159"/>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4"/>
      <c r="I26" s="34"/>
      <c r="J26" s="34"/>
      <c r="K26" s="34"/>
      <c r="L26" s="34"/>
      <c r="M26" s="34"/>
      <c r="N26" s="34"/>
      <c r="O26" s="34"/>
      <c r="P26" s="34"/>
      <c r="Q26" s="34"/>
      <c r="R26" s="5"/>
      <c r="S26" s="159"/>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4"/>
      <c r="I27" s="34"/>
      <c r="J27" s="34"/>
      <c r="K27" s="34"/>
      <c r="L27" s="34"/>
      <c r="M27" s="34"/>
      <c r="N27" s="34"/>
      <c r="O27" s="34"/>
      <c r="P27" s="34"/>
      <c r="Q27" s="34"/>
      <c r="R27" s="5"/>
      <c r="S27" s="159"/>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9"/>
      <c r="T28" s="32"/>
      <c r="U28" s="32"/>
      <c r="V28" s="32"/>
      <c r="W28" s="32"/>
      <c r="X28" s="31"/>
      <c r="Y28" s="31"/>
      <c r="Z28" s="31"/>
      <c r="AA28" s="31"/>
      <c r="AB28" s="31"/>
    </row>
    <row r="29" spans="1:28" ht="20.25" customHeight="1" x14ac:dyDescent="0.25">
      <c r="A29" s="124"/>
      <c r="B29" s="47" t="s">
        <v>309</v>
      </c>
      <c r="C29" s="47"/>
      <c r="D29" s="47"/>
      <c r="E29" s="124" t="s">
        <v>310</v>
      </c>
      <c r="F29" s="124" t="s">
        <v>310</v>
      </c>
      <c r="G29" s="124" t="s">
        <v>310</v>
      </c>
      <c r="H29" s="124"/>
      <c r="I29" s="124"/>
      <c r="J29" s="124"/>
      <c r="K29" s="124"/>
      <c r="L29" s="124"/>
      <c r="M29" s="124"/>
      <c r="N29" s="124"/>
      <c r="O29" s="124"/>
      <c r="P29" s="124"/>
      <c r="Q29" s="12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14" zoomScale="60" zoomScaleNormal="60" workbookViewId="0">
      <selection activeCell="P28" sqref="P28"/>
    </sheetView>
  </sheetViews>
  <sheetFormatPr defaultColWidth="10.7109375" defaultRowHeight="15.75" x14ac:dyDescent="0.25"/>
  <cols>
    <col min="1" max="1" width="9.5703125" style="52" customWidth="1"/>
    <col min="2" max="3" width="20.42578125" style="52" customWidth="1"/>
    <col min="4" max="4" width="16.7109375" style="52" customWidth="1"/>
    <col min="5" max="6" width="24.7109375" style="52" customWidth="1"/>
    <col min="7" max="8" width="16.28515625" style="52" customWidth="1"/>
    <col min="9" max="10" width="14.28515625" style="52" customWidth="1"/>
    <col min="11" max="11" width="17.42578125" style="52" customWidth="1"/>
    <col min="12" max="13" width="13" style="52" customWidth="1"/>
    <col min="14" max="15" width="11.855468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39" t="str">
        <f>'1. паспорт местоположение'!A5:C5</f>
        <v>Год раскрытия информации: 2016 год</v>
      </c>
      <c r="B6" s="339"/>
      <c r="C6" s="339"/>
      <c r="D6" s="339"/>
      <c r="E6" s="339"/>
      <c r="F6" s="339"/>
      <c r="G6" s="339"/>
      <c r="H6" s="339"/>
      <c r="I6" s="339"/>
      <c r="J6" s="339"/>
      <c r="K6" s="339"/>
      <c r="L6" s="339"/>
      <c r="M6" s="339"/>
      <c r="N6" s="339"/>
      <c r="O6" s="339"/>
      <c r="P6" s="339"/>
      <c r="Q6" s="339"/>
      <c r="R6" s="339"/>
      <c r="S6" s="339"/>
      <c r="T6" s="339"/>
    </row>
    <row r="7" spans="1:20" s="12" customFormat="1" x14ac:dyDescent="0.2">
      <c r="A7" s="17"/>
      <c r="H7" s="16"/>
    </row>
    <row r="8" spans="1:20" s="12" customFormat="1" ht="18.75" x14ac:dyDescent="0.2">
      <c r="A8" s="333" t="s">
        <v>10</v>
      </c>
      <c r="B8" s="333"/>
      <c r="C8" s="333"/>
      <c r="D8" s="333"/>
      <c r="E8" s="333"/>
      <c r="F8" s="333"/>
      <c r="G8" s="333"/>
      <c r="H8" s="333"/>
      <c r="I8" s="333"/>
      <c r="J8" s="333"/>
      <c r="K8" s="333"/>
      <c r="L8" s="333"/>
      <c r="M8" s="333"/>
      <c r="N8" s="333"/>
      <c r="O8" s="333"/>
      <c r="P8" s="333"/>
      <c r="Q8" s="333"/>
      <c r="R8" s="333"/>
      <c r="S8" s="333"/>
      <c r="T8" s="333"/>
    </row>
    <row r="9" spans="1:20" s="12" customFormat="1" ht="18.75" x14ac:dyDescent="0.2">
      <c r="A9" s="333"/>
      <c r="B9" s="333"/>
      <c r="C9" s="333"/>
      <c r="D9" s="333"/>
      <c r="E9" s="333"/>
      <c r="F9" s="333"/>
      <c r="G9" s="333"/>
      <c r="H9" s="333"/>
      <c r="I9" s="333"/>
      <c r="J9" s="333"/>
      <c r="K9" s="333"/>
      <c r="L9" s="333"/>
      <c r="M9" s="333"/>
      <c r="N9" s="333"/>
      <c r="O9" s="333"/>
      <c r="P9" s="333"/>
      <c r="Q9" s="333"/>
      <c r="R9" s="333"/>
      <c r="S9" s="333"/>
      <c r="T9" s="333"/>
    </row>
    <row r="10" spans="1:20" s="12" customFormat="1" ht="18.75" customHeight="1" x14ac:dyDescent="0.2">
      <c r="A10" s="337" t="str">
        <f>'1. паспорт местоположение'!A9:C9</f>
        <v xml:space="preserve">                         АО "Янтарьэнерго"                         </v>
      </c>
      <c r="B10" s="337"/>
      <c r="C10" s="337"/>
      <c r="D10" s="337"/>
      <c r="E10" s="337"/>
      <c r="F10" s="337"/>
      <c r="G10" s="337"/>
      <c r="H10" s="337"/>
      <c r="I10" s="337"/>
      <c r="J10" s="337"/>
      <c r="K10" s="337"/>
      <c r="L10" s="337"/>
      <c r="M10" s="337"/>
      <c r="N10" s="337"/>
      <c r="O10" s="337"/>
      <c r="P10" s="337"/>
      <c r="Q10" s="337"/>
      <c r="R10" s="337"/>
      <c r="S10" s="337"/>
      <c r="T10" s="337"/>
    </row>
    <row r="11" spans="1:20" s="12" customFormat="1" ht="18.75" customHeight="1" x14ac:dyDescent="0.2">
      <c r="A11" s="330" t="s">
        <v>9</v>
      </c>
      <c r="B11" s="330"/>
      <c r="C11" s="330"/>
      <c r="D11" s="330"/>
      <c r="E11" s="330"/>
      <c r="F11" s="330"/>
      <c r="G11" s="330"/>
      <c r="H11" s="330"/>
      <c r="I11" s="330"/>
      <c r="J11" s="330"/>
      <c r="K11" s="330"/>
      <c r="L11" s="330"/>
      <c r="M11" s="330"/>
      <c r="N11" s="330"/>
      <c r="O11" s="330"/>
      <c r="P11" s="330"/>
      <c r="Q11" s="330"/>
      <c r="R11" s="330"/>
      <c r="S11" s="330"/>
      <c r="T11" s="330"/>
    </row>
    <row r="12" spans="1:20" s="12" customFormat="1" ht="18.75" x14ac:dyDescent="0.2">
      <c r="A12" s="333"/>
      <c r="B12" s="333"/>
      <c r="C12" s="333"/>
      <c r="D12" s="333"/>
      <c r="E12" s="333"/>
      <c r="F12" s="333"/>
      <c r="G12" s="333"/>
      <c r="H12" s="333"/>
      <c r="I12" s="333"/>
      <c r="J12" s="333"/>
      <c r="K12" s="333"/>
      <c r="L12" s="333"/>
      <c r="M12" s="333"/>
      <c r="N12" s="333"/>
      <c r="O12" s="333"/>
      <c r="P12" s="333"/>
      <c r="Q12" s="333"/>
      <c r="R12" s="333"/>
      <c r="S12" s="333"/>
      <c r="T12" s="333"/>
    </row>
    <row r="13" spans="1:20" s="12" customFormat="1" ht="18.75" customHeight="1" x14ac:dyDescent="0.2">
      <c r="A13" s="337" t="str">
        <f>'1. паспорт местоположение'!A12:C12</f>
        <v>С_prj_111001_2476</v>
      </c>
      <c r="B13" s="337"/>
      <c r="C13" s="337"/>
      <c r="D13" s="337"/>
      <c r="E13" s="337"/>
      <c r="F13" s="337"/>
      <c r="G13" s="337"/>
      <c r="H13" s="337"/>
      <c r="I13" s="337"/>
      <c r="J13" s="337"/>
      <c r="K13" s="337"/>
      <c r="L13" s="337"/>
      <c r="M13" s="337"/>
      <c r="N13" s="337"/>
      <c r="O13" s="337"/>
      <c r="P13" s="337"/>
      <c r="Q13" s="337"/>
      <c r="R13" s="337"/>
      <c r="S13" s="337"/>
      <c r="T13" s="337"/>
    </row>
    <row r="14" spans="1:20" s="12" customFormat="1" ht="18.75" customHeight="1" x14ac:dyDescent="0.2">
      <c r="A14" s="330" t="s">
        <v>8</v>
      </c>
      <c r="B14" s="330"/>
      <c r="C14" s="330"/>
      <c r="D14" s="330"/>
      <c r="E14" s="330"/>
      <c r="F14" s="330"/>
      <c r="G14" s="330"/>
      <c r="H14" s="330"/>
      <c r="I14" s="330"/>
      <c r="J14" s="330"/>
      <c r="K14" s="330"/>
      <c r="L14" s="330"/>
      <c r="M14" s="330"/>
      <c r="N14" s="330"/>
      <c r="O14" s="330"/>
      <c r="P14" s="330"/>
      <c r="Q14" s="330"/>
      <c r="R14" s="330"/>
      <c r="S14" s="330"/>
      <c r="T14" s="330"/>
    </row>
    <row r="15" spans="1:20" s="9" customFormat="1" ht="15.75" customHeight="1" x14ac:dyDescent="0.2">
      <c r="A15" s="338"/>
      <c r="B15" s="338"/>
      <c r="C15" s="338"/>
      <c r="D15" s="338"/>
      <c r="E15" s="338"/>
      <c r="F15" s="338"/>
      <c r="G15" s="338"/>
      <c r="H15" s="338"/>
      <c r="I15" s="338"/>
      <c r="J15" s="338"/>
      <c r="K15" s="338"/>
      <c r="L15" s="338"/>
      <c r="M15" s="338"/>
      <c r="N15" s="338"/>
      <c r="O15" s="338"/>
      <c r="P15" s="338"/>
      <c r="Q15" s="338"/>
      <c r="R15" s="338"/>
      <c r="S15" s="338"/>
      <c r="T15" s="338"/>
    </row>
    <row r="16" spans="1:20" s="3" customFormat="1" x14ac:dyDescent="0.2">
      <c r="A16" s="334" t="str">
        <f>'1. паспорт местоположение'!A15:C15</f>
        <v>Реконструкция ПС 110/15/10 кВ О-9 "Светлогорск"</v>
      </c>
      <c r="B16" s="334"/>
      <c r="C16" s="334"/>
      <c r="D16" s="334"/>
      <c r="E16" s="334"/>
      <c r="F16" s="334"/>
      <c r="G16" s="334"/>
      <c r="H16" s="334"/>
      <c r="I16" s="334"/>
      <c r="J16" s="334"/>
      <c r="K16" s="334"/>
      <c r="L16" s="334"/>
      <c r="M16" s="334"/>
      <c r="N16" s="334"/>
      <c r="O16" s="334"/>
      <c r="P16" s="334"/>
      <c r="Q16" s="334"/>
      <c r="R16" s="334"/>
      <c r="S16" s="334"/>
      <c r="T16" s="334"/>
    </row>
    <row r="17" spans="1:20" s="3" customFormat="1" ht="15" customHeight="1" x14ac:dyDescent="0.2">
      <c r="A17" s="330" t="s">
        <v>7</v>
      </c>
      <c r="B17" s="330"/>
      <c r="C17" s="330"/>
      <c r="D17" s="330"/>
      <c r="E17" s="330"/>
      <c r="F17" s="330"/>
      <c r="G17" s="330"/>
      <c r="H17" s="330"/>
      <c r="I17" s="330"/>
      <c r="J17" s="330"/>
      <c r="K17" s="330"/>
      <c r="L17" s="330"/>
      <c r="M17" s="330"/>
      <c r="N17" s="330"/>
      <c r="O17" s="330"/>
      <c r="P17" s="330"/>
      <c r="Q17" s="330"/>
      <c r="R17" s="330"/>
      <c r="S17" s="330"/>
      <c r="T17" s="330"/>
    </row>
    <row r="18" spans="1:20" s="3"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335"/>
    </row>
    <row r="19" spans="1:20" s="3" customFormat="1" ht="15" customHeight="1" x14ac:dyDescent="0.2">
      <c r="A19" s="332" t="s">
        <v>405</v>
      </c>
      <c r="B19" s="332"/>
      <c r="C19" s="332"/>
      <c r="D19" s="332"/>
      <c r="E19" s="332"/>
      <c r="F19" s="332"/>
      <c r="G19" s="332"/>
      <c r="H19" s="332"/>
      <c r="I19" s="332"/>
      <c r="J19" s="332"/>
      <c r="K19" s="332"/>
      <c r="L19" s="332"/>
      <c r="M19" s="332"/>
      <c r="N19" s="332"/>
      <c r="O19" s="332"/>
      <c r="P19" s="332"/>
      <c r="Q19" s="332"/>
      <c r="R19" s="332"/>
      <c r="S19" s="332"/>
      <c r="T19" s="332"/>
    </row>
    <row r="20" spans="1:20" s="60" customFormat="1" ht="21" customHeight="1" x14ac:dyDescent="0.25">
      <c r="A20" s="353"/>
      <c r="B20" s="353"/>
      <c r="C20" s="353"/>
      <c r="D20" s="353"/>
      <c r="E20" s="353"/>
      <c r="F20" s="353"/>
      <c r="G20" s="353"/>
      <c r="H20" s="353"/>
      <c r="I20" s="353"/>
      <c r="J20" s="353"/>
      <c r="K20" s="353"/>
      <c r="L20" s="353"/>
      <c r="M20" s="353"/>
      <c r="N20" s="353"/>
      <c r="O20" s="353"/>
      <c r="P20" s="353"/>
      <c r="Q20" s="353"/>
      <c r="R20" s="353"/>
      <c r="S20" s="353"/>
      <c r="T20" s="353"/>
    </row>
    <row r="21" spans="1:20" ht="46.5" customHeight="1" x14ac:dyDescent="0.25">
      <c r="A21" s="354" t="s">
        <v>6</v>
      </c>
      <c r="B21" s="357" t="s">
        <v>209</v>
      </c>
      <c r="C21" s="358"/>
      <c r="D21" s="361" t="s">
        <v>131</v>
      </c>
      <c r="E21" s="357" t="s">
        <v>434</v>
      </c>
      <c r="F21" s="358"/>
      <c r="G21" s="357" t="s">
        <v>230</v>
      </c>
      <c r="H21" s="358"/>
      <c r="I21" s="357" t="s">
        <v>130</v>
      </c>
      <c r="J21" s="358"/>
      <c r="K21" s="361" t="s">
        <v>129</v>
      </c>
      <c r="L21" s="357" t="s">
        <v>128</v>
      </c>
      <c r="M21" s="358"/>
      <c r="N21" s="357" t="s">
        <v>430</v>
      </c>
      <c r="O21" s="358"/>
      <c r="P21" s="361" t="s">
        <v>127</v>
      </c>
      <c r="Q21" s="350" t="s">
        <v>126</v>
      </c>
      <c r="R21" s="351"/>
      <c r="S21" s="350" t="s">
        <v>125</v>
      </c>
      <c r="T21" s="352"/>
    </row>
    <row r="22" spans="1:20" ht="204.75" customHeight="1" x14ac:dyDescent="0.25">
      <c r="A22" s="355"/>
      <c r="B22" s="359"/>
      <c r="C22" s="360"/>
      <c r="D22" s="364"/>
      <c r="E22" s="359"/>
      <c r="F22" s="360"/>
      <c r="G22" s="359"/>
      <c r="H22" s="360"/>
      <c r="I22" s="359"/>
      <c r="J22" s="360"/>
      <c r="K22" s="362"/>
      <c r="L22" s="359"/>
      <c r="M22" s="360"/>
      <c r="N22" s="359"/>
      <c r="O22" s="360"/>
      <c r="P22" s="362"/>
      <c r="Q22" s="109" t="s">
        <v>124</v>
      </c>
      <c r="R22" s="109" t="s">
        <v>404</v>
      </c>
      <c r="S22" s="109" t="s">
        <v>123</v>
      </c>
      <c r="T22" s="109" t="s">
        <v>122</v>
      </c>
    </row>
    <row r="23" spans="1:20" ht="51.75" customHeight="1" x14ac:dyDescent="0.25">
      <c r="A23" s="356"/>
      <c r="B23" s="167" t="s">
        <v>120</v>
      </c>
      <c r="C23" s="167" t="s">
        <v>121</v>
      </c>
      <c r="D23" s="362"/>
      <c r="E23" s="167" t="s">
        <v>120</v>
      </c>
      <c r="F23" s="167" t="s">
        <v>121</v>
      </c>
      <c r="G23" s="167" t="s">
        <v>120</v>
      </c>
      <c r="H23" s="167" t="s">
        <v>121</v>
      </c>
      <c r="I23" s="167" t="s">
        <v>120</v>
      </c>
      <c r="J23" s="167" t="s">
        <v>121</v>
      </c>
      <c r="K23" s="167" t="s">
        <v>120</v>
      </c>
      <c r="L23" s="167" t="s">
        <v>120</v>
      </c>
      <c r="M23" s="167" t="s">
        <v>121</v>
      </c>
      <c r="N23" s="167" t="s">
        <v>120</v>
      </c>
      <c r="O23" s="167" t="s">
        <v>121</v>
      </c>
      <c r="P23" s="168" t="s">
        <v>120</v>
      </c>
      <c r="Q23" s="109" t="s">
        <v>120</v>
      </c>
      <c r="R23" s="109" t="s">
        <v>120</v>
      </c>
      <c r="S23" s="109" t="s">
        <v>120</v>
      </c>
      <c r="T23" s="109" t="s">
        <v>120</v>
      </c>
    </row>
    <row r="24" spans="1:20"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20" s="60" customFormat="1" ht="47.25" x14ac:dyDescent="0.25">
      <c r="A25" s="185">
        <v>1</v>
      </c>
      <c r="B25" s="347" t="s">
        <v>575</v>
      </c>
      <c r="C25" s="347" t="s">
        <v>574</v>
      </c>
      <c r="D25" s="185" t="s">
        <v>547</v>
      </c>
      <c r="E25" s="185" t="s">
        <v>523</v>
      </c>
      <c r="F25" s="185" t="s">
        <v>528</v>
      </c>
      <c r="G25" s="185" t="s">
        <v>484</v>
      </c>
      <c r="H25" s="185" t="s">
        <v>484</v>
      </c>
      <c r="I25" s="186" t="s">
        <v>525</v>
      </c>
      <c r="J25" s="186"/>
      <c r="K25" s="186" t="s">
        <v>526</v>
      </c>
      <c r="L25" s="186" t="s">
        <v>564</v>
      </c>
      <c r="M25" s="186" t="s">
        <v>564</v>
      </c>
      <c r="N25" s="279" t="s">
        <v>524</v>
      </c>
      <c r="O25" s="185" t="s">
        <v>527</v>
      </c>
      <c r="P25" s="186" t="s">
        <v>310</v>
      </c>
      <c r="Q25" s="344" t="s">
        <v>576</v>
      </c>
      <c r="R25" s="347" t="s">
        <v>577</v>
      </c>
      <c r="S25" s="344" t="s">
        <v>310</v>
      </c>
      <c r="T25" s="347" t="s">
        <v>310</v>
      </c>
    </row>
    <row r="26" spans="1:20" ht="47.25" x14ac:dyDescent="0.25">
      <c r="A26" s="185">
        <v>2</v>
      </c>
      <c r="B26" s="348"/>
      <c r="C26" s="348"/>
      <c r="D26" s="185" t="s">
        <v>546</v>
      </c>
      <c r="E26" s="185" t="s">
        <v>540</v>
      </c>
      <c r="F26" s="185" t="s">
        <v>541</v>
      </c>
      <c r="G26" s="185" t="s">
        <v>542</v>
      </c>
      <c r="H26" s="185" t="s">
        <v>543</v>
      </c>
      <c r="I26" s="185" t="s">
        <v>544</v>
      </c>
      <c r="J26" s="185"/>
      <c r="K26" s="185" t="s">
        <v>544</v>
      </c>
      <c r="L26" s="185" t="s">
        <v>545</v>
      </c>
      <c r="M26" s="185" t="s">
        <v>545</v>
      </c>
      <c r="N26" s="185" t="s">
        <v>310</v>
      </c>
      <c r="O26" s="185" t="s">
        <v>310</v>
      </c>
      <c r="P26" s="185" t="s">
        <v>573</v>
      </c>
      <c r="Q26" s="345"/>
      <c r="R26" s="348"/>
      <c r="S26" s="345"/>
      <c r="T26" s="348"/>
    </row>
    <row r="27" spans="1:20" ht="189" x14ac:dyDescent="0.25">
      <c r="A27" s="347">
        <v>3</v>
      </c>
      <c r="B27" s="348"/>
      <c r="C27" s="348"/>
      <c r="D27" s="347" t="s">
        <v>548</v>
      </c>
      <c r="E27" s="185" t="s">
        <v>549</v>
      </c>
      <c r="F27" s="347" t="s">
        <v>554</v>
      </c>
      <c r="G27" s="185" t="s">
        <v>551</v>
      </c>
      <c r="H27" s="347" t="s">
        <v>552</v>
      </c>
      <c r="I27" s="185" t="s">
        <v>555</v>
      </c>
      <c r="J27" s="185"/>
      <c r="K27" s="185" t="s">
        <v>555</v>
      </c>
      <c r="L27" s="185" t="s">
        <v>558</v>
      </c>
      <c r="M27" s="347" t="s">
        <v>557</v>
      </c>
      <c r="N27" s="185" t="s">
        <v>310</v>
      </c>
      <c r="O27" s="185" t="s">
        <v>310</v>
      </c>
      <c r="P27" s="185" t="s">
        <v>310</v>
      </c>
      <c r="Q27" s="345"/>
      <c r="R27" s="348"/>
      <c r="S27" s="345"/>
      <c r="T27" s="348"/>
    </row>
    <row r="28" spans="1:20" ht="63" x14ac:dyDescent="0.25">
      <c r="A28" s="349"/>
      <c r="B28" s="348"/>
      <c r="C28" s="348"/>
      <c r="D28" s="349"/>
      <c r="E28" s="185" t="s">
        <v>550</v>
      </c>
      <c r="F28" s="349"/>
      <c r="G28" s="185" t="s">
        <v>553</v>
      </c>
      <c r="H28" s="349"/>
      <c r="I28" s="185" t="s">
        <v>556</v>
      </c>
      <c r="J28" s="185"/>
      <c r="K28" s="185" t="s">
        <v>556</v>
      </c>
      <c r="L28" s="185" t="s">
        <v>557</v>
      </c>
      <c r="M28" s="349"/>
      <c r="N28" s="185" t="s">
        <v>310</v>
      </c>
      <c r="O28" s="185" t="s">
        <v>310</v>
      </c>
      <c r="P28" s="185"/>
      <c r="Q28" s="345"/>
      <c r="R28" s="348"/>
      <c r="S28" s="345"/>
      <c r="T28" s="348"/>
    </row>
    <row r="29" spans="1:20" ht="47.25" x14ac:dyDescent="0.25">
      <c r="A29" s="185">
        <v>4</v>
      </c>
      <c r="B29" s="348"/>
      <c r="C29" s="348"/>
      <c r="D29" s="185" t="s">
        <v>560</v>
      </c>
      <c r="E29" s="185" t="s">
        <v>561</v>
      </c>
      <c r="F29" s="185" t="s">
        <v>567</v>
      </c>
      <c r="G29" s="185" t="s">
        <v>562</v>
      </c>
      <c r="H29" s="185" t="s">
        <v>562</v>
      </c>
      <c r="I29" s="185" t="s">
        <v>544</v>
      </c>
      <c r="J29" s="185"/>
      <c r="K29" s="185" t="s">
        <v>544</v>
      </c>
      <c r="L29" s="185" t="s">
        <v>563</v>
      </c>
      <c r="M29" s="185" t="s">
        <v>563</v>
      </c>
      <c r="N29" s="185" t="s">
        <v>565</v>
      </c>
      <c r="O29" s="185" t="s">
        <v>566</v>
      </c>
      <c r="P29" s="185" t="s">
        <v>310</v>
      </c>
      <c r="Q29" s="345"/>
      <c r="R29" s="348"/>
      <c r="S29" s="345"/>
      <c r="T29" s="348"/>
    </row>
    <row r="30" spans="1:20" ht="47.25" x14ac:dyDescent="0.25">
      <c r="A30" s="185">
        <v>5</v>
      </c>
      <c r="B30" s="349"/>
      <c r="C30" s="349"/>
      <c r="D30" s="185" t="s">
        <v>559</v>
      </c>
      <c r="E30" s="185" t="s">
        <v>310</v>
      </c>
      <c r="F30" s="185" t="s">
        <v>568</v>
      </c>
      <c r="G30" s="185" t="s">
        <v>310</v>
      </c>
      <c r="H30" s="185" t="s">
        <v>310</v>
      </c>
      <c r="I30" s="185" t="s">
        <v>310</v>
      </c>
      <c r="J30" s="185"/>
      <c r="K30" s="185" t="s">
        <v>310</v>
      </c>
      <c r="L30" s="185" t="s">
        <v>310</v>
      </c>
      <c r="M30" s="185" t="s">
        <v>569</v>
      </c>
      <c r="N30" s="185" t="s">
        <v>310</v>
      </c>
      <c r="O30" s="185" t="s">
        <v>570</v>
      </c>
      <c r="P30" s="185" t="s">
        <v>310</v>
      </c>
      <c r="Q30" s="346"/>
      <c r="R30" s="349"/>
      <c r="S30" s="346"/>
      <c r="T30" s="349"/>
    </row>
    <row r="31" spans="1:20" x14ac:dyDescent="0.25">
      <c r="A31" s="280"/>
      <c r="B31" s="280"/>
      <c r="C31" s="280"/>
      <c r="D31" s="280"/>
      <c r="E31" s="280"/>
      <c r="F31" s="280"/>
      <c r="G31" s="280"/>
      <c r="H31" s="280"/>
      <c r="I31" s="280"/>
      <c r="J31" s="280"/>
      <c r="K31" s="280"/>
      <c r="L31" s="280"/>
      <c r="M31" s="280"/>
      <c r="N31" s="280"/>
      <c r="O31" s="280"/>
      <c r="P31" s="280"/>
      <c r="Q31" s="280"/>
      <c r="R31" s="280"/>
      <c r="S31" s="280"/>
      <c r="T31" s="280"/>
    </row>
    <row r="32" spans="1:20" ht="22.5" customHeight="1" x14ac:dyDescent="0.25">
      <c r="A32" s="280"/>
      <c r="B32" s="280"/>
      <c r="C32" s="280"/>
      <c r="D32" s="280"/>
      <c r="E32" s="280"/>
      <c r="F32" s="280"/>
      <c r="G32" s="280"/>
      <c r="H32" s="280"/>
      <c r="I32" s="280"/>
      <c r="J32" s="280"/>
      <c r="K32" s="280"/>
      <c r="L32" s="280"/>
      <c r="M32" s="280"/>
      <c r="N32" s="280"/>
      <c r="O32" s="280"/>
      <c r="P32" s="280"/>
      <c r="Q32" s="280"/>
      <c r="R32" s="280"/>
      <c r="S32" s="280"/>
      <c r="T32" s="280"/>
    </row>
    <row r="33" spans="2:113" s="58" customFormat="1" ht="24.75" customHeight="1" x14ac:dyDescent="0.2">
      <c r="B33" s="59"/>
      <c r="C33" s="59"/>
      <c r="K33" s="59"/>
    </row>
    <row r="34" spans="2:113" s="58" customFormat="1" x14ac:dyDescent="0.25">
      <c r="B34" s="56" t="s">
        <v>119</v>
      </c>
      <c r="C34" s="56"/>
      <c r="D34" s="56"/>
      <c r="E34" s="56"/>
      <c r="F34" s="56"/>
      <c r="G34" s="56"/>
      <c r="H34" s="56"/>
      <c r="I34" s="56"/>
      <c r="J34" s="56"/>
      <c r="K34" s="56"/>
      <c r="L34" s="56"/>
      <c r="M34" s="56"/>
      <c r="N34" s="56"/>
      <c r="O34" s="56"/>
      <c r="P34" s="56"/>
      <c r="Q34" s="56"/>
      <c r="R34" s="56"/>
    </row>
    <row r="35" spans="2:113" x14ac:dyDescent="0.25">
      <c r="B35" s="363" t="s">
        <v>440</v>
      </c>
      <c r="C35" s="363"/>
      <c r="D35" s="363"/>
      <c r="E35" s="363"/>
      <c r="F35" s="363"/>
      <c r="G35" s="363"/>
      <c r="H35" s="363"/>
      <c r="I35" s="363"/>
      <c r="J35" s="363"/>
      <c r="K35" s="363"/>
      <c r="L35" s="363"/>
      <c r="M35" s="363"/>
      <c r="N35" s="363"/>
      <c r="O35" s="363"/>
      <c r="P35" s="363"/>
      <c r="Q35" s="363"/>
      <c r="R35" s="363"/>
    </row>
    <row r="36" spans="2:113" x14ac:dyDescent="0.25">
      <c r="B36" s="56"/>
      <c r="C36" s="56"/>
      <c r="D36" s="56"/>
      <c r="E36" s="56"/>
      <c r="F36" s="56"/>
      <c r="G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x14ac:dyDescent="0.25">
      <c r="B37" s="55" t="s">
        <v>403</v>
      </c>
      <c r="C37" s="55"/>
      <c r="D37" s="55"/>
      <c r="E37" s="55"/>
      <c r="F37" s="53"/>
      <c r="G37" s="53"/>
      <c r="H37" s="55"/>
      <c r="I37" s="55"/>
      <c r="J37" s="55"/>
      <c r="K37" s="55"/>
      <c r="L37" s="55"/>
      <c r="M37" s="55"/>
      <c r="N37" s="55"/>
      <c r="O37" s="55"/>
      <c r="P37" s="55"/>
      <c r="Q37" s="55"/>
      <c r="R37" s="55"/>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x14ac:dyDescent="0.25">
      <c r="B38" s="55" t="s">
        <v>118</v>
      </c>
      <c r="C38" s="55"/>
      <c r="D38" s="55"/>
      <c r="E38" s="55"/>
      <c r="F38" s="53"/>
      <c r="G38" s="53"/>
      <c r="H38" s="55"/>
      <c r="I38" s="55"/>
      <c r="J38" s="55"/>
      <c r="K38" s="55"/>
      <c r="L38" s="55"/>
      <c r="M38" s="55"/>
      <c r="N38" s="55"/>
      <c r="O38" s="55"/>
      <c r="P38" s="55"/>
      <c r="Q38" s="55"/>
      <c r="R38" s="55"/>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3" customFormat="1" x14ac:dyDescent="0.25">
      <c r="B39" s="55" t="s">
        <v>117</v>
      </c>
      <c r="C39" s="55"/>
      <c r="D39" s="55"/>
      <c r="E39" s="55"/>
      <c r="H39" s="55"/>
      <c r="I39" s="55"/>
      <c r="J39" s="55"/>
      <c r="K39" s="55"/>
      <c r="L39" s="55"/>
      <c r="M39" s="55"/>
      <c r="N39" s="55"/>
      <c r="O39" s="55"/>
      <c r="P39" s="55"/>
      <c r="Q39" s="55"/>
      <c r="R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116</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115</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B42" s="55" t="s">
        <v>114</v>
      </c>
      <c r="C42" s="55"/>
      <c r="D42" s="55"/>
      <c r="E42" s="55"/>
      <c r="H42" s="55"/>
      <c r="I42" s="55"/>
      <c r="J42" s="55"/>
      <c r="K42" s="55"/>
      <c r="L42" s="55"/>
      <c r="M42" s="55"/>
      <c r="N42" s="55"/>
      <c r="O42" s="55"/>
      <c r="P42" s="5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B43" s="55" t="s">
        <v>113</v>
      </c>
      <c r="C43" s="55"/>
      <c r="D43" s="55"/>
      <c r="E43" s="55"/>
      <c r="H43" s="55"/>
      <c r="I43" s="55"/>
      <c r="J43" s="55"/>
      <c r="K43" s="55"/>
      <c r="L43" s="55"/>
      <c r="M43" s="55"/>
      <c r="N43" s="55"/>
      <c r="O43" s="55"/>
      <c r="P43" s="55"/>
      <c r="Q43" s="55"/>
      <c r="R43" s="55"/>
      <c r="S43" s="55"/>
      <c r="T43" s="55"/>
      <c r="U43" s="55"/>
      <c r="V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2:113" s="53" customFormat="1" x14ac:dyDescent="0.25">
      <c r="B44" s="55" t="s">
        <v>112</v>
      </c>
      <c r="C44" s="55"/>
      <c r="D44" s="55"/>
      <c r="E44" s="55"/>
      <c r="H44" s="55"/>
      <c r="I44" s="55"/>
      <c r="J44" s="55"/>
      <c r="K44" s="55"/>
      <c r="L44" s="55"/>
      <c r="M44" s="55"/>
      <c r="N44" s="55"/>
      <c r="O44" s="55"/>
      <c r="P44" s="55"/>
      <c r="Q44" s="55"/>
      <c r="R44" s="55"/>
      <c r="S44" s="55"/>
      <c r="T44" s="55"/>
      <c r="U44" s="55"/>
      <c r="V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row>
    <row r="45" spans="2:113" s="53" customFormat="1" x14ac:dyDescent="0.25">
      <c r="B45" s="55" t="s">
        <v>111</v>
      </c>
      <c r="C45" s="55"/>
      <c r="D45" s="55"/>
      <c r="E45" s="55"/>
      <c r="H45" s="55"/>
      <c r="I45" s="55"/>
      <c r="J45" s="55"/>
      <c r="K45" s="55"/>
      <c r="L45" s="55"/>
      <c r="M45" s="55"/>
      <c r="N45" s="55"/>
      <c r="O45" s="55"/>
      <c r="P45" s="55"/>
      <c r="Q45" s="55"/>
      <c r="R45" s="55"/>
      <c r="S45" s="55"/>
      <c r="T45" s="55"/>
      <c r="U45" s="55"/>
      <c r="V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row>
    <row r="46" spans="2:113" s="53" customFormat="1" x14ac:dyDescent="0.25">
      <c r="B46" s="55" t="s">
        <v>110</v>
      </c>
      <c r="C46" s="55"/>
      <c r="D46" s="55"/>
      <c r="E46" s="55"/>
      <c r="H46" s="55"/>
      <c r="I46" s="55"/>
      <c r="J46" s="55"/>
      <c r="K46" s="55"/>
      <c r="L46" s="55"/>
      <c r="M46" s="55"/>
      <c r="N46" s="55"/>
      <c r="O46" s="55"/>
      <c r="P46" s="55"/>
      <c r="Q46" s="55"/>
      <c r="R46" s="55"/>
      <c r="S46" s="55"/>
      <c r="T46" s="55"/>
      <c r="U46" s="55"/>
      <c r="V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row>
    <row r="47" spans="2:113" s="53" customFormat="1" x14ac:dyDescent="0.25">
      <c r="Q47" s="55"/>
      <c r="R47" s="55"/>
      <c r="S47" s="55"/>
      <c r="T47" s="55"/>
      <c r="U47" s="55"/>
      <c r="V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4"/>
      <c r="BL47" s="54"/>
      <c r="BM47" s="54"/>
      <c r="BN47" s="54"/>
      <c r="BO47" s="54"/>
      <c r="BP47" s="54"/>
      <c r="BQ47" s="54"/>
      <c r="BR47" s="54"/>
      <c r="BS47" s="54"/>
      <c r="BT47" s="54"/>
      <c r="BU47" s="54"/>
      <c r="BV47" s="54"/>
      <c r="BW47" s="54"/>
      <c r="BX47" s="54"/>
      <c r="BY47" s="54"/>
      <c r="BZ47" s="54"/>
      <c r="CA47" s="54"/>
      <c r="CB47" s="54"/>
      <c r="CC47" s="54"/>
      <c r="CD47" s="54"/>
      <c r="CE47" s="54"/>
      <c r="CF47" s="54"/>
      <c r="CG47" s="54"/>
      <c r="CH47" s="54"/>
      <c r="CI47" s="54"/>
      <c r="CJ47" s="54"/>
      <c r="CK47" s="54"/>
      <c r="CL47" s="54"/>
      <c r="CM47" s="54"/>
      <c r="CN47" s="54"/>
      <c r="CO47" s="54"/>
      <c r="CP47" s="54"/>
      <c r="CQ47" s="54"/>
      <c r="CR47" s="54"/>
      <c r="CS47" s="54"/>
      <c r="CT47" s="54"/>
      <c r="CU47" s="54"/>
      <c r="CV47" s="54"/>
      <c r="CW47" s="54"/>
      <c r="CX47" s="54"/>
      <c r="CY47" s="54"/>
      <c r="CZ47" s="54"/>
      <c r="DA47" s="54"/>
      <c r="DB47" s="54"/>
      <c r="DC47" s="54"/>
      <c r="DD47" s="54"/>
      <c r="DE47" s="54"/>
      <c r="DF47" s="54"/>
      <c r="DG47" s="54"/>
      <c r="DH47" s="54"/>
      <c r="DI47" s="54"/>
    </row>
    <row r="48" spans="2:113" s="53" customFormat="1" x14ac:dyDescent="0.2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4"/>
      <c r="BL48" s="54"/>
      <c r="BM48" s="54"/>
      <c r="BN48" s="54"/>
      <c r="BO48" s="54"/>
      <c r="BP48" s="54"/>
      <c r="BQ48" s="54"/>
      <c r="BR48" s="54"/>
      <c r="BS48" s="54"/>
      <c r="BT48" s="54"/>
      <c r="BU48" s="54"/>
      <c r="BV48" s="54"/>
      <c r="BW48" s="54"/>
      <c r="BX48" s="54"/>
      <c r="BY48" s="54"/>
      <c r="BZ48" s="54"/>
      <c r="CA48" s="54"/>
      <c r="CB48" s="54"/>
      <c r="CC48" s="54"/>
      <c r="CD48" s="54"/>
      <c r="CE48" s="54"/>
      <c r="CF48" s="54"/>
      <c r="CG48" s="54"/>
      <c r="CH48" s="54"/>
      <c r="CI48" s="54"/>
      <c r="CJ48" s="54"/>
      <c r="CK48" s="54"/>
      <c r="CL48" s="54"/>
      <c r="CM48" s="54"/>
      <c r="CN48" s="54"/>
      <c r="CO48" s="54"/>
      <c r="CP48" s="54"/>
      <c r="CQ48" s="54"/>
      <c r="CR48" s="54"/>
      <c r="CS48" s="54"/>
      <c r="CT48" s="54"/>
      <c r="CU48" s="54"/>
      <c r="CV48" s="54"/>
      <c r="CW48" s="54"/>
      <c r="CX48" s="54"/>
      <c r="CY48" s="54"/>
      <c r="CZ48" s="54"/>
      <c r="DA48" s="54"/>
      <c r="DB48" s="54"/>
      <c r="DC48" s="54"/>
      <c r="DD48" s="54"/>
      <c r="DE48" s="54"/>
      <c r="DF48" s="54"/>
      <c r="DG48" s="54"/>
      <c r="DH48" s="54"/>
      <c r="DI48" s="54"/>
    </row>
  </sheetData>
  <mergeCells count="38">
    <mergeCell ref="A27:A28"/>
    <mergeCell ref="F27:F28"/>
    <mergeCell ref="H27:H28"/>
    <mergeCell ref="M27:M28"/>
    <mergeCell ref="B25:B30"/>
    <mergeCell ref="C25:C30"/>
    <mergeCell ref="B35:R35"/>
    <mergeCell ref="L21:M22"/>
    <mergeCell ref="N21:O22"/>
    <mergeCell ref="P21:P22"/>
    <mergeCell ref="D21:D23"/>
    <mergeCell ref="B21:C22"/>
    <mergeCell ref="D27:D28"/>
    <mergeCell ref="A17:T17"/>
    <mergeCell ref="A18:T18"/>
    <mergeCell ref="A19:T19"/>
    <mergeCell ref="A20:T20"/>
    <mergeCell ref="A21:A23"/>
    <mergeCell ref="E21:F22"/>
    <mergeCell ref="G21:H22"/>
    <mergeCell ref="I21:J22"/>
    <mergeCell ref="K21:K22"/>
    <mergeCell ref="S25:S30"/>
    <mergeCell ref="T25:T30"/>
    <mergeCell ref="Q25:Q30"/>
    <mergeCell ref="R25:R30"/>
    <mergeCell ref="A6:T6"/>
    <mergeCell ref="Q21:R21"/>
    <mergeCell ref="S21:T21"/>
    <mergeCell ref="A8:T8"/>
    <mergeCell ref="A9:T9"/>
    <mergeCell ref="A10:T10"/>
    <mergeCell ref="A11:T11"/>
    <mergeCell ref="A12:T12"/>
    <mergeCell ref="A13:T13"/>
    <mergeCell ref="A14:T14"/>
    <mergeCell ref="A15:T15"/>
    <mergeCell ref="A16:T16"/>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R25" sqref="A25:R2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5" width="12.5703125" style="52" customWidth="1"/>
    <col min="16" max="16" width="2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39" t="str">
        <f>'1. паспорт местоположение'!A5:C5</f>
        <v>Год раскрытия информации: 2016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333" t="s">
        <v>10</v>
      </c>
      <c r="F7" s="333"/>
      <c r="G7" s="333"/>
      <c r="H7" s="333"/>
      <c r="I7" s="333"/>
      <c r="J7" s="333"/>
      <c r="K7" s="333"/>
      <c r="L7" s="333"/>
      <c r="M7" s="333"/>
      <c r="N7" s="333"/>
      <c r="O7" s="333"/>
      <c r="P7" s="333"/>
      <c r="Q7" s="333"/>
      <c r="R7" s="333"/>
      <c r="S7" s="333"/>
      <c r="T7" s="333"/>
      <c r="U7" s="333"/>
      <c r="V7" s="333"/>
      <c r="W7" s="333"/>
      <c r="X7" s="333"/>
      <c r="Y7" s="33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7" t="str">
        <f>'1. паспорт местоположение'!A9</f>
        <v xml:space="preserve">                         АО "Янтарьэнерго"                         </v>
      </c>
      <c r="F9" s="337"/>
      <c r="G9" s="337"/>
      <c r="H9" s="337"/>
      <c r="I9" s="337"/>
      <c r="J9" s="337"/>
      <c r="K9" s="337"/>
      <c r="L9" s="337"/>
      <c r="M9" s="337"/>
      <c r="N9" s="337"/>
      <c r="O9" s="337"/>
      <c r="P9" s="337"/>
      <c r="Q9" s="337"/>
      <c r="R9" s="337"/>
      <c r="S9" s="337"/>
      <c r="T9" s="337"/>
      <c r="U9" s="337"/>
      <c r="V9" s="337"/>
      <c r="W9" s="337"/>
      <c r="X9" s="337"/>
      <c r="Y9" s="337"/>
    </row>
    <row r="10" spans="1:27" s="12" customFormat="1" ht="18.75" customHeight="1" x14ac:dyDescent="0.2">
      <c r="E10" s="330" t="s">
        <v>9</v>
      </c>
      <c r="F10" s="330"/>
      <c r="G10" s="330"/>
      <c r="H10" s="330"/>
      <c r="I10" s="330"/>
      <c r="J10" s="330"/>
      <c r="K10" s="330"/>
      <c r="L10" s="330"/>
      <c r="M10" s="330"/>
      <c r="N10" s="330"/>
      <c r="O10" s="330"/>
      <c r="P10" s="330"/>
      <c r="Q10" s="330"/>
      <c r="R10" s="330"/>
      <c r="S10" s="330"/>
      <c r="T10" s="330"/>
      <c r="U10" s="330"/>
      <c r="V10" s="330"/>
      <c r="W10" s="330"/>
      <c r="X10" s="330"/>
      <c r="Y10" s="33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7" t="str">
        <f>'1. паспорт местоположение'!A12</f>
        <v>С_prj_111001_2476</v>
      </c>
      <c r="F12" s="337"/>
      <c r="G12" s="337"/>
      <c r="H12" s="337"/>
      <c r="I12" s="337"/>
      <c r="J12" s="337"/>
      <c r="K12" s="337"/>
      <c r="L12" s="337"/>
      <c r="M12" s="337"/>
      <c r="N12" s="337"/>
      <c r="O12" s="337"/>
      <c r="P12" s="337"/>
      <c r="Q12" s="337"/>
      <c r="R12" s="337"/>
      <c r="S12" s="337"/>
      <c r="T12" s="337"/>
      <c r="U12" s="337"/>
      <c r="V12" s="337"/>
      <c r="W12" s="337"/>
      <c r="X12" s="337"/>
      <c r="Y12" s="337"/>
    </row>
    <row r="13" spans="1:27" s="12" customFormat="1" ht="18.75" customHeight="1" x14ac:dyDescent="0.2">
      <c r="E13" s="330" t="s">
        <v>8</v>
      </c>
      <c r="F13" s="330"/>
      <c r="G13" s="330"/>
      <c r="H13" s="330"/>
      <c r="I13" s="330"/>
      <c r="J13" s="330"/>
      <c r="K13" s="330"/>
      <c r="L13" s="330"/>
      <c r="M13" s="330"/>
      <c r="N13" s="330"/>
      <c r="O13" s="330"/>
      <c r="P13" s="330"/>
      <c r="Q13" s="330"/>
      <c r="R13" s="330"/>
      <c r="S13" s="330"/>
      <c r="T13" s="330"/>
      <c r="U13" s="330"/>
      <c r="V13" s="330"/>
      <c r="W13" s="330"/>
      <c r="X13" s="330"/>
      <c r="Y13" s="33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34" t="str">
        <f>'1. паспорт местоположение'!A15</f>
        <v>Реконструкция ПС 110/15/10 кВ О-9 "Светлогорск"</v>
      </c>
      <c r="F15" s="334"/>
      <c r="G15" s="334"/>
      <c r="H15" s="334"/>
      <c r="I15" s="334"/>
      <c r="J15" s="334"/>
      <c r="K15" s="334"/>
      <c r="L15" s="334"/>
      <c r="M15" s="334"/>
      <c r="N15" s="334"/>
      <c r="O15" s="334"/>
      <c r="P15" s="334"/>
      <c r="Q15" s="334"/>
      <c r="R15" s="334"/>
      <c r="S15" s="334"/>
      <c r="T15" s="334"/>
      <c r="U15" s="334"/>
      <c r="V15" s="334"/>
      <c r="W15" s="334"/>
      <c r="X15" s="334"/>
      <c r="Y15" s="334"/>
    </row>
    <row r="16" spans="1:27" s="3" customFormat="1" ht="15" customHeight="1" x14ac:dyDescent="0.2">
      <c r="E16" s="330" t="s">
        <v>7</v>
      </c>
      <c r="F16" s="330"/>
      <c r="G16" s="330"/>
      <c r="H16" s="330"/>
      <c r="I16" s="330"/>
      <c r="J16" s="330"/>
      <c r="K16" s="330"/>
      <c r="L16" s="330"/>
      <c r="M16" s="330"/>
      <c r="N16" s="330"/>
      <c r="O16" s="330"/>
      <c r="P16" s="330"/>
      <c r="Q16" s="330"/>
      <c r="R16" s="330"/>
      <c r="S16" s="330"/>
      <c r="T16" s="330"/>
      <c r="U16" s="330"/>
      <c r="V16" s="330"/>
      <c r="W16" s="330"/>
      <c r="X16" s="330"/>
      <c r="Y16" s="3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2"/>
      <c r="F18" s="332"/>
      <c r="G18" s="332"/>
      <c r="H18" s="332"/>
      <c r="I18" s="332"/>
      <c r="J18" s="332"/>
      <c r="K18" s="332"/>
      <c r="L18" s="332"/>
      <c r="M18" s="332"/>
      <c r="N18" s="332"/>
      <c r="O18" s="332"/>
      <c r="P18" s="332"/>
      <c r="Q18" s="332"/>
      <c r="R18" s="332"/>
      <c r="S18" s="332"/>
      <c r="T18" s="332"/>
      <c r="U18" s="332"/>
      <c r="V18" s="332"/>
      <c r="W18" s="332"/>
      <c r="X18" s="332"/>
      <c r="Y18" s="332"/>
    </row>
    <row r="19" spans="1:27" ht="25.5" customHeight="1" x14ac:dyDescent="0.25">
      <c r="A19" s="332" t="s">
        <v>407</v>
      </c>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row>
    <row r="20" spans="1:27" s="60" customFormat="1" ht="21" customHeight="1" x14ac:dyDescent="0.25"/>
    <row r="21" spans="1:27" ht="15.75" customHeight="1" x14ac:dyDescent="0.25">
      <c r="A21" s="365" t="s">
        <v>6</v>
      </c>
      <c r="B21" s="367" t="s">
        <v>414</v>
      </c>
      <c r="C21" s="368"/>
      <c r="D21" s="367" t="s">
        <v>416</v>
      </c>
      <c r="E21" s="368"/>
      <c r="F21" s="350" t="s">
        <v>103</v>
      </c>
      <c r="G21" s="352"/>
      <c r="H21" s="352"/>
      <c r="I21" s="351"/>
      <c r="J21" s="365" t="s">
        <v>417</v>
      </c>
      <c r="K21" s="367" t="s">
        <v>418</v>
      </c>
      <c r="L21" s="368"/>
      <c r="M21" s="367" t="s">
        <v>419</v>
      </c>
      <c r="N21" s="368"/>
      <c r="O21" s="367" t="s">
        <v>406</v>
      </c>
      <c r="P21" s="368"/>
      <c r="Q21" s="367" t="s">
        <v>136</v>
      </c>
      <c r="R21" s="368"/>
      <c r="S21" s="365" t="s">
        <v>135</v>
      </c>
      <c r="T21" s="365" t="s">
        <v>420</v>
      </c>
      <c r="U21" s="365" t="s">
        <v>415</v>
      </c>
      <c r="V21" s="367" t="s">
        <v>134</v>
      </c>
      <c r="W21" s="368"/>
      <c r="X21" s="350" t="s">
        <v>126</v>
      </c>
      <c r="Y21" s="352"/>
      <c r="Z21" s="350" t="s">
        <v>125</v>
      </c>
      <c r="AA21" s="352"/>
    </row>
    <row r="22" spans="1:27" ht="216" customHeight="1" x14ac:dyDescent="0.25">
      <c r="A22" s="371"/>
      <c r="B22" s="369"/>
      <c r="C22" s="370"/>
      <c r="D22" s="369"/>
      <c r="E22" s="370"/>
      <c r="F22" s="350" t="s">
        <v>133</v>
      </c>
      <c r="G22" s="351"/>
      <c r="H22" s="350" t="s">
        <v>132</v>
      </c>
      <c r="I22" s="351"/>
      <c r="J22" s="366"/>
      <c r="K22" s="369"/>
      <c r="L22" s="370"/>
      <c r="M22" s="369"/>
      <c r="N22" s="370"/>
      <c r="O22" s="369"/>
      <c r="P22" s="370"/>
      <c r="Q22" s="369"/>
      <c r="R22" s="370"/>
      <c r="S22" s="366"/>
      <c r="T22" s="366"/>
      <c r="U22" s="366"/>
      <c r="V22" s="369"/>
      <c r="W22" s="370"/>
      <c r="X22" s="109" t="s">
        <v>124</v>
      </c>
      <c r="Y22" s="109" t="s">
        <v>404</v>
      </c>
      <c r="Z22" s="109" t="s">
        <v>123</v>
      </c>
      <c r="AA22" s="109" t="s">
        <v>122</v>
      </c>
    </row>
    <row r="23" spans="1:27" ht="60" customHeight="1" x14ac:dyDescent="0.25">
      <c r="A23" s="366"/>
      <c r="B23" s="165" t="s">
        <v>120</v>
      </c>
      <c r="C23" s="165" t="s">
        <v>121</v>
      </c>
      <c r="D23" s="110" t="s">
        <v>120</v>
      </c>
      <c r="E23" s="110" t="s">
        <v>121</v>
      </c>
      <c r="F23" s="110" t="s">
        <v>120</v>
      </c>
      <c r="G23" s="110" t="s">
        <v>121</v>
      </c>
      <c r="H23" s="110" t="s">
        <v>120</v>
      </c>
      <c r="I23" s="110" t="s">
        <v>121</v>
      </c>
      <c r="J23" s="110" t="s">
        <v>120</v>
      </c>
      <c r="K23" s="110" t="s">
        <v>120</v>
      </c>
      <c r="L23" s="110" t="s">
        <v>121</v>
      </c>
      <c r="M23" s="110" t="s">
        <v>120</v>
      </c>
      <c r="N23" s="110" t="s">
        <v>121</v>
      </c>
      <c r="O23" s="110" t="s">
        <v>120</v>
      </c>
      <c r="P23" s="110" t="s">
        <v>121</v>
      </c>
      <c r="Q23" s="110" t="s">
        <v>120</v>
      </c>
      <c r="R23" s="110" t="s">
        <v>121</v>
      </c>
      <c r="S23" s="110" t="s">
        <v>120</v>
      </c>
      <c r="T23" s="110" t="s">
        <v>120</v>
      </c>
      <c r="U23" s="110" t="s">
        <v>120</v>
      </c>
      <c r="V23" s="110" t="s">
        <v>120</v>
      </c>
      <c r="W23" s="110" t="s">
        <v>121</v>
      </c>
      <c r="X23" s="110" t="s">
        <v>120</v>
      </c>
      <c r="Y23" s="110" t="s">
        <v>120</v>
      </c>
      <c r="Z23" s="109" t="s">
        <v>120</v>
      </c>
      <c r="AA23" s="109" t="s">
        <v>120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0" customFormat="1" ht="36.6" customHeight="1" x14ac:dyDescent="0.25">
      <c r="A25" s="117"/>
      <c r="B25" s="115"/>
      <c r="C25" s="115"/>
      <c r="D25" s="115"/>
      <c r="E25" s="116"/>
      <c r="F25" s="116"/>
      <c r="G25" s="117"/>
      <c r="H25" s="117"/>
      <c r="I25" s="117"/>
      <c r="J25" s="118"/>
      <c r="K25" s="118"/>
      <c r="L25" s="119"/>
      <c r="M25" s="119"/>
      <c r="N25" s="207"/>
      <c r="O25" s="120"/>
      <c r="P25" s="120"/>
      <c r="Q25" s="120"/>
      <c r="R25" s="117"/>
      <c r="S25" s="118"/>
      <c r="T25" s="118"/>
      <c r="U25" s="118"/>
      <c r="V25" s="118"/>
      <c r="W25" s="120"/>
      <c r="X25" s="115"/>
      <c r="Y25" s="115"/>
      <c r="Z25" s="115"/>
      <c r="AA25" s="115"/>
    </row>
    <row r="26" spans="1:27" ht="11.45" customHeight="1" x14ac:dyDescent="0.25">
      <c r="X26" s="111"/>
      <c r="Y26" s="112"/>
      <c r="Z26" s="53"/>
      <c r="AA26" s="53"/>
    </row>
    <row r="27" spans="1:27" s="58" customFormat="1" ht="12.75" x14ac:dyDescent="0.2">
      <c r="A27" s="59"/>
      <c r="B27" s="59"/>
      <c r="C27" s="59"/>
      <c r="E27" s="59"/>
      <c r="X27" s="113"/>
      <c r="Y27" s="113"/>
      <c r="Z27" s="113"/>
      <c r="AA27" s="113"/>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39" t="str">
        <f>'1. паспорт местоположение'!A5:C5</f>
        <v>Год раскрытия информации: 2016 год</v>
      </c>
      <c r="B5" s="339"/>
      <c r="C5" s="339"/>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333" t="s">
        <v>10</v>
      </c>
      <c r="B7" s="333"/>
      <c r="C7" s="333"/>
      <c r="D7" s="13"/>
      <c r="E7" s="13"/>
      <c r="F7" s="13"/>
      <c r="G7" s="13"/>
      <c r="H7" s="13"/>
      <c r="I7" s="13"/>
      <c r="J7" s="13"/>
      <c r="K7" s="13"/>
      <c r="L7" s="13"/>
      <c r="M7" s="13"/>
      <c r="N7" s="13"/>
      <c r="O7" s="13"/>
      <c r="P7" s="13"/>
      <c r="Q7" s="13"/>
      <c r="R7" s="13"/>
      <c r="S7" s="13"/>
      <c r="T7" s="13"/>
      <c r="U7" s="13"/>
    </row>
    <row r="8" spans="1:29" s="12" customFormat="1" ht="18.75" x14ac:dyDescent="0.2">
      <c r="A8" s="333"/>
      <c r="B8" s="333"/>
      <c r="C8" s="333"/>
      <c r="D8" s="14"/>
      <c r="E8" s="14"/>
      <c r="F8" s="14"/>
      <c r="G8" s="14"/>
      <c r="H8" s="13"/>
      <c r="I8" s="13"/>
      <c r="J8" s="13"/>
      <c r="K8" s="13"/>
      <c r="L8" s="13"/>
      <c r="M8" s="13"/>
      <c r="N8" s="13"/>
      <c r="O8" s="13"/>
      <c r="P8" s="13"/>
      <c r="Q8" s="13"/>
      <c r="R8" s="13"/>
      <c r="S8" s="13"/>
      <c r="T8" s="13"/>
      <c r="U8" s="13"/>
    </row>
    <row r="9" spans="1:29" s="12" customFormat="1" ht="18.75" x14ac:dyDescent="0.2">
      <c r="A9" s="337" t="str">
        <f>'1. паспорт местоположение'!A9:C9</f>
        <v xml:space="preserve">                         АО "Янтарьэнерго"                         </v>
      </c>
      <c r="B9" s="337"/>
      <c r="C9" s="337"/>
      <c r="D9" s="8"/>
      <c r="E9" s="8"/>
      <c r="F9" s="8"/>
      <c r="G9" s="8"/>
      <c r="H9" s="13"/>
      <c r="I9" s="13"/>
      <c r="J9" s="13"/>
      <c r="K9" s="13"/>
      <c r="L9" s="13"/>
      <c r="M9" s="13"/>
      <c r="N9" s="13"/>
      <c r="O9" s="13"/>
      <c r="P9" s="13"/>
      <c r="Q9" s="13"/>
      <c r="R9" s="13"/>
      <c r="S9" s="13"/>
      <c r="T9" s="13"/>
      <c r="U9" s="13"/>
    </row>
    <row r="10" spans="1:29" s="12" customFormat="1" ht="18.75" x14ac:dyDescent="0.2">
      <c r="A10" s="330" t="s">
        <v>9</v>
      </c>
      <c r="B10" s="330"/>
      <c r="C10" s="330"/>
      <c r="D10" s="6"/>
      <c r="E10" s="6"/>
      <c r="F10" s="6"/>
      <c r="G10" s="6"/>
      <c r="H10" s="13"/>
      <c r="I10" s="13"/>
      <c r="J10" s="13"/>
      <c r="K10" s="13"/>
      <c r="L10" s="13"/>
      <c r="M10" s="13"/>
      <c r="N10" s="13"/>
      <c r="O10" s="13"/>
      <c r="P10" s="13"/>
      <c r="Q10" s="13"/>
      <c r="R10" s="13"/>
      <c r="S10" s="13"/>
      <c r="T10" s="13"/>
      <c r="U10" s="13"/>
    </row>
    <row r="11" spans="1:29" s="12" customFormat="1" ht="18.75" x14ac:dyDescent="0.2">
      <c r="A11" s="333"/>
      <c r="B11" s="333"/>
      <c r="C11" s="333"/>
      <c r="D11" s="14"/>
      <c r="E11" s="14"/>
      <c r="F11" s="14"/>
      <c r="G11" s="14"/>
      <c r="H11" s="13"/>
      <c r="I11" s="13"/>
      <c r="J11" s="13"/>
      <c r="K11" s="13"/>
      <c r="L11" s="13"/>
      <c r="M11" s="13"/>
      <c r="N11" s="13"/>
      <c r="O11" s="13"/>
      <c r="P11" s="13"/>
      <c r="Q11" s="13"/>
      <c r="R11" s="13"/>
      <c r="S11" s="13"/>
      <c r="T11" s="13"/>
      <c r="U11" s="13"/>
    </row>
    <row r="12" spans="1:29" s="12" customFormat="1" ht="18.75" x14ac:dyDescent="0.2">
      <c r="A12" s="337" t="str">
        <f>'1. паспорт местоположение'!A12:C12</f>
        <v>С_prj_111001_2476</v>
      </c>
      <c r="B12" s="337"/>
      <c r="C12" s="337"/>
      <c r="D12" s="8"/>
      <c r="E12" s="8"/>
      <c r="F12" s="8"/>
      <c r="G12" s="8"/>
      <c r="H12" s="13"/>
      <c r="I12" s="13"/>
      <c r="J12" s="13"/>
      <c r="K12" s="13"/>
      <c r="L12" s="13"/>
      <c r="M12" s="13"/>
      <c r="N12" s="13"/>
      <c r="O12" s="13"/>
      <c r="P12" s="13"/>
      <c r="Q12" s="13"/>
      <c r="R12" s="13"/>
      <c r="S12" s="13"/>
      <c r="T12" s="13"/>
      <c r="U12" s="13"/>
    </row>
    <row r="13" spans="1:29" s="12" customFormat="1" ht="18.75" x14ac:dyDescent="0.2">
      <c r="A13" s="330" t="s">
        <v>8</v>
      </c>
      <c r="B13" s="330"/>
      <c r="C13" s="33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38"/>
      <c r="B14" s="338"/>
      <c r="C14" s="33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34" t="str">
        <f>'1. паспорт местоположение'!A15:C15</f>
        <v>Реконструкция ПС 110/15/10 кВ О-9 "Светлогорск"</v>
      </c>
      <c r="B15" s="334"/>
      <c r="C15" s="334"/>
      <c r="D15" s="8"/>
      <c r="E15" s="8"/>
      <c r="F15" s="8"/>
      <c r="G15" s="8"/>
      <c r="H15" s="8"/>
      <c r="I15" s="8"/>
      <c r="J15" s="8"/>
      <c r="K15" s="8"/>
      <c r="L15" s="8"/>
      <c r="M15" s="8"/>
      <c r="N15" s="8"/>
      <c r="O15" s="8"/>
      <c r="P15" s="8"/>
      <c r="Q15" s="8"/>
      <c r="R15" s="8"/>
      <c r="S15" s="8"/>
      <c r="T15" s="8"/>
      <c r="U15" s="8"/>
    </row>
    <row r="16" spans="1:29" s="3" customFormat="1" ht="15" customHeight="1" x14ac:dyDescent="0.2">
      <c r="A16" s="330" t="s">
        <v>7</v>
      </c>
      <c r="B16" s="330"/>
      <c r="C16" s="330"/>
      <c r="D16" s="6"/>
      <c r="E16" s="6"/>
      <c r="F16" s="6"/>
      <c r="G16" s="6"/>
      <c r="H16" s="6"/>
      <c r="I16" s="6"/>
      <c r="J16" s="6"/>
      <c r="K16" s="6"/>
      <c r="L16" s="6"/>
      <c r="M16" s="6"/>
      <c r="N16" s="6"/>
      <c r="O16" s="6"/>
      <c r="P16" s="6"/>
      <c r="Q16" s="6"/>
      <c r="R16" s="6"/>
      <c r="S16" s="6"/>
      <c r="T16" s="6"/>
      <c r="U16" s="6"/>
    </row>
    <row r="17" spans="1:21" s="3" customFormat="1" ht="15" customHeight="1" x14ac:dyDescent="0.2">
      <c r="A17" s="335"/>
      <c r="B17" s="335"/>
      <c r="C17" s="335"/>
      <c r="D17" s="4"/>
      <c r="E17" s="4"/>
      <c r="F17" s="4"/>
      <c r="G17" s="4"/>
      <c r="H17" s="4"/>
      <c r="I17" s="4"/>
      <c r="J17" s="4"/>
      <c r="K17" s="4"/>
      <c r="L17" s="4"/>
      <c r="M17" s="4"/>
      <c r="N17" s="4"/>
      <c r="O17" s="4"/>
      <c r="P17" s="4"/>
      <c r="Q17" s="4"/>
      <c r="R17" s="4"/>
    </row>
    <row r="18" spans="1:21" s="3" customFormat="1" ht="27.75" customHeight="1" x14ac:dyDescent="0.2">
      <c r="A18" s="331" t="s">
        <v>399</v>
      </c>
      <c r="B18" s="331"/>
      <c r="C18" s="33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45" customHeight="1" x14ac:dyDescent="0.2">
      <c r="A22" s="28" t="s">
        <v>66</v>
      </c>
      <c r="B22" s="34" t="s">
        <v>412</v>
      </c>
      <c r="C22" s="40" t="s">
        <v>483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25" t="s">
        <v>585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432</v>
      </c>
      <c r="C24" s="29" t="s">
        <v>529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433</v>
      </c>
      <c r="C25" s="29" t="s">
        <v>582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217</v>
      </c>
      <c r="C26" s="29" t="s">
        <v>485</v>
      </c>
      <c r="D26" s="27"/>
      <c r="E26" s="27"/>
      <c r="F26" s="27"/>
      <c r="G26" s="27"/>
      <c r="H26" s="27"/>
      <c r="I26" s="27"/>
      <c r="J26" s="27"/>
      <c r="K26" s="27"/>
      <c r="L26" s="27"/>
      <c r="M26" s="27"/>
      <c r="N26" s="27"/>
      <c r="O26" s="27"/>
      <c r="P26" s="27"/>
      <c r="Q26" s="27"/>
      <c r="R26" s="27"/>
      <c r="S26" s="27"/>
      <c r="T26" s="27"/>
      <c r="U26" s="27"/>
    </row>
    <row r="27" spans="1:21" ht="106.15" customHeight="1" x14ac:dyDescent="0.25">
      <c r="A27" s="28" t="s">
        <v>59</v>
      </c>
      <c r="B27" s="30" t="s">
        <v>413</v>
      </c>
      <c r="C27" s="192" t="s">
        <v>486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530</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480</v>
      </c>
      <c r="D29" s="27"/>
      <c r="E29" s="27"/>
      <c r="F29" s="27"/>
      <c r="G29" s="27"/>
      <c r="H29" s="27"/>
      <c r="I29" s="27"/>
      <c r="J29" s="27"/>
      <c r="K29" s="27"/>
      <c r="L29" s="27"/>
      <c r="M29" s="27"/>
      <c r="N29" s="27"/>
      <c r="O29" s="27"/>
      <c r="P29" s="27"/>
      <c r="Q29" s="27"/>
      <c r="R29" s="27"/>
      <c r="S29" s="27"/>
      <c r="T29" s="27"/>
      <c r="U29" s="27"/>
    </row>
    <row r="30" spans="1:21" ht="92.45" customHeight="1" x14ac:dyDescent="0.25">
      <c r="A30" s="28" t="s">
        <v>74</v>
      </c>
      <c r="B30" s="29" t="s">
        <v>54</v>
      </c>
      <c r="C30" s="29" t="s">
        <v>581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6"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39" t="str">
        <f>'1. паспорт местоположение'!A5:C5</f>
        <v>Год раскрытия информации: 2016 год</v>
      </c>
      <c r="B4" s="339"/>
      <c r="C4" s="339"/>
      <c r="D4" s="339"/>
      <c r="E4" s="339"/>
      <c r="F4" s="339"/>
      <c r="G4" s="339"/>
      <c r="H4" s="339"/>
      <c r="I4" s="339"/>
      <c r="J4" s="339"/>
      <c r="K4" s="339"/>
      <c r="L4" s="339"/>
      <c r="M4" s="339"/>
      <c r="N4" s="339"/>
      <c r="O4" s="339"/>
      <c r="P4" s="339"/>
      <c r="Q4" s="339"/>
      <c r="R4" s="339"/>
      <c r="S4" s="339"/>
      <c r="T4" s="339"/>
      <c r="U4" s="339"/>
      <c r="V4" s="339"/>
      <c r="W4" s="339"/>
      <c r="X4" s="339"/>
      <c r="Y4" s="339"/>
      <c r="Z4" s="339"/>
    </row>
    <row r="6" spans="1:28" ht="18.75" x14ac:dyDescent="0.25">
      <c r="A6" s="333" t="s">
        <v>10</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162"/>
      <c r="AB6" s="162"/>
    </row>
    <row r="7" spans="1:28" ht="18.75" x14ac:dyDescent="0.25">
      <c r="A7" s="333"/>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162"/>
      <c r="AB7" s="162"/>
    </row>
    <row r="8" spans="1:28" ht="15.75" x14ac:dyDescent="0.25">
      <c r="A8" s="337" t="str">
        <f>'1. паспорт местоположение'!A9:C9</f>
        <v xml:space="preserve">                         АО "Янтарьэнерго"                         </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163"/>
      <c r="AB8" s="163"/>
    </row>
    <row r="9" spans="1:28" ht="15.75" x14ac:dyDescent="0.25">
      <c r="A9" s="330" t="s">
        <v>9</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164"/>
      <c r="AB9" s="164"/>
    </row>
    <row r="10" spans="1:28" ht="18.75" x14ac:dyDescent="0.25">
      <c r="A10" s="333"/>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162"/>
      <c r="AB10" s="162"/>
    </row>
    <row r="11" spans="1:28" ht="15.75" x14ac:dyDescent="0.25">
      <c r="A11" s="337" t="str">
        <f>'1. паспорт местоположение'!A12:C12</f>
        <v>С_prj_111001_2476</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163"/>
      <c r="AB11" s="163"/>
    </row>
    <row r="12" spans="1:28" ht="15.75" x14ac:dyDescent="0.25">
      <c r="A12" s="330" t="s">
        <v>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164"/>
      <c r="AB12" s="164"/>
    </row>
    <row r="13" spans="1:28" ht="18.75" x14ac:dyDescent="0.25">
      <c r="A13" s="338"/>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11"/>
      <c r="AB13" s="11"/>
    </row>
    <row r="14" spans="1:28" ht="15.75" x14ac:dyDescent="0.25">
      <c r="A14" s="334" t="str">
        <f>'1. паспорт местоположение'!A15:C15</f>
        <v>Реконструкция ПС 110/15/10 кВ О-9 "Светлогорск"</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163"/>
      <c r="AB14" s="163"/>
    </row>
    <row r="15" spans="1:28" ht="15.75" x14ac:dyDescent="0.25">
      <c r="A15" s="330" t="s">
        <v>7</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164"/>
      <c r="AB15" s="164"/>
    </row>
    <row r="16" spans="1:28"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172"/>
      <c r="AB16" s="172"/>
    </row>
    <row r="17" spans="1:2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172"/>
      <c r="AB17" s="172"/>
    </row>
    <row r="18" spans="1:28"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172"/>
      <c r="AB18" s="172"/>
    </row>
    <row r="19" spans="1:2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172"/>
      <c r="AB19" s="172"/>
    </row>
    <row r="20" spans="1:2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173"/>
      <c r="AB20" s="173"/>
    </row>
    <row r="21" spans="1:28" x14ac:dyDescent="0.25">
      <c r="A21" s="373"/>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173"/>
      <c r="AB21" s="173"/>
    </row>
    <row r="22" spans="1:28" x14ac:dyDescent="0.25">
      <c r="A22" s="374" t="s">
        <v>431</v>
      </c>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174"/>
      <c r="AB22" s="174"/>
    </row>
    <row r="23" spans="1:28" ht="32.25" customHeight="1" x14ac:dyDescent="0.25">
      <c r="A23" s="376" t="s">
        <v>307</v>
      </c>
      <c r="B23" s="377"/>
      <c r="C23" s="377"/>
      <c r="D23" s="377"/>
      <c r="E23" s="377"/>
      <c r="F23" s="377"/>
      <c r="G23" s="377"/>
      <c r="H23" s="377"/>
      <c r="I23" s="377"/>
      <c r="J23" s="377"/>
      <c r="K23" s="377"/>
      <c r="L23" s="378"/>
      <c r="M23" s="375" t="s">
        <v>308</v>
      </c>
      <c r="N23" s="375"/>
      <c r="O23" s="375"/>
      <c r="P23" s="375"/>
      <c r="Q23" s="375"/>
      <c r="R23" s="375"/>
      <c r="S23" s="375"/>
      <c r="T23" s="375"/>
      <c r="U23" s="375"/>
      <c r="V23" s="375"/>
      <c r="W23" s="375"/>
      <c r="X23" s="375"/>
      <c r="Y23" s="375"/>
      <c r="Z23" s="375"/>
    </row>
    <row r="24" spans="1:28" ht="151.5" customHeight="1" x14ac:dyDescent="0.25">
      <c r="A24" s="106" t="s">
        <v>220</v>
      </c>
      <c r="B24" s="107" t="s">
        <v>227</v>
      </c>
      <c r="C24" s="106" t="s">
        <v>302</v>
      </c>
      <c r="D24" s="106" t="s">
        <v>221</v>
      </c>
      <c r="E24" s="106" t="s">
        <v>303</v>
      </c>
      <c r="F24" s="106" t="s">
        <v>305</v>
      </c>
      <c r="G24" s="106" t="s">
        <v>304</v>
      </c>
      <c r="H24" s="106" t="s">
        <v>222</v>
      </c>
      <c r="I24" s="106" t="s">
        <v>306</v>
      </c>
      <c r="J24" s="106" t="s">
        <v>228</v>
      </c>
      <c r="K24" s="107" t="s">
        <v>226</v>
      </c>
      <c r="L24" s="107" t="s">
        <v>223</v>
      </c>
      <c r="M24" s="108" t="s">
        <v>238</v>
      </c>
      <c r="N24" s="107" t="s">
        <v>441</v>
      </c>
      <c r="O24" s="106" t="s">
        <v>235</v>
      </c>
      <c r="P24" s="106" t="s">
        <v>236</v>
      </c>
      <c r="Q24" s="106" t="s">
        <v>234</v>
      </c>
      <c r="R24" s="106" t="s">
        <v>222</v>
      </c>
      <c r="S24" s="106" t="s">
        <v>233</v>
      </c>
      <c r="T24" s="106" t="s">
        <v>232</v>
      </c>
      <c r="U24" s="106" t="s">
        <v>301</v>
      </c>
      <c r="V24" s="106" t="s">
        <v>234</v>
      </c>
      <c r="W24" s="121" t="s">
        <v>225</v>
      </c>
      <c r="X24" s="121" t="s">
        <v>241</v>
      </c>
      <c r="Y24" s="121" t="s">
        <v>242</v>
      </c>
      <c r="Z24" s="123" t="s">
        <v>239</v>
      </c>
    </row>
    <row r="25" spans="1:28" ht="16.5" customHeight="1" x14ac:dyDescent="0.25">
      <c r="A25" s="106">
        <v>1</v>
      </c>
      <c r="B25" s="107">
        <v>2</v>
      </c>
      <c r="C25" s="106">
        <v>3</v>
      </c>
      <c r="D25" s="107">
        <v>4</v>
      </c>
      <c r="E25" s="106">
        <v>5</v>
      </c>
      <c r="F25" s="107">
        <v>6</v>
      </c>
      <c r="G25" s="106">
        <v>7</v>
      </c>
      <c r="H25" s="107">
        <v>8</v>
      </c>
      <c r="I25" s="106">
        <v>9</v>
      </c>
      <c r="J25" s="107">
        <v>10</v>
      </c>
      <c r="K25" s="175">
        <v>11</v>
      </c>
      <c r="L25" s="107">
        <v>12</v>
      </c>
      <c r="M25" s="175">
        <v>13</v>
      </c>
      <c r="N25" s="107">
        <v>14</v>
      </c>
      <c r="O25" s="175">
        <v>15</v>
      </c>
      <c r="P25" s="107">
        <v>16</v>
      </c>
      <c r="Q25" s="175">
        <v>17</v>
      </c>
      <c r="R25" s="107">
        <v>18</v>
      </c>
      <c r="S25" s="175">
        <v>19</v>
      </c>
      <c r="T25" s="107">
        <v>20</v>
      </c>
      <c r="U25" s="175">
        <v>21</v>
      </c>
      <c r="V25" s="107">
        <v>22</v>
      </c>
      <c r="W25" s="175">
        <v>23</v>
      </c>
      <c r="X25" s="107">
        <v>24</v>
      </c>
      <c r="Y25" s="175">
        <v>25</v>
      </c>
      <c r="Z25" s="107">
        <v>26</v>
      </c>
    </row>
    <row r="26" spans="1:28" ht="45.75" customHeight="1" x14ac:dyDescent="0.25">
      <c r="A26" s="100" t="s">
        <v>286</v>
      </c>
      <c r="B26" s="105"/>
      <c r="C26" s="102" t="s">
        <v>288</v>
      </c>
      <c r="D26" s="102" t="s">
        <v>289</v>
      </c>
      <c r="E26" s="102" t="s">
        <v>290</v>
      </c>
      <c r="F26" s="102" t="s">
        <v>229</v>
      </c>
      <c r="G26" s="102" t="s">
        <v>291</v>
      </c>
      <c r="H26" s="102" t="s">
        <v>222</v>
      </c>
      <c r="I26" s="102" t="s">
        <v>292</v>
      </c>
      <c r="J26" s="102" t="s">
        <v>293</v>
      </c>
      <c r="K26" s="99"/>
      <c r="L26" s="103"/>
      <c r="M26" s="104" t="s">
        <v>231</v>
      </c>
      <c r="N26" s="99"/>
      <c r="O26" s="99"/>
      <c r="P26" s="99"/>
      <c r="Q26" s="99"/>
      <c r="R26" s="99"/>
      <c r="S26" s="99"/>
      <c r="T26" s="99"/>
      <c r="U26" s="99"/>
      <c r="V26" s="99"/>
      <c r="W26" s="99"/>
      <c r="X26" s="99"/>
      <c r="Y26" s="99"/>
      <c r="Z26" s="101" t="s">
        <v>240</v>
      </c>
    </row>
    <row r="27" spans="1:28" x14ac:dyDescent="0.25">
      <c r="A27" s="99">
        <v>2015</v>
      </c>
      <c r="B27" s="99" t="s">
        <v>532</v>
      </c>
      <c r="C27" s="99">
        <v>0</v>
      </c>
      <c r="D27" s="99">
        <v>0</v>
      </c>
      <c r="E27" s="99">
        <v>0</v>
      </c>
      <c r="F27" s="102">
        <v>0</v>
      </c>
      <c r="G27" s="102">
        <v>0</v>
      </c>
      <c r="H27" s="99" t="s">
        <v>222</v>
      </c>
      <c r="I27" s="102">
        <v>0</v>
      </c>
      <c r="J27" s="102">
        <v>0</v>
      </c>
      <c r="K27" s="103"/>
      <c r="L27" s="99"/>
      <c r="M27" s="103" t="s">
        <v>237</v>
      </c>
      <c r="N27" s="99"/>
      <c r="O27" s="99"/>
      <c r="P27" s="99"/>
      <c r="Q27" s="99"/>
      <c r="R27" s="99"/>
      <c r="S27" s="99"/>
      <c r="T27" s="99"/>
      <c r="U27" s="99"/>
      <c r="V27" s="99"/>
      <c r="W27" s="99"/>
      <c r="X27" s="99"/>
      <c r="Y27" s="99"/>
      <c r="Z27" s="99"/>
    </row>
    <row r="28" spans="1:28" ht="30" x14ac:dyDescent="0.25">
      <c r="A28" s="105" t="s">
        <v>287</v>
      </c>
      <c r="B28" s="105"/>
      <c r="C28" s="102" t="s">
        <v>294</v>
      </c>
      <c r="D28" s="102" t="s">
        <v>295</v>
      </c>
      <c r="E28" s="102" t="s">
        <v>296</v>
      </c>
      <c r="F28" s="102" t="s">
        <v>297</v>
      </c>
      <c r="G28" s="102" t="s">
        <v>298</v>
      </c>
      <c r="H28" s="102" t="s">
        <v>222</v>
      </c>
      <c r="I28" s="102" t="s">
        <v>299</v>
      </c>
      <c r="J28" s="102" t="s">
        <v>300</v>
      </c>
      <c r="K28" s="99"/>
      <c r="L28" s="99"/>
      <c r="M28" s="99"/>
      <c r="N28" s="99"/>
      <c r="O28" s="99"/>
      <c r="P28" s="99"/>
      <c r="Q28" s="99"/>
      <c r="R28" s="99"/>
      <c r="S28" s="99"/>
      <c r="T28" s="99"/>
      <c r="U28" s="99"/>
      <c r="V28" s="99"/>
      <c r="W28" s="99"/>
      <c r="X28" s="99"/>
      <c r="Y28" s="99"/>
      <c r="Z28" s="99"/>
    </row>
    <row r="29" spans="1:28" x14ac:dyDescent="0.25">
      <c r="A29" s="99">
        <v>2014</v>
      </c>
      <c r="B29" s="99" t="s">
        <v>532</v>
      </c>
      <c r="C29" s="99">
        <v>0</v>
      </c>
      <c r="D29" s="99">
        <v>0</v>
      </c>
      <c r="E29" s="99">
        <v>0</v>
      </c>
      <c r="F29" s="99">
        <v>0</v>
      </c>
      <c r="G29" s="99">
        <v>0</v>
      </c>
      <c r="H29" s="99"/>
      <c r="I29" s="99">
        <v>0</v>
      </c>
      <c r="J29" s="99">
        <v>0</v>
      </c>
      <c r="K29" s="99" t="s">
        <v>0</v>
      </c>
      <c r="L29" s="99"/>
      <c r="M29" s="99"/>
      <c r="N29" s="99"/>
      <c r="O29" s="99"/>
      <c r="P29" s="99"/>
      <c r="Q29" s="99"/>
      <c r="R29" s="99"/>
      <c r="S29" s="99"/>
      <c r="T29" s="99"/>
      <c r="U29" s="99"/>
      <c r="V29" s="99"/>
      <c r="W29" s="99"/>
      <c r="X29" s="99"/>
      <c r="Y29" s="99"/>
      <c r="Z29" s="99"/>
    </row>
    <row r="33" spans="1:1" x14ac:dyDescent="0.25">
      <c r="A33"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C29" sqref="C2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39" t="str">
        <f>'1. паспорт местоположение'!A5:C5</f>
        <v>Год раскрытия информации: 2016 год</v>
      </c>
      <c r="B5" s="339"/>
      <c r="C5" s="339"/>
      <c r="D5" s="339"/>
      <c r="E5" s="339"/>
      <c r="F5" s="339"/>
      <c r="G5" s="339"/>
      <c r="H5" s="339"/>
      <c r="I5" s="339"/>
      <c r="J5" s="339"/>
      <c r="K5" s="339"/>
      <c r="L5" s="339"/>
      <c r="M5" s="339"/>
      <c r="N5" s="339"/>
      <c r="O5" s="339"/>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333" t="s">
        <v>10</v>
      </c>
      <c r="B7" s="333"/>
      <c r="C7" s="333"/>
      <c r="D7" s="333"/>
      <c r="E7" s="333"/>
      <c r="F7" s="333"/>
      <c r="G7" s="333"/>
      <c r="H7" s="333"/>
      <c r="I7" s="333"/>
      <c r="J7" s="333"/>
      <c r="K7" s="333"/>
      <c r="L7" s="333"/>
      <c r="M7" s="333"/>
      <c r="N7" s="333"/>
      <c r="O7" s="333"/>
      <c r="P7" s="13"/>
      <c r="Q7" s="13"/>
      <c r="R7" s="13"/>
      <c r="S7" s="13"/>
      <c r="T7" s="13"/>
      <c r="U7" s="13"/>
      <c r="V7" s="13"/>
      <c r="W7" s="13"/>
      <c r="X7" s="13"/>
      <c r="Y7" s="13"/>
      <c r="Z7" s="13"/>
    </row>
    <row r="8" spans="1:28" s="12" customFormat="1" ht="18.75" x14ac:dyDescent="0.2">
      <c r="A8" s="333"/>
      <c r="B8" s="333"/>
      <c r="C8" s="333"/>
      <c r="D8" s="333"/>
      <c r="E8" s="333"/>
      <c r="F8" s="333"/>
      <c r="G8" s="333"/>
      <c r="H8" s="333"/>
      <c r="I8" s="333"/>
      <c r="J8" s="333"/>
      <c r="K8" s="333"/>
      <c r="L8" s="333"/>
      <c r="M8" s="333"/>
      <c r="N8" s="333"/>
      <c r="O8" s="333"/>
      <c r="P8" s="13"/>
      <c r="Q8" s="13"/>
      <c r="R8" s="13"/>
      <c r="S8" s="13"/>
      <c r="T8" s="13"/>
      <c r="U8" s="13"/>
      <c r="V8" s="13"/>
      <c r="W8" s="13"/>
      <c r="X8" s="13"/>
      <c r="Y8" s="13"/>
      <c r="Z8" s="13"/>
    </row>
    <row r="9" spans="1:28" s="12" customFormat="1" ht="18.75" x14ac:dyDescent="0.2">
      <c r="A9" s="337" t="str">
        <f>'1. паспорт местоположение'!A9:C9</f>
        <v xml:space="preserve">                         АО "Янтарьэнерго"                         </v>
      </c>
      <c r="B9" s="337"/>
      <c r="C9" s="337"/>
      <c r="D9" s="337"/>
      <c r="E9" s="337"/>
      <c r="F9" s="337"/>
      <c r="G9" s="337"/>
      <c r="H9" s="337"/>
      <c r="I9" s="337"/>
      <c r="J9" s="337"/>
      <c r="K9" s="337"/>
      <c r="L9" s="337"/>
      <c r="M9" s="337"/>
      <c r="N9" s="337"/>
      <c r="O9" s="337"/>
      <c r="P9" s="13"/>
      <c r="Q9" s="13"/>
      <c r="R9" s="13"/>
      <c r="S9" s="13"/>
      <c r="T9" s="13"/>
      <c r="U9" s="13"/>
      <c r="V9" s="13"/>
      <c r="W9" s="13"/>
      <c r="X9" s="13"/>
      <c r="Y9" s="13"/>
      <c r="Z9" s="13"/>
    </row>
    <row r="10" spans="1:28" s="12" customFormat="1" ht="18.75" x14ac:dyDescent="0.2">
      <c r="A10" s="330" t="s">
        <v>9</v>
      </c>
      <c r="B10" s="330"/>
      <c r="C10" s="330"/>
      <c r="D10" s="330"/>
      <c r="E10" s="330"/>
      <c r="F10" s="330"/>
      <c r="G10" s="330"/>
      <c r="H10" s="330"/>
      <c r="I10" s="330"/>
      <c r="J10" s="330"/>
      <c r="K10" s="330"/>
      <c r="L10" s="330"/>
      <c r="M10" s="330"/>
      <c r="N10" s="330"/>
      <c r="O10" s="330"/>
      <c r="P10" s="13"/>
      <c r="Q10" s="13"/>
      <c r="R10" s="13"/>
      <c r="S10" s="13"/>
      <c r="T10" s="13"/>
      <c r="U10" s="13"/>
      <c r="V10" s="13"/>
      <c r="W10" s="13"/>
      <c r="X10" s="13"/>
      <c r="Y10" s="13"/>
      <c r="Z10" s="13"/>
    </row>
    <row r="11" spans="1:28" s="12" customFormat="1" ht="18.75" x14ac:dyDescent="0.2">
      <c r="A11" s="333"/>
      <c r="B11" s="333"/>
      <c r="C11" s="333"/>
      <c r="D11" s="333"/>
      <c r="E11" s="333"/>
      <c r="F11" s="333"/>
      <c r="G11" s="333"/>
      <c r="H11" s="333"/>
      <c r="I11" s="333"/>
      <c r="J11" s="333"/>
      <c r="K11" s="333"/>
      <c r="L11" s="333"/>
      <c r="M11" s="333"/>
      <c r="N11" s="333"/>
      <c r="O11" s="333"/>
      <c r="P11" s="13"/>
      <c r="Q11" s="13"/>
      <c r="R11" s="13"/>
      <c r="S11" s="13"/>
      <c r="T11" s="13"/>
      <c r="U11" s="13"/>
      <c r="V11" s="13"/>
      <c r="W11" s="13"/>
      <c r="X11" s="13"/>
      <c r="Y11" s="13"/>
      <c r="Z11" s="13"/>
    </row>
    <row r="12" spans="1:28" s="12" customFormat="1" ht="18.75" x14ac:dyDescent="0.2">
      <c r="A12" s="337" t="str">
        <f>'1. паспорт местоположение'!A12:C12</f>
        <v>С_prj_111001_2476</v>
      </c>
      <c r="B12" s="337"/>
      <c r="C12" s="337"/>
      <c r="D12" s="337"/>
      <c r="E12" s="337"/>
      <c r="F12" s="337"/>
      <c r="G12" s="337"/>
      <c r="H12" s="337"/>
      <c r="I12" s="337"/>
      <c r="J12" s="337"/>
      <c r="K12" s="337"/>
      <c r="L12" s="337"/>
      <c r="M12" s="337"/>
      <c r="N12" s="337"/>
      <c r="O12" s="337"/>
      <c r="P12" s="13"/>
      <c r="Q12" s="13"/>
      <c r="R12" s="13"/>
      <c r="S12" s="13"/>
      <c r="T12" s="13"/>
      <c r="U12" s="13"/>
      <c r="V12" s="13"/>
      <c r="W12" s="13"/>
      <c r="X12" s="13"/>
      <c r="Y12" s="13"/>
      <c r="Z12" s="13"/>
    </row>
    <row r="13" spans="1:28" s="12" customFormat="1" ht="18.75" x14ac:dyDescent="0.2">
      <c r="A13" s="330" t="s">
        <v>8</v>
      </c>
      <c r="B13" s="330"/>
      <c r="C13" s="330"/>
      <c r="D13" s="330"/>
      <c r="E13" s="330"/>
      <c r="F13" s="330"/>
      <c r="G13" s="330"/>
      <c r="H13" s="330"/>
      <c r="I13" s="330"/>
      <c r="J13" s="330"/>
      <c r="K13" s="330"/>
      <c r="L13" s="330"/>
      <c r="M13" s="330"/>
      <c r="N13" s="330"/>
      <c r="O13" s="330"/>
      <c r="P13" s="13"/>
      <c r="Q13" s="13"/>
      <c r="R13" s="13"/>
      <c r="S13" s="13"/>
      <c r="T13" s="13"/>
      <c r="U13" s="13"/>
      <c r="V13" s="13"/>
      <c r="W13" s="13"/>
      <c r="X13" s="13"/>
      <c r="Y13" s="13"/>
      <c r="Z13" s="13"/>
    </row>
    <row r="14" spans="1:28" s="9" customFormat="1" ht="15.75" customHeight="1" x14ac:dyDescent="0.2">
      <c r="A14" s="338"/>
      <c r="B14" s="338"/>
      <c r="C14" s="338"/>
      <c r="D14" s="338"/>
      <c r="E14" s="338"/>
      <c r="F14" s="338"/>
      <c r="G14" s="338"/>
      <c r="H14" s="338"/>
      <c r="I14" s="338"/>
      <c r="J14" s="338"/>
      <c r="K14" s="338"/>
      <c r="L14" s="338"/>
      <c r="M14" s="338"/>
      <c r="N14" s="338"/>
      <c r="O14" s="338"/>
      <c r="P14" s="10"/>
      <c r="Q14" s="10"/>
      <c r="R14" s="10"/>
      <c r="S14" s="10"/>
      <c r="T14" s="10"/>
      <c r="U14" s="10"/>
      <c r="V14" s="10"/>
      <c r="W14" s="10"/>
      <c r="X14" s="10"/>
      <c r="Y14" s="10"/>
      <c r="Z14" s="10"/>
    </row>
    <row r="15" spans="1:28" s="3" customFormat="1" ht="15.75" x14ac:dyDescent="0.2">
      <c r="A15" s="337" t="str">
        <f>'1. паспорт местоположение'!A15:C15</f>
        <v>Реконструкция ПС 110/15/10 кВ О-9 "Светлогорск"</v>
      </c>
      <c r="B15" s="337"/>
      <c r="C15" s="337"/>
      <c r="D15" s="337"/>
      <c r="E15" s="337"/>
      <c r="F15" s="337"/>
      <c r="G15" s="337"/>
      <c r="H15" s="337"/>
      <c r="I15" s="337"/>
      <c r="J15" s="337"/>
      <c r="K15" s="337"/>
      <c r="L15" s="337"/>
      <c r="M15" s="337"/>
      <c r="N15" s="337"/>
      <c r="O15" s="337"/>
      <c r="P15" s="8"/>
      <c r="Q15" s="8"/>
      <c r="R15" s="8"/>
      <c r="S15" s="8"/>
      <c r="T15" s="8"/>
      <c r="U15" s="8"/>
      <c r="V15" s="8"/>
      <c r="W15" s="8"/>
      <c r="X15" s="8"/>
      <c r="Y15" s="8"/>
      <c r="Z15" s="8"/>
    </row>
    <row r="16" spans="1:28" s="3" customFormat="1" ht="15" customHeight="1" x14ac:dyDescent="0.2">
      <c r="A16" s="330" t="s">
        <v>7</v>
      </c>
      <c r="B16" s="330"/>
      <c r="C16" s="330"/>
      <c r="D16" s="330"/>
      <c r="E16" s="330"/>
      <c r="F16" s="330"/>
      <c r="G16" s="330"/>
      <c r="H16" s="330"/>
      <c r="I16" s="330"/>
      <c r="J16" s="330"/>
      <c r="K16" s="330"/>
      <c r="L16" s="330"/>
      <c r="M16" s="330"/>
      <c r="N16" s="330"/>
      <c r="O16" s="330"/>
      <c r="P16" s="6"/>
      <c r="Q16" s="6"/>
      <c r="R16" s="6"/>
      <c r="S16" s="6"/>
      <c r="T16" s="6"/>
      <c r="U16" s="6"/>
      <c r="V16" s="6"/>
      <c r="W16" s="6"/>
      <c r="X16" s="6"/>
      <c r="Y16" s="6"/>
      <c r="Z16" s="6"/>
    </row>
    <row r="17" spans="1:26" s="3" customFormat="1" ht="15" customHeight="1" x14ac:dyDescent="0.2">
      <c r="A17" s="335"/>
      <c r="B17" s="335"/>
      <c r="C17" s="335"/>
      <c r="D17" s="335"/>
      <c r="E17" s="335"/>
      <c r="F17" s="335"/>
      <c r="G17" s="335"/>
      <c r="H17" s="335"/>
      <c r="I17" s="335"/>
      <c r="J17" s="335"/>
      <c r="K17" s="335"/>
      <c r="L17" s="335"/>
      <c r="M17" s="335"/>
      <c r="N17" s="335"/>
      <c r="O17" s="335"/>
      <c r="P17" s="4"/>
      <c r="Q17" s="4"/>
      <c r="R17" s="4"/>
      <c r="S17" s="4"/>
      <c r="T17" s="4"/>
      <c r="U17" s="4"/>
      <c r="V17" s="4"/>
      <c r="W17" s="4"/>
    </row>
    <row r="18" spans="1:26" s="3" customFormat="1" ht="91.5" customHeight="1" x14ac:dyDescent="0.2">
      <c r="A18" s="382" t="s">
        <v>408</v>
      </c>
      <c r="B18" s="382"/>
      <c r="C18" s="382"/>
      <c r="D18" s="382"/>
      <c r="E18" s="382"/>
      <c r="F18" s="382"/>
      <c r="G18" s="382"/>
      <c r="H18" s="382"/>
      <c r="I18" s="382"/>
      <c r="J18" s="382"/>
      <c r="K18" s="382"/>
      <c r="L18" s="382"/>
      <c r="M18" s="382"/>
      <c r="N18" s="382"/>
      <c r="O18" s="382"/>
      <c r="P18" s="7"/>
      <c r="Q18" s="7"/>
      <c r="R18" s="7"/>
      <c r="S18" s="7"/>
      <c r="T18" s="7"/>
      <c r="U18" s="7"/>
      <c r="V18" s="7"/>
      <c r="W18" s="7"/>
      <c r="X18" s="7"/>
      <c r="Y18" s="7"/>
      <c r="Z18" s="7"/>
    </row>
    <row r="19" spans="1:26" s="3" customFormat="1" ht="78" customHeight="1" x14ac:dyDescent="0.2">
      <c r="A19" s="340" t="s">
        <v>6</v>
      </c>
      <c r="B19" s="340" t="s">
        <v>89</v>
      </c>
      <c r="C19" s="340" t="s">
        <v>88</v>
      </c>
      <c r="D19" s="340" t="s">
        <v>77</v>
      </c>
      <c r="E19" s="379" t="s">
        <v>87</v>
      </c>
      <c r="F19" s="380"/>
      <c r="G19" s="380"/>
      <c r="H19" s="380"/>
      <c r="I19" s="381"/>
      <c r="J19" s="340" t="s">
        <v>86</v>
      </c>
      <c r="K19" s="340"/>
      <c r="L19" s="340"/>
      <c r="M19" s="340"/>
      <c r="N19" s="340"/>
      <c r="O19" s="340"/>
      <c r="P19" s="4"/>
      <c r="Q19" s="4"/>
      <c r="R19" s="4"/>
      <c r="S19" s="4"/>
      <c r="T19" s="4"/>
      <c r="U19" s="4"/>
      <c r="V19" s="4"/>
      <c r="W19" s="4"/>
    </row>
    <row r="20" spans="1:26" s="3" customFormat="1" ht="51" customHeight="1" x14ac:dyDescent="0.2">
      <c r="A20" s="340"/>
      <c r="B20" s="340"/>
      <c r="C20" s="340"/>
      <c r="D20" s="340"/>
      <c r="E20" s="42" t="s">
        <v>85</v>
      </c>
      <c r="F20" s="42" t="s">
        <v>84</v>
      </c>
      <c r="G20" s="42" t="s">
        <v>83</v>
      </c>
      <c r="H20" s="42" t="s">
        <v>82</v>
      </c>
      <c r="I20" s="42" t="s">
        <v>81</v>
      </c>
      <c r="J20" s="42" t="s">
        <v>80</v>
      </c>
      <c r="K20" s="42" t="s">
        <v>5</v>
      </c>
      <c r="L20" s="50" t="s">
        <v>4</v>
      </c>
      <c r="M20" s="49" t="s">
        <v>218</v>
      </c>
      <c r="N20" s="49" t="s">
        <v>79</v>
      </c>
      <c r="O20" s="49"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6"/>
      <c r="B22" s="48"/>
      <c r="C22" s="34"/>
      <c r="D22" s="34"/>
      <c r="E22" s="34"/>
      <c r="F22" s="34"/>
      <c r="G22" s="34"/>
      <c r="H22" s="34"/>
      <c r="I22" s="34"/>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24"/>
  <sheetViews>
    <sheetView topLeftCell="A13" zoomScaleNormal="100" workbookViewId="0">
      <selection activeCell="B25" sqref="B25"/>
    </sheetView>
  </sheetViews>
  <sheetFormatPr defaultColWidth="9.140625" defaultRowHeight="15.75" x14ac:dyDescent="0.2"/>
  <cols>
    <col min="1" max="1" width="61.7109375" style="176" customWidth="1"/>
    <col min="2" max="2" width="18.5703125" style="176" customWidth="1"/>
    <col min="3" max="31" width="16.85546875" style="176" customWidth="1"/>
    <col min="32" max="32" width="18.7109375" style="180" customWidth="1"/>
    <col min="33" max="33" width="9.140625" style="180"/>
    <col min="34" max="256" width="9.140625" style="177"/>
    <col min="257" max="257" width="61.7109375" style="177" customWidth="1"/>
    <col min="258" max="258" width="18.5703125" style="177" customWidth="1"/>
    <col min="259" max="287" width="16.85546875" style="177" customWidth="1"/>
    <col min="288" max="288" width="18.7109375" style="177" customWidth="1"/>
    <col min="289" max="512" width="9.140625" style="177"/>
    <col min="513" max="513" width="61.7109375" style="177" customWidth="1"/>
    <col min="514" max="514" width="18.5703125" style="177" customWidth="1"/>
    <col min="515" max="543" width="16.85546875" style="177" customWidth="1"/>
    <col min="544" max="544" width="18.7109375" style="177" customWidth="1"/>
    <col min="545" max="768" width="9.140625" style="177"/>
    <col min="769" max="769" width="61.7109375" style="177" customWidth="1"/>
    <col min="770" max="770" width="18.5703125" style="177" customWidth="1"/>
    <col min="771" max="799" width="16.85546875" style="177" customWidth="1"/>
    <col min="800" max="800" width="18.7109375" style="177" customWidth="1"/>
    <col min="801" max="1024" width="9.140625" style="177"/>
    <col min="1025" max="1025" width="61.7109375" style="177" customWidth="1"/>
    <col min="1026" max="1026" width="18.5703125" style="177" customWidth="1"/>
    <col min="1027" max="1055" width="16.85546875" style="177" customWidth="1"/>
    <col min="1056" max="1056" width="18.7109375" style="177" customWidth="1"/>
    <col min="1057" max="1280" width="9.140625" style="177"/>
    <col min="1281" max="1281" width="61.7109375" style="177" customWidth="1"/>
    <col min="1282" max="1282" width="18.5703125" style="177" customWidth="1"/>
    <col min="1283" max="1311" width="16.85546875" style="177" customWidth="1"/>
    <col min="1312" max="1312" width="18.7109375" style="177" customWidth="1"/>
    <col min="1313" max="1536" width="9.140625" style="177"/>
    <col min="1537" max="1537" width="61.7109375" style="177" customWidth="1"/>
    <col min="1538" max="1538" width="18.5703125" style="177" customWidth="1"/>
    <col min="1539" max="1567" width="16.85546875" style="177" customWidth="1"/>
    <col min="1568" max="1568" width="18.7109375" style="177" customWidth="1"/>
    <col min="1569" max="1792" width="9.140625" style="177"/>
    <col min="1793" max="1793" width="61.7109375" style="177" customWidth="1"/>
    <col min="1794" max="1794" width="18.5703125" style="177" customWidth="1"/>
    <col min="1795" max="1823" width="16.85546875" style="177" customWidth="1"/>
    <col min="1824" max="1824" width="18.7109375" style="177" customWidth="1"/>
    <col min="1825" max="2048" width="9.140625" style="177"/>
    <col min="2049" max="2049" width="61.7109375" style="177" customWidth="1"/>
    <col min="2050" max="2050" width="18.5703125" style="177" customWidth="1"/>
    <col min="2051" max="2079" width="16.85546875" style="177" customWidth="1"/>
    <col min="2080" max="2080" width="18.7109375" style="177" customWidth="1"/>
    <col min="2081" max="2304" width="9.140625" style="177"/>
    <col min="2305" max="2305" width="61.7109375" style="177" customWidth="1"/>
    <col min="2306" max="2306" width="18.5703125" style="177" customWidth="1"/>
    <col min="2307" max="2335" width="16.85546875" style="177" customWidth="1"/>
    <col min="2336" max="2336" width="18.7109375" style="177" customWidth="1"/>
    <col min="2337" max="2560" width="9.140625" style="177"/>
    <col min="2561" max="2561" width="61.7109375" style="177" customWidth="1"/>
    <col min="2562" max="2562" width="18.5703125" style="177" customWidth="1"/>
    <col min="2563" max="2591" width="16.85546875" style="177" customWidth="1"/>
    <col min="2592" max="2592" width="18.7109375" style="177" customWidth="1"/>
    <col min="2593" max="2816" width="9.140625" style="177"/>
    <col min="2817" max="2817" width="61.7109375" style="177" customWidth="1"/>
    <col min="2818" max="2818" width="18.5703125" style="177" customWidth="1"/>
    <col min="2819" max="2847" width="16.85546875" style="177" customWidth="1"/>
    <col min="2848" max="2848" width="18.7109375" style="177" customWidth="1"/>
    <col min="2849" max="3072" width="9.140625" style="177"/>
    <col min="3073" max="3073" width="61.7109375" style="177" customWidth="1"/>
    <col min="3074" max="3074" width="18.5703125" style="177" customWidth="1"/>
    <col min="3075" max="3103" width="16.85546875" style="177" customWidth="1"/>
    <col min="3104" max="3104" width="18.7109375" style="177" customWidth="1"/>
    <col min="3105" max="3328" width="9.140625" style="177"/>
    <col min="3329" max="3329" width="61.7109375" style="177" customWidth="1"/>
    <col min="3330" max="3330" width="18.5703125" style="177" customWidth="1"/>
    <col min="3331" max="3359" width="16.85546875" style="177" customWidth="1"/>
    <col min="3360" max="3360" width="18.7109375" style="177" customWidth="1"/>
    <col min="3361" max="3584" width="9.140625" style="177"/>
    <col min="3585" max="3585" width="61.7109375" style="177" customWidth="1"/>
    <col min="3586" max="3586" width="18.5703125" style="177" customWidth="1"/>
    <col min="3587" max="3615" width="16.85546875" style="177" customWidth="1"/>
    <col min="3616" max="3616" width="18.7109375" style="177" customWidth="1"/>
    <col min="3617" max="3840" width="9.140625" style="177"/>
    <col min="3841" max="3841" width="61.7109375" style="177" customWidth="1"/>
    <col min="3842" max="3842" width="18.5703125" style="177" customWidth="1"/>
    <col min="3843" max="3871" width="16.85546875" style="177" customWidth="1"/>
    <col min="3872" max="3872" width="18.7109375" style="177" customWidth="1"/>
    <col min="3873" max="4096" width="9.140625" style="177"/>
    <col min="4097" max="4097" width="61.7109375" style="177" customWidth="1"/>
    <col min="4098" max="4098" width="18.5703125" style="177" customWidth="1"/>
    <col min="4099" max="4127" width="16.85546875" style="177" customWidth="1"/>
    <col min="4128" max="4128" width="18.7109375" style="177" customWidth="1"/>
    <col min="4129" max="4352" width="9.140625" style="177"/>
    <col min="4353" max="4353" width="61.7109375" style="177" customWidth="1"/>
    <col min="4354" max="4354" width="18.5703125" style="177" customWidth="1"/>
    <col min="4355" max="4383" width="16.85546875" style="177" customWidth="1"/>
    <col min="4384" max="4384" width="18.7109375" style="177" customWidth="1"/>
    <col min="4385" max="4608" width="9.140625" style="177"/>
    <col min="4609" max="4609" width="61.7109375" style="177" customWidth="1"/>
    <col min="4610" max="4610" width="18.5703125" style="177" customWidth="1"/>
    <col min="4611" max="4639" width="16.85546875" style="177" customWidth="1"/>
    <col min="4640" max="4640" width="18.7109375" style="177" customWidth="1"/>
    <col min="4641" max="4864" width="9.140625" style="177"/>
    <col min="4865" max="4865" width="61.7109375" style="177" customWidth="1"/>
    <col min="4866" max="4866" width="18.5703125" style="177" customWidth="1"/>
    <col min="4867" max="4895" width="16.85546875" style="177" customWidth="1"/>
    <col min="4896" max="4896" width="18.7109375" style="177" customWidth="1"/>
    <col min="4897" max="5120" width="9.140625" style="177"/>
    <col min="5121" max="5121" width="61.7109375" style="177" customWidth="1"/>
    <col min="5122" max="5122" width="18.5703125" style="177" customWidth="1"/>
    <col min="5123" max="5151" width="16.85546875" style="177" customWidth="1"/>
    <col min="5152" max="5152" width="18.7109375" style="177" customWidth="1"/>
    <col min="5153" max="5376" width="9.140625" style="177"/>
    <col min="5377" max="5377" width="61.7109375" style="177" customWidth="1"/>
    <col min="5378" max="5378" width="18.5703125" style="177" customWidth="1"/>
    <col min="5379" max="5407" width="16.85546875" style="177" customWidth="1"/>
    <col min="5408" max="5408" width="18.7109375" style="177" customWidth="1"/>
    <col min="5409" max="5632" width="9.140625" style="177"/>
    <col min="5633" max="5633" width="61.7109375" style="177" customWidth="1"/>
    <col min="5634" max="5634" width="18.5703125" style="177" customWidth="1"/>
    <col min="5635" max="5663" width="16.85546875" style="177" customWidth="1"/>
    <col min="5664" max="5664" width="18.7109375" style="177" customWidth="1"/>
    <col min="5665" max="5888" width="9.140625" style="177"/>
    <col min="5889" max="5889" width="61.7109375" style="177" customWidth="1"/>
    <col min="5890" max="5890" width="18.5703125" style="177" customWidth="1"/>
    <col min="5891" max="5919" width="16.85546875" style="177" customWidth="1"/>
    <col min="5920" max="5920" width="18.7109375" style="177" customWidth="1"/>
    <col min="5921" max="6144" width="9.140625" style="177"/>
    <col min="6145" max="6145" width="61.7109375" style="177" customWidth="1"/>
    <col min="6146" max="6146" width="18.5703125" style="177" customWidth="1"/>
    <col min="6147" max="6175" width="16.85546875" style="177" customWidth="1"/>
    <col min="6176" max="6176" width="18.7109375" style="177" customWidth="1"/>
    <col min="6177" max="6400" width="9.140625" style="177"/>
    <col min="6401" max="6401" width="61.7109375" style="177" customWidth="1"/>
    <col min="6402" max="6402" width="18.5703125" style="177" customWidth="1"/>
    <col min="6403" max="6431" width="16.85546875" style="177" customWidth="1"/>
    <col min="6432" max="6432" width="18.7109375" style="177" customWidth="1"/>
    <col min="6433" max="6656" width="9.140625" style="177"/>
    <col min="6657" max="6657" width="61.7109375" style="177" customWidth="1"/>
    <col min="6658" max="6658" width="18.5703125" style="177" customWidth="1"/>
    <col min="6659" max="6687" width="16.85546875" style="177" customWidth="1"/>
    <col min="6688" max="6688" width="18.7109375" style="177" customWidth="1"/>
    <col min="6689" max="6912" width="9.140625" style="177"/>
    <col min="6913" max="6913" width="61.7109375" style="177" customWidth="1"/>
    <col min="6914" max="6914" width="18.5703125" style="177" customWidth="1"/>
    <col min="6915" max="6943" width="16.85546875" style="177" customWidth="1"/>
    <col min="6944" max="6944" width="18.7109375" style="177" customWidth="1"/>
    <col min="6945" max="7168" width="9.140625" style="177"/>
    <col min="7169" max="7169" width="61.7109375" style="177" customWidth="1"/>
    <col min="7170" max="7170" width="18.5703125" style="177" customWidth="1"/>
    <col min="7171" max="7199" width="16.85546875" style="177" customWidth="1"/>
    <col min="7200" max="7200" width="18.7109375" style="177" customWidth="1"/>
    <col min="7201" max="7424" width="9.140625" style="177"/>
    <col min="7425" max="7425" width="61.7109375" style="177" customWidth="1"/>
    <col min="7426" max="7426" width="18.5703125" style="177" customWidth="1"/>
    <col min="7427" max="7455" width="16.85546875" style="177" customWidth="1"/>
    <col min="7456" max="7456" width="18.7109375" style="177" customWidth="1"/>
    <col min="7457" max="7680" width="9.140625" style="177"/>
    <col min="7681" max="7681" width="61.7109375" style="177" customWidth="1"/>
    <col min="7682" max="7682" width="18.5703125" style="177" customWidth="1"/>
    <col min="7683" max="7711" width="16.85546875" style="177" customWidth="1"/>
    <col min="7712" max="7712" width="18.7109375" style="177" customWidth="1"/>
    <col min="7713" max="7936" width="9.140625" style="177"/>
    <col min="7937" max="7937" width="61.7109375" style="177" customWidth="1"/>
    <col min="7938" max="7938" width="18.5703125" style="177" customWidth="1"/>
    <col min="7939" max="7967" width="16.85546875" style="177" customWidth="1"/>
    <col min="7968" max="7968" width="18.7109375" style="177" customWidth="1"/>
    <col min="7969" max="8192" width="9.140625" style="177"/>
    <col min="8193" max="8193" width="61.7109375" style="177" customWidth="1"/>
    <col min="8194" max="8194" width="18.5703125" style="177" customWidth="1"/>
    <col min="8195" max="8223" width="16.85546875" style="177" customWidth="1"/>
    <col min="8224" max="8224" width="18.7109375" style="177" customWidth="1"/>
    <col min="8225" max="8448" width="9.140625" style="177"/>
    <col min="8449" max="8449" width="61.7109375" style="177" customWidth="1"/>
    <col min="8450" max="8450" width="18.5703125" style="177" customWidth="1"/>
    <col min="8451" max="8479" width="16.85546875" style="177" customWidth="1"/>
    <col min="8480" max="8480" width="18.7109375" style="177" customWidth="1"/>
    <col min="8481" max="8704" width="9.140625" style="177"/>
    <col min="8705" max="8705" width="61.7109375" style="177" customWidth="1"/>
    <col min="8706" max="8706" width="18.5703125" style="177" customWidth="1"/>
    <col min="8707" max="8735" width="16.85546875" style="177" customWidth="1"/>
    <col min="8736" max="8736" width="18.7109375" style="177" customWidth="1"/>
    <col min="8737" max="8960" width="9.140625" style="177"/>
    <col min="8961" max="8961" width="61.7109375" style="177" customWidth="1"/>
    <col min="8962" max="8962" width="18.5703125" style="177" customWidth="1"/>
    <col min="8963" max="8991" width="16.85546875" style="177" customWidth="1"/>
    <col min="8992" max="8992" width="18.7109375" style="177" customWidth="1"/>
    <col min="8993" max="9216" width="9.140625" style="177"/>
    <col min="9217" max="9217" width="61.7109375" style="177" customWidth="1"/>
    <col min="9218" max="9218" width="18.5703125" style="177" customWidth="1"/>
    <col min="9219" max="9247" width="16.85546875" style="177" customWidth="1"/>
    <col min="9248" max="9248" width="18.7109375" style="177" customWidth="1"/>
    <col min="9249" max="9472" width="9.140625" style="177"/>
    <col min="9473" max="9473" width="61.7109375" style="177" customWidth="1"/>
    <col min="9474" max="9474" width="18.5703125" style="177" customWidth="1"/>
    <col min="9475" max="9503" width="16.85546875" style="177" customWidth="1"/>
    <col min="9504" max="9504" width="18.7109375" style="177" customWidth="1"/>
    <col min="9505" max="9728" width="9.140625" style="177"/>
    <col min="9729" max="9729" width="61.7109375" style="177" customWidth="1"/>
    <col min="9730" max="9730" width="18.5703125" style="177" customWidth="1"/>
    <col min="9731" max="9759" width="16.85546875" style="177" customWidth="1"/>
    <col min="9760" max="9760" width="18.7109375" style="177" customWidth="1"/>
    <col min="9761" max="9984" width="9.140625" style="177"/>
    <col min="9985" max="9985" width="61.7109375" style="177" customWidth="1"/>
    <col min="9986" max="9986" width="18.5703125" style="177" customWidth="1"/>
    <col min="9987" max="10015" width="16.85546875" style="177" customWidth="1"/>
    <col min="10016" max="10016" width="18.7109375" style="177" customWidth="1"/>
    <col min="10017" max="10240" width="9.140625" style="177"/>
    <col min="10241" max="10241" width="61.7109375" style="177" customWidth="1"/>
    <col min="10242" max="10242" width="18.5703125" style="177" customWidth="1"/>
    <col min="10243" max="10271" width="16.85546875" style="177" customWidth="1"/>
    <col min="10272" max="10272" width="18.7109375" style="177" customWidth="1"/>
    <col min="10273" max="10496" width="9.140625" style="177"/>
    <col min="10497" max="10497" width="61.7109375" style="177" customWidth="1"/>
    <col min="10498" max="10498" width="18.5703125" style="177" customWidth="1"/>
    <col min="10499" max="10527" width="16.85546875" style="177" customWidth="1"/>
    <col min="10528" max="10528" width="18.7109375" style="177" customWidth="1"/>
    <col min="10529" max="10752" width="9.140625" style="177"/>
    <col min="10753" max="10753" width="61.7109375" style="177" customWidth="1"/>
    <col min="10754" max="10754" width="18.5703125" style="177" customWidth="1"/>
    <col min="10755" max="10783" width="16.85546875" style="177" customWidth="1"/>
    <col min="10784" max="10784" width="18.7109375" style="177" customWidth="1"/>
    <col min="10785" max="11008" width="9.140625" style="177"/>
    <col min="11009" max="11009" width="61.7109375" style="177" customWidth="1"/>
    <col min="11010" max="11010" width="18.5703125" style="177" customWidth="1"/>
    <col min="11011" max="11039" width="16.85546875" style="177" customWidth="1"/>
    <col min="11040" max="11040" width="18.7109375" style="177" customWidth="1"/>
    <col min="11041" max="11264" width="9.140625" style="177"/>
    <col min="11265" max="11265" width="61.7109375" style="177" customWidth="1"/>
    <col min="11266" max="11266" width="18.5703125" style="177" customWidth="1"/>
    <col min="11267" max="11295" width="16.85546875" style="177" customWidth="1"/>
    <col min="11296" max="11296" width="18.7109375" style="177" customWidth="1"/>
    <col min="11297" max="11520" width="9.140625" style="177"/>
    <col min="11521" max="11521" width="61.7109375" style="177" customWidth="1"/>
    <col min="11522" max="11522" width="18.5703125" style="177" customWidth="1"/>
    <col min="11523" max="11551" width="16.85546875" style="177" customWidth="1"/>
    <col min="11552" max="11552" width="18.7109375" style="177" customWidth="1"/>
    <col min="11553" max="11776" width="9.140625" style="177"/>
    <col min="11777" max="11777" width="61.7109375" style="177" customWidth="1"/>
    <col min="11778" max="11778" width="18.5703125" style="177" customWidth="1"/>
    <col min="11779" max="11807" width="16.85546875" style="177" customWidth="1"/>
    <col min="11808" max="11808" width="18.7109375" style="177" customWidth="1"/>
    <col min="11809" max="12032" width="9.140625" style="177"/>
    <col min="12033" max="12033" width="61.7109375" style="177" customWidth="1"/>
    <col min="12034" max="12034" width="18.5703125" style="177" customWidth="1"/>
    <col min="12035" max="12063" width="16.85546875" style="177" customWidth="1"/>
    <col min="12064" max="12064" width="18.7109375" style="177" customWidth="1"/>
    <col min="12065" max="12288" width="9.140625" style="177"/>
    <col min="12289" max="12289" width="61.7109375" style="177" customWidth="1"/>
    <col min="12290" max="12290" width="18.5703125" style="177" customWidth="1"/>
    <col min="12291" max="12319" width="16.85546875" style="177" customWidth="1"/>
    <col min="12320" max="12320" width="18.7109375" style="177" customWidth="1"/>
    <col min="12321" max="12544" width="9.140625" style="177"/>
    <col min="12545" max="12545" width="61.7109375" style="177" customWidth="1"/>
    <col min="12546" max="12546" width="18.5703125" style="177" customWidth="1"/>
    <col min="12547" max="12575" width="16.85546875" style="177" customWidth="1"/>
    <col min="12576" max="12576" width="18.7109375" style="177" customWidth="1"/>
    <col min="12577" max="12800" width="9.140625" style="177"/>
    <col min="12801" max="12801" width="61.7109375" style="177" customWidth="1"/>
    <col min="12802" max="12802" width="18.5703125" style="177" customWidth="1"/>
    <col min="12803" max="12831" width="16.85546875" style="177" customWidth="1"/>
    <col min="12832" max="12832" width="18.7109375" style="177" customWidth="1"/>
    <col min="12833" max="13056" width="9.140625" style="177"/>
    <col min="13057" max="13057" width="61.7109375" style="177" customWidth="1"/>
    <col min="13058" max="13058" width="18.5703125" style="177" customWidth="1"/>
    <col min="13059" max="13087" width="16.85546875" style="177" customWidth="1"/>
    <col min="13088" max="13088" width="18.7109375" style="177" customWidth="1"/>
    <col min="13089" max="13312" width="9.140625" style="177"/>
    <col min="13313" max="13313" width="61.7109375" style="177" customWidth="1"/>
    <col min="13314" max="13314" width="18.5703125" style="177" customWidth="1"/>
    <col min="13315" max="13343" width="16.85546875" style="177" customWidth="1"/>
    <col min="13344" max="13344" width="18.7109375" style="177" customWidth="1"/>
    <col min="13345" max="13568" width="9.140625" style="177"/>
    <col min="13569" max="13569" width="61.7109375" style="177" customWidth="1"/>
    <col min="13570" max="13570" width="18.5703125" style="177" customWidth="1"/>
    <col min="13571" max="13599" width="16.85546875" style="177" customWidth="1"/>
    <col min="13600" max="13600" width="18.7109375" style="177" customWidth="1"/>
    <col min="13601" max="13824" width="9.140625" style="177"/>
    <col min="13825" max="13825" width="61.7109375" style="177" customWidth="1"/>
    <col min="13826" max="13826" width="18.5703125" style="177" customWidth="1"/>
    <col min="13827" max="13855" width="16.85546875" style="177" customWidth="1"/>
    <col min="13856" max="13856" width="18.7109375" style="177" customWidth="1"/>
    <col min="13857" max="14080" width="9.140625" style="177"/>
    <col min="14081" max="14081" width="61.7109375" style="177" customWidth="1"/>
    <col min="14082" max="14082" width="18.5703125" style="177" customWidth="1"/>
    <col min="14083" max="14111" width="16.85546875" style="177" customWidth="1"/>
    <col min="14112" max="14112" width="18.7109375" style="177" customWidth="1"/>
    <col min="14113" max="14336" width="9.140625" style="177"/>
    <col min="14337" max="14337" width="61.7109375" style="177" customWidth="1"/>
    <col min="14338" max="14338" width="18.5703125" style="177" customWidth="1"/>
    <col min="14339" max="14367" width="16.85546875" style="177" customWidth="1"/>
    <col min="14368" max="14368" width="18.7109375" style="177" customWidth="1"/>
    <col min="14369" max="14592" width="9.140625" style="177"/>
    <col min="14593" max="14593" width="61.7109375" style="177" customWidth="1"/>
    <col min="14594" max="14594" width="18.5703125" style="177" customWidth="1"/>
    <col min="14595" max="14623" width="16.85546875" style="177" customWidth="1"/>
    <col min="14624" max="14624" width="18.7109375" style="177" customWidth="1"/>
    <col min="14625" max="14848" width="9.140625" style="177"/>
    <col min="14849" max="14849" width="61.7109375" style="177" customWidth="1"/>
    <col min="14850" max="14850" width="18.5703125" style="177" customWidth="1"/>
    <col min="14851" max="14879" width="16.85546875" style="177" customWidth="1"/>
    <col min="14880" max="14880" width="18.7109375" style="177" customWidth="1"/>
    <col min="14881" max="15104" width="9.140625" style="177"/>
    <col min="15105" max="15105" width="61.7109375" style="177" customWidth="1"/>
    <col min="15106" max="15106" width="18.5703125" style="177" customWidth="1"/>
    <col min="15107" max="15135" width="16.85546875" style="177" customWidth="1"/>
    <col min="15136" max="15136" width="18.7109375" style="177" customWidth="1"/>
    <col min="15137" max="15360" width="9.140625" style="177"/>
    <col min="15361" max="15361" width="61.7109375" style="177" customWidth="1"/>
    <col min="15362" max="15362" width="18.5703125" style="177" customWidth="1"/>
    <col min="15363" max="15391" width="16.85546875" style="177" customWidth="1"/>
    <col min="15392" max="15392" width="18.7109375" style="177" customWidth="1"/>
    <col min="15393" max="15616" width="9.140625" style="177"/>
    <col min="15617" max="15617" width="61.7109375" style="177" customWidth="1"/>
    <col min="15618" max="15618" width="18.5703125" style="177" customWidth="1"/>
    <col min="15619" max="15647" width="16.85546875" style="177" customWidth="1"/>
    <col min="15648" max="15648" width="18.7109375" style="177" customWidth="1"/>
    <col min="15649" max="15872" width="9.140625" style="177"/>
    <col min="15873" max="15873" width="61.7109375" style="177" customWidth="1"/>
    <col min="15874" max="15874" width="18.5703125" style="177" customWidth="1"/>
    <col min="15875" max="15903" width="16.85546875" style="177" customWidth="1"/>
    <col min="15904" max="15904" width="18.7109375" style="177" customWidth="1"/>
    <col min="15905" max="16128" width="9.140625" style="177"/>
    <col min="16129" max="16129" width="61.7109375" style="177" customWidth="1"/>
    <col min="16130" max="16130" width="18.5703125" style="177" customWidth="1"/>
    <col min="16131" max="16159" width="16.85546875" style="177" customWidth="1"/>
    <col min="16160" max="16160" width="18.7109375" style="177" customWidth="1"/>
    <col min="16161" max="16384" width="9.140625" style="177"/>
  </cols>
  <sheetData>
    <row r="1" spans="1:38" ht="18.75" x14ac:dyDescent="0.2">
      <c r="A1" s="18"/>
      <c r="B1" s="12"/>
      <c r="C1" s="12"/>
      <c r="D1" s="12"/>
      <c r="G1" s="12"/>
      <c r="H1" s="39" t="s">
        <v>70</v>
      </c>
      <c r="Q1" s="224"/>
    </row>
    <row r="2" spans="1:38" s="180" customFormat="1" ht="18.75" x14ac:dyDescent="0.3">
      <c r="A2" s="18"/>
      <c r="B2" s="12"/>
      <c r="C2" s="12"/>
      <c r="D2" s="12"/>
      <c r="E2" s="177"/>
      <c r="F2" s="177"/>
      <c r="G2" s="12"/>
      <c r="H2" s="15" t="s">
        <v>11</v>
      </c>
      <c r="I2" s="176"/>
      <c r="J2" s="176"/>
      <c r="K2" s="176"/>
      <c r="L2" s="176"/>
      <c r="M2" s="176"/>
      <c r="N2" s="176"/>
      <c r="O2" s="176"/>
      <c r="P2" s="176"/>
      <c r="Q2" s="224"/>
      <c r="R2" s="176"/>
      <c r="S2" s="176"/>
      <c r="T2" s="176"/>
      <c r="U2" s="176"/>
      <c r="V2" s="176"/>
      <c r="W2" s="176"/>
      <c r="X2" s="176"/>
      <c r="Y2" s="176"/>
      <c r="Z2" s="176"/>
      <c r="AA2" s="176"/>
      <c r="AB2" s="176"/>
      <c r="AC2" s="176"/>
      <c r="AD2" s="176"/>
      <c r="AE2" s="176"/>
      <c r="AH2" s="177"/>
      <c r="AI2" s="177"/>
      <c r="AJ2" s="177"/>
      <c r="AK2" s="177"/>
      <c r="AL2" s="177"/>
    </row>
    <row r="3" spans="1:38" s="180" customFormat="1" ht="18.75" x14ac:dyDescent="0.3">
      <c r="A3" s="17"/>
      <c r="B3" s="12"/>
      <c r="C3" s="12"/>
      <c r="D3" s="12"/>
      <c r="E3" s="177"/>
      <c r="F3" s="177"/>
      <c r="G3" s="12"/>
      <c r="H3" s="15" t="s">
        <v>283</v>
      </c>
      <c r="I3" s="176"/>
      <c r="J3" s="176"/>
      <c r="K3" s="176"/>
      <c r="L3" s="176"/>
      <c r="M3" s="176"/>
      <c r="N3" s="176"/>
      <c r="O3" s="176"/>
      <c r="P3" s="176"/>
      <c r="Q3" s="224"/>
      <c r="R3" s="176"/>
      <c r="S3" s="176"/>
      <c r="T3" s="176"/>
      <c r="U3" s="176"/>
      <c r="V3" s="176"/>
      <c r="W3" s="176"/>
      <c r="X3" s="176"/>
      <c r="Y3" s="176"/>
      <c r="Z3" s="176"/>
      <c r="AA3" s="176"/>
      <c r="AB3" s="176"/>
      <c r="AC3" s="176"/>
      <c r="AD3" s="176"/>
      <c r="AE3" s="176"/>
      <c r="AH3" s="177"/>
      <c r="AI3" s="177"/>
      <c r="AJ3" s="177"/>
      <c r="AK3" s="177"/>
      <c r="AL3" s="177"/>
    </row>
    <row r="4" spans="1:38" s="180" customFormat="1" x14ac:dyDescent="0.2">
      <c r="A4" s="17"/>
      <c r="B4" s="12"/>
      <c r="C4" s="12"/>
      <c r="D4" s="12"/>
      <c r="E4" s="12"/>
      <c r="F4" s="12"/>
      <c r="G4" s="12"/>
      <c r="H4" s="12"/>
      <c r="I4" s="176"/>
      <c r="J4" s="176"/>
      <c r="K4" s="176"/>
      <c r="L4" s="176"/>
      <c r="M4" s="176"/>
      <c r="N4" s="176"/>
      <c r="O4" s="176"/>
      <c r="P4" s="176"/>
      <c r="Q4" s="224"/>
      <c r="R4" s="176"/>
      <c r="S4" s="176"/>
      <c r="T4" s="176"/>
      <c r="U4" s="176"/>
      <c r="V4" s="176"/>
      <c r="W4" s="176"/>
      <c r="X4" s="176"/>
      <c r="Y4" s="176"/>
      <c r="Z4" s="176"/>
      <c r="AA4" s="176"/>
      <c r="AB4" s="176"/>
      <c r="AC4" s="176"/>
      <c r="AD4" s="176"/>
      <c r="AE4" s="176"/>
      <c r="AH4" s="177"/>
      <c r="AI4" s="177"/>
      <c r="AJ4" s="177"/>
      <c r="AK4" s="177"/>
      <c r="AL4" s="177"/>
    </row>
    <row r="5" spans="1:38" s="180" customFormat="1" x14ac:dyDescent="0.2">
      <c r="A5" s="391" t="str">
        <f>'1. паспорт местоположение'!A5:C5</f>
        <v>Год раскрытия информации: 2016 год</v>
      </c>
      <c r="B5" s="391"/>
      <c r="C5" s="391"/>
      <c r="D5" s="391"/>
      <c r="E5" s="391"/>
      <c r="F5" s="391"/>
      <c r="G5" s="391"/>
      <c r="H5" s="391"/>
      <c r="I5" s="176"/>
      <c r="J5" s="176"/>
      <c r="K5" s="176"/>
      <c r="L5" s="176"/>
      <c r="M5" s="176"/>
      <c r="N5" s="176"/>
      <c r="O5" s="176"/>
      <c r="P5" s="176"/>
      <c r="Q5" s="224"/>
      <c r="R5" s="176"/>
      <c r="S5" s="176"/>
      <c r="T5" s="176"/>
      <c r="U5" s="176"/>
      <c r="V5" s="176"/>
      <c r="W5" s="176"/>
      <c r="X5" s="176"/>
      <c r="Y5" s="176"/>
      <c r="Z5" s="176"/>
      <c r="AA5" s="176"/>
      <c r="AB5" s="176"/>
      <c r="AC5" s="176"/>
      <c r="AD5" s="176"/>
      <c r="AE5" s="176"/>
      <c r="AH5" s="177"/>
      <c r="AI5" s="177"/>
      <c r="AJ5" s="177"/>
      <c r="AK5" s="177"/>
      <c r="AL5" s="177"/>
    </row>
    <row r="6" spans="1:38" s="180" customFormat="1" x14ac:dyDescent="0.2">
      <c r="A6" s="17"/>
      <c r="B6" s="12"/>
      <c r="C6" s="12"/>
      <c r="D6" s="12"/>
      <c r="E6" s="12"/>
      <c r="F6" s="12"/>
      <c r="G6" s="12"/>
      <c r="H6" s="12"/>
      <c r="I6" s="176"/>
      <c r="J6" s="176"/>
      <c r="K6" s="176"/>
      <c r="L6" s="176"/>
      <c r="M6" s="176"/>
      <c r="N6" s="176"/>
      <c r="O6" s="176"/>
      <c r="P6" s="176"/>
      <c r="Q6" s="224"/>
      <c r="R6" s="176"/>
      <c r="S6" s="176"/>
      <c r="T6" s="176"/>
      <c r="U6" s="176"/>
      <c r="V6" s="176"/>
      <c r="W6" s="176"/>
      <c r="X6" s="176"/>
      <c r="Y6" s="176"/>
      <c r="Z6" s="176"/>
      <c r="AA6" s="176"/>
      <c r="AB6" s="176"/>
      <c r="AC6" s="176"/>
      <c r="AD6" s="176"/>
      <c r="AE6" s="176"/>
      <c r="AH6" s="177"/>
      <c r="AI6" s="177"/>
      <c r="AJ6" s="177"/>
      <c r="AK6" s="177"/>
      <c r="AL6" s="177"/>
    </row>
    <row r="7" spans="1:38" s="180" customFormat="1" ht="18.75" x14ac:dyDescent="0.2">
      <c r="A7" s="333" t="str">
        <f>'1. паспорт местоположение'!A7:C7</f>
        <v xml:space="preserve">Паспорт инвестиционного проекта </v>
      </c>
      <c r="B7" s="333"/>
      <c r="C7" s="333"/>
      <c r="D7" s="333"/>
      <c r="E7" s="333"/>
      <c r="F7" s="333"/>
      <c r="G7" s="333"/>
      <c r="H7" s="333"/>
      <c r="I7" s="176"/>
      <c r="J7" s="176"/>
      <c r="K7" s="176"/>
      <c r="L7" s="176"/>
      <c r="M7" s="176"/>
      <c r="N7" s="176"/>
      <c r="O7" s="176"/>
      <c r="P7" s="176"/>
      <c r="Q7" s="224"/>
      <c r="R7" s="176"/>
      <c r="S7" s="176"/>
      <c r="T7" s="176"/>
      <c r="U7" s="176"/>
      <c r="V7" s="176"/>
      <c r="W7" s="176"/>
      <c r="X7" s="176"/>
      <c r="Y7" s="176"/>
      <c r="Z7" s="176"/>
      <c r="AA7" s="176"/>
      <c r="AB7" s="176"/>
      <c r="AC7" s="176"/>
      <c r="AD7" s="176"/>
      <c r="AE7" s="176"/>
      <c r="AH7" s="177"/>
      <c r="AI7" s="177"/>
      <c r="AJ7" s="177"/>
      <c r="AK7" s="177"/>
      <c r="AL7" s="177"/>
    </row>
    <row r="8" spans="1:38" s="180" customFormat="1" ht="18.75" x14ac:dyDescent="0.2">
      <c r="A8" s="208"/>
      <c r="B8" s="208"/>
      <c r="C8" s="208"/>
      <c r="D8" s="208"/>
      <c r="E8" s="208"/>
      <c r="F8" s="208"/>
      <c r="G8" s="208"/>
      <c r="H8" s="208"/>
      <c r="I8" s="176"/>
      <c r="J8" s="176"/>
      <c r="K8" s="176"/>
      <c r="L8" s="176"/>
      <c r="M8" s="176"/>
      <c r="N8" s="176"/>
      <c r="O8" s="176"/>
      <c r="P8" s="176"/>
      <c r="Q8" s="224"/>
      <c r="R8" s="176"/>
      <c r="S8" s="176"/>
      <c r="T8" s="176"/>
      <c r="U8" s="176"/>
      <c r="V8" s="176"/>
      <c r="W8" s="176"/>
      <c r="X8" s="176"/>
      <c r="Y8" s="176"/>
      <c r="Z8" s="176"/>
      <c r="AA8" s="176"/>
      <c r="AB8" s="176"/>
      <c r="AC8" s="176"/>
      <c r="AD8" s="176"/>
      <c r="AE8" s="176"/>
      <c r="AH8" s="177"/>
      <c r="AI8" s="177"/>
      <c r="AJ8" s="177"/>
      <c r="AK8" s="177"/>
      <c r="AL8" s="177"/>
    </row>
    <row r="9" spans="1:38" s="180" customFormat="1" ht="18.75" x14ac:dyDescent="0.2">
      <c r="A9" s="392" t="str">
        <f>'1. паспорт местоположение'!A9:C9</f>
        <v xml:space="preserve">                         АО "Янтарьэнерго"                         </v>
      </c>
      <c r="B9" s="392"/>
      <c r="C9" s="392"/>
      <c r="D9" s="392"/>
      <c r="E9" s="392"/>
      <c r="F9" s="392"/>
      <c r="G9" s="392"/>
      <c r="H9" s="392"/>
      <c r="I9" s="176"/>
      <c r="J9" s="176"/>
      <c r="K9" s="176"/>
      <c r="L9" s="176"/>
      <c r="M9" s="176"/>
      <c r="N9" s="176"/>
      <c r="O9" s="176"/>
      <c r="P9" s="176"/>
      <c r="Q9" s="224"/>
      <c r="R9" s="176"/>
      <c r="S9" s="176"/>
      <c r="T9" s="176"/>
      <c r="U9" s="176"/>
      <c r="V9" s="176"/>
      <c r="W9" s="176"/>
      <c r="X9" s="176"/>
      <c r="Y9" s="176"/>
      <c r="Z9" s="176"/>
      <c r="AA9" s="176"/>
      <c r="AB9" s="176"/>
      <c r="AC9" s="176"/>
      <c r="AD9" s="176"/>
      <c r="AE9" s="176"/>
      <c r="AH9" s="177"/>
      <c r="AI9" s="177"/>
      <c r="AJ9" s="177"/>
      <c r="AK9" s="177"/>
      <c r="AL9" s="177"/>
    </row>
    <row r="10" spans="1:38" s="180" customFormat="1" x14ac:dyDescent="0.2">
      <c r="A10" s="330" t="s">
        <v>9</v>
      </c>
      <c r="B10" s="330"/>
      <c r="C10" s="330"/>
      <c r="D10" s="330"/>
      <c r="E10" s="330"/>
      <c r="F10" s="330"/>
      <c r="G10" s="330"/>
      <c r="H10" s="330"/>
      <c r="I10" s="176"/>
      <c r="J10" s="176"/>
      <c r="K10" s="176"/>
      <c r="L10" s="176"/>
      <c r="M10" s="176"/>
      <c r="N10" s="176"/>
      <c r="O10" s="176"/>
      <c r="P10" s="176"/>
      <c r="Q10" s="224"/>
      <c r="R10" s="176"/>
      <c r="S10" s="176"/>
      <c r="T10" s="176"/>
      <c r="U10" s="176"/>
      <c r="V10" s="176"/>
      <c r="W10" s="176"/>
      <c r="X10" s="176"/>
      <c r="Y10" s="176"/>
      <c r="Z10" s="176"/>
      <c r="AA10" s="176"/>
      <c r="AB10" s="176"/>
      <c r="AC10" s="176"/>
      <c r="AD10" s="176"/>
      <c r="AE10" s="176"/>
      <c r="AH10" s="177"/>
      <c r="AI10" s="177"/>
      <c r="AJ10" s="177"/>
      <c r="AK10" s="177"/>
      <c r="AL10" s="177"/>
    </row>
    <row r="11" spans="1:38" ht="18.75" x14ac:dyDescent="0.2">
      <c r="A11" s="208"/>
      <c r="B11" s="208"/>
      <c r="C11" s="208"/>
      <c r="D11" s="208"/>
      <c r="E11" s="208"/>
      <c r="F11" s="208"/>
      <c r="G11" s="208"/>
      <c r="H11" s="208"/>
    </row>
    <row r="12" spans="1:38" s="180" customFormat="1" ht="18.75" x14ac:dyDescent="0.2">
      <c r="A12" s="392" t="str">
        <f>'1. паспорт местоположение'!A12:C12</f>
        <v>С_prj_111001_2476</v>
      </c>
      <c r="B12" s="392"/>
      <c r="C12" s="392"/>
      <c r="D12" s="392"/>
      <c r="E12" s="392"/>
      <c r="F12" s="392"/>
      <c r="G12" s="392"/>
      <c r="H12" s="392"/>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H12" s="177"/>
      <c r="AI12" s="177"/>
      <c r="AJ12" s="177"/>
      <c r="AK12" s="177"/>
      <c r="AL12" s="177"/>
    </row>
    <row r="13" spans="1:38" s="180" customFormat="1" x14ac:dyDescent="0.2">
      <c r="A13" s="330" t="s">
        <v>8</v>
      </c>
      <c r="B13" s="330"/>
      <c r="C13" s="330"/>
      <c r="D13" s="330"/>
      <c r="E13" s="330"/>
      <c r="F13" s="330"/>
      <c r="G13" s="330"/>
      <c r="H13" s="330"/>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H13" s="177"/>
      <c r="AI13" s="177"/>
      <c r="AJ13" s="177"/>
      <c r="AK13" s="177"/>
      <c r="AL13" s="177"/>
    </row>
    <row r="14" spans="1:38" s="180" customFormat="1" ht="18.75" x14ac:dyDescent="0.2">
      <c r="A14" s="209"/>
      <c r="B14" s="209"/>
      <c r="C14" s="209"/>
      <c r="D14" s="209"/>
      <c r="E14" s="209"/>
      <c r="F14" s="209"/>
      <c r="G14" s="209"/>
      <c r="H14" s="209"/>
      <c r="I14" s="176"/>
      <c r="J14" s="176"/>
      <c r="K14" s="176"/>
      <c r="L14" s="176"/>
      <c r="M14" s="176"/>
      <c r="N14" s="176"/>
      <c r="O14" s="176"/>
      <c r="P14" s="176"/>
      <c r="Q14" s="226"/>
      <c r="R14" s="176"/>
      <c r="S14" s="176"/>
      <c r="T14" s="176"/>
      <c r="U14" s="176"/>
      <c r="V14" s="176"/>
      <c r="W14" s="176"/>
      <c r="X14" s="176"/>
      <c r="Y14" s="176"/>
      <c r="Z14" s="176"/>
      <c r="AA14" s="176"/>
      <c r="AB14" s="176"/>
      <c r="AC14" s="176"/>
      <c r="AD14" s="176"/>
      <c r="AE14" s="176"/>
      <c r="AH14" s="177"/>
      <c r="AI14" s="177"/>
      <c r="AJ14" s="177"/>
      <c r="AK14" s="177"/>
      <c r="AL14" s="177"/>
    </row>
    <row r="15" spans="1:38" s="180" customFormat="1" ht="18.75" x14ac:dyDescent="0.2">
      <c r="A15" s="392" t="str">
        <f>'1. паспорт местоположение'!A15:C15</f>
        <v>Реконструкция ПС 110/15/10 кВ О-9 "Светлогорск"</v>
      </c>
      <c r="B15" s="392"/>
      <c r="C15" s="392"/>
      <c r="D15" s="392"/>
      <c r="E15" s="392"/>
      <c r="F15" s="392"/>
      <c r="G15" s="392"/>
      <c r="H15" s="392"/>
      <c r="I15" s="176"/>
      <c r="J15" s="176"/>
      <c r="K15" s="176"/>
      <c r="L15" s="176"/>
      <c r="M15" s="176"/>
      <c r="N15" s="176"/>
      <c r="O15" s="176"/>
      <c r="P15" s="176"/>
      <c r="Q15" s="226"/>
      <c r="R15" s="176"/>
      <c r="S15" s="176"/>
      <c r="T15" s="176"/>
      <c r="U15" s="176"/>
      <c r="V15" s="176"/>
      <c r="W15" s="176"/>
      <c r="X15" s="176"/>
      <c r="Y15" s="176"/>
      <c r="Z15" s="176"/>
      <c r="AA15" s="176"/>
      <c r="AB15" s="176"/>
      <c r="AC15" s="176"/>
      <c r="AD15" s="176"/>
      <c r="AE15" s="176"/>
      <c r="AH15" s="177"/>
      <c r="AI15" s="177"/>
      <c r="AJ15" s="177"/>
      <c r="AK15" s="177"/>
      <c r="AL15" s="177"/>
    </row>
    <row r="16" spans="1:38" s="180" customFormat="1" x14ac:dyDescent="0.2">
      <c r="A16" s="330" t="s">
        <v>7</v>
      </c>
      <c r="B16" s="330"/>
      <c r="C16" s="330"/>
      <c r="D16" s="330"/>
      <c r="E16" s="330"/>
      <c r="F16" s="330"/>
      <c r="G16" s="330"/>
      <c r="H16" s="330"/>
      <c r="I16" s="176"/>
      <c r="J16" s="176"/>
      <c r="K16" s="176"/>
      <c r="L16" s="176"/>
      <c r="M16" s="176"/>
      <c r="N16" s="176"/>
      <c r="O16" s="176"/>
      <c r="P16" s="176"/>
      <c r="Q16" s="226"/>
      <c r="R16" s="176"/>
      <c r="S16" s="176"/>
      <c r="T16" s="176"/>
      <c r="U16" s="176"/>
      <c r="V16" s="176"/>
      <c r="W16" s="176"/>
      <c r="X16" s="176"/>
      <c r="Y16" s="176"/>
      <c r="Z16" s="176"/>
      <c r="AA16" s="176"/>
      <c r="AB16" s="176"/>
      <c r="AC16" s="176"/>
      <c r="AD16" s="176"/>
      <c r="AE16" s="176"/>
      <c r="AH16" s="177"/>
      <c r="AI16" s="177"/>
      <c r="AJ16" s="177"/>
      <c r="AK16" s="177"/>
      <c r="AL16" s="177"/>
    </row>
    <row r="17" spans="1:38" s="180" customFormat="1" ht="18.75" x14ac:dyDescent="0.2">
      <c r="A17" s="210"/>
      <c r="B17" s="210"/>
      <c r="C17" s="210"/>
      <c r="D17" s="210"/>
      <c r="E17" s="210"/>
      <c r="F17" s="210"/>
      <c r="G17" s="210"/>
      <c r="H17" s="210"/>
      <c r="I17" s="176"/>
      <c r="J17" s="176"/>
      <c r="K17" s="176"/>
      <c r="L17" s="176"/>
      <c r="M17" s="176"/>
      <c r="N17" s="176"/>
      <c r="O17" s="176"/>
      <c r="P17" s="176"/>
      <c r="Q17" s="226"/>
      <c r="R17" s="176"/>
      <c r="S17" s="176"/>
      <c r="T17" s="176"/>
      <c r="U17" s="176"/>
      <c r="V17" s="176"/>
      <c r="W17" s="176"/>
      <c r="X17" s="176"/>
      <c r="Y17" s="176"/>
      <c r="Z17" s="176"/>
      <c r="AA17" s="176"/>
      <c r="AB17" s="176"/>
      <c r="AC17" s="176"/>
      <c r="AD17" s="176"/>
      <c r="AE17" s="176"/>
      <c r="AH17" s="177"/>
      <c r="AI17" s="177"/>
      <c r="AJ17" s="177"/>
      <c r="AK17" s="177"/>
      <c r="AL17" s="177"/>
    </row>
    <row r="18" spans="1:38" s="180" customFormat="1" ht="18.75" x14ac:dyDescent="0.2">
      <c r="A18" s="332" t="s">
        <v>409</v>
      </c>
      <c r="B18" s="332"/>
      <c r="C18" s="332"/>
      <c r="D18" s="332"/>
      <c r="E18" s="332"/>
      <c r="F18" s="332"/>
      <c r="G18" s="332"/>
      <c r="H18" s="332"/>
      <c r="I18" s="176"/>
      <c r="J18" s="176"/>
      <c r="K18" s="176"/>
      <c r="L18" s="176"/>
      <c r="M18" s="176"/>
      <c r="N18" s="176"/>
      <c r="O18" s="176"/>
      <c r="P18" s="176"/>
      <c r="Q18" s="226"/>
      <c r="R18" s="176"/>
      <c r="S18" s="176"/>
      <c r="T18" s="176"/>
      <c r="U18" s="176"/>
      <c r="V18" s="176"/>
      <c r="W18" s="176"/>
      <c r="X18" s="176"/>
      <c r="Y18" s="176"/>
      <c r="Z18" s="176"/>
      <c r="AA18" s="176"/>
      <c r="AB18" s="176"/>
      <c r="AC18" s="176"/>
      <c r="AD18" s="176"/>
      <c r="AE18" s="176"/>
      <c r="AH18" s="177"/>
      <c r="AI18" s="177"/>
      <c r="AJ18" s="177"/>
      <c r="AK18" s="177"/>
      <c r="AL18" s="177"/>
    </row>
    <row r="19" spans="1:38" s="180" customFormat="1" x14ac:dyDescent="0.2">
      <c r="A19" s="225"/>
      <c r="B19" s="176"/>
      <c r="C19" s="176"/>
      <c r="D19" s="176"/>
      <c r="E19" s="176"/>
      <c r="F19" s="176"/>
      <c r="G19" s="176"/>
      <c r="H19" s="176"/>
      <c r="I19" s="176"/>
      <c r="J19" s="176"/>
      <c r="K19" s="176"/>
      <c r="L19" s="176"/>
      <c r="M19" s="176"/>
      <c r="N19" s="176"/>
      <c r="O19" s="176"/>
      <c r="P19" s="176"/>
      <c r="Q19" s="227"/>
      <c r="R19" s="176"/>
      <c r="S19" s="176"/>
      <c r="T19" s="176"/>
      <c r="U19" s="176"/>
      <c r="V19" s="176"/>
      <c r="W19" s="176"/>
      <c r="X19" s="176"/>
      <c r="Y19" s="176"/>
      <c r="Z19" s="176"/>
      <c r="AA19" s="176"/>
      <c r="AB19" s="176"/>
      <c r="AC19" s="176"/>
      <c r="AD19" s="176"/>
      <c r="AE19" s="176"/>
      <c r="AH19" s="177"/>
      <c r="AI19" s="177"/>
      <c r="AJ19" s="177"/>
      <c r="AK19" s="177"/>
      <c r="AL19" s="177"/>
    </row>
    <row r="20" spans="1:38" s="180" customFormat="1" x14ac:dyDescent="0.2">
      <c r="A20" s="225"/>
      <c r="B20" s="176"/>
      <c r="C20" s="176"/>
      <c r="D20" s="176"/>
      <c r="E20" s="176"/>
      <c r="F20" s="176"/>
      <c r="G20" s="176"/>
      <c r="H20" s="176"/>
      <c r="I20" s="176"/>
      <c r="J20" s="176"/>
      <c r="K20" s="176"/>
      <c r="L20" s="176"/>
      <c r="M20" s="176"/>
      <c r="N20" s="176"/>
      <c r="O20" s="176"/>
      <c r="P20" s="176"/>
      <c r="Q20" s="227"/>
      <c r="R20" s="176"/>
      <c r="S20" s="176"/>
      <c r="T20" s="176"/>
      <c r="U20" s="176"/>
      <c r="V20" s="176"/>
      <c r="W20" s="176"/>
      <c r="X20" s="176"/>
      <c r="Y20" s="176"/>
      <c r="Z20" s="176"/>
      <c r="AA20" s="176"/>
      <c r="AB20" s="176"/>
      <c r="AC20" s="176"/>
      <c r="AD20" s="176"/>
      <c r="AE20" s="176"/>
      <c r="AH20" s="177"/>
      <c r="AI20" s="177"/>
      <c r="AJ20" s="177"/>
      <c r="AK20" s="177"/>
      <c r="AL20" s="177"/>
    </row>
    <row r="21" spans="1:38" s="180" customFormat="1" x14ac:dyDescent="0.2">
      <c r="A21" s="225"/>
      <c r="B21" s="176"/>
      <c r="C21" s="176"/>
      <c r="D21" s="176"/>
      <c r="E21" s="176"/>
      <c r="F21" s="176"/>
      <c r="G21" s="176"/>
      <c r="H21" s="176"/>
      <c r="I21" s="176"/>
      <c r="J21" s="176"/>
      <c r="K21" s="176"/>
      <c r="L21" s="176"/>
      <c r="M21" s="176"/>
      <c r="N21" s="176"/>
      <c r="O21" s="176"/>
      <c r="P21" s="176"/>
      <c r="Q21" s="226"/>
      <c r="R21" s="176"/>
      <c r="S21" s="176"/>
      <c r="T21" s="176"/>
      <c r="U21" s="176"/>
      <c r="V21" s="176"/>
      <c r="W21" s="176"/>
      <c r="X21" s="176"/>
      <c r="Y21" s="176"/>
      <c r="Z21" s="176"/>
      <c r="AA21" s="176"/>
      <c r="AB21" s="176"/>
      <c r="AC21" s="176"/>
      <c r="AD21" s="176"/>
      <c r="AE21" s="176"/>
      <c r="AH21" s="177"/>
      <c r="AI21" s="177"/>
      <c r="AJ21" s="177"/>
      <c r="AK21" s="177"/>
      <c r="AL21" s="177"/>
    </row>
    <row r="22" spans="1:38" s="180" customFormat="1" x14ac:dyDescent="0.2">
      <c r="A22" s="225"/>
      <c r="B22" s="176"/>
      <c r="C22" s="176"/>
      <c r="D22" s="176"/>
      <c r="E22" s="176"/>
      <c r="F22" s="176"/>
      <c r="G22" s="176"/>
      <c r="H22" s="176"/>
      <c r="I22" s="176"/>
      <c r="J22" s="176"/>
      <c r="K22" s="176"/>
      <c r="L22" s="176"/>
      <c r="M22" s="176"/>
      <c r="N22" s="176"/>
      <c r="O22" s="176"/>
      <c r="P22" s="176"/>
      <c r="Q22" s="226"/>
      <c r="R22" s="176"/>
      <c r="S22" s="176"/>
      <c r="T22" s="176"/>
      <c r="U22" s="176"/>
      <c r="V22" s="176"/>
      <c r="W22" s="176"/>
      <c r="X22" s="176"/>
      <c r="Y22" s="176"/>
      <c r="Z22" s="176"/>
      <c r="AA22" s="176"/>
      <c r="AB22" s="176"/>
      <c r="AC22" s="176"/>
      <c r="AD22" s="176"/>
      <c r="AE22" s="176"/>
      <c r="AH22" s="177"/>
      <c r="AI22" s="177"/>
      <c r="AJ22" s="177"/>
      <c r="AK22" s="177"/>
      <c r="AL22" s="177"/>
    </row>
    <row r="23" spans="1:38" s="180" customFormat="1" x14ac:dyDescent="0.2">
      <c r="A23" s="176"/>
      <c r="B23" s="176"/>
      <c r="C23" s="176"/>
      <c r="D23" s="225" t="s">
        <v>447</v>
      </c>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H23" s="177"/>
      <c r="AI23" s="177"/>
      <c r="AJ23" s="177"/>
      <c r="AK23" s="177"/>
      <c r="AL23" s="177"/>
    </row>
    <row r="24" spans="1:38" s="176" customFormat="1" ht="16.5" thickBot="1" x14ac:dyDescent="0.25">
      <c r="A24" s="228" t="s">
        <v>282</v>
      </c>
      <c r="B24" s="228" t="s">
        <v>1</v>
      </c>
      <c r="D24" s="229"/>
      <c r="E24" s="230"/>
      <c r="F24" s="230"/>
      <c r="G24" s="230"/>
      <c r="H24" s="230"/>
      <c r="AF24" s="180"/>
      <c r="AG24" s="180"/>
      <c r="AH24" s="177"/>
      <c r="AI24" s="177"/>
      <c r="AJ24" s="177"/>
      <c r="AK24" s="177"/>
      <c r="AL24" s="177"/>
    </row>
    <row r="25" spans="1:38" s="176" customFormat="1" x14ac:dyDescent="0.2">
      <c r="A25" s="231" t="s">
        <v>445</v>
      </c>
      <c r="B25" s="232">
        <v>169677966.10169491</v>
      </c>
      <c r="AF25" s="180"/>
      <c r="AG25" s="180"/>
      <c r="AH25" s="177"/>
      <c r="AI25" s="177"/>
      <c r="AJ25" s="177"/>
      <c r="AK25" s="177"/>
      <c r="AL25" s="177"/>
    </row>
    <row r="26" spans="1:38" s="176" customFormat="1" x14ac:dyDescent="0.2">
      <c r="A26" s="233" t="s">
        <v>280</v>
      </c>
      <c r="B26" s="234">
        <v>0</v>
      </c>
      <c r="AF26" s="180"/>
      <c r="AG26" s="180"/>
      <c r="AH26" s="177"/>
      <c r="AI26" s="177"/>
      <c r="AJ26" s="177"/>
      <c r="AK26" s="177"/>
      <c r="AL26" s="177"/>
    </row>
    <row r="27" spans="1:38" s="176" customFormat="1" x14ac:dyDescent="0.2">
      <c r="A27" s="233" t="s">
        <v>278</v>
      </c>
      <c r="B27" s="234">
        <v>25</v>
      </c>
      <c r="D27" s="225" t="s">
        <v>281</v>
      </c>
      <c r="AF27" s="180"/>
      <c r="AG27" s="180"/>
      <c r="AH27" s="177"/>
      <c r="AI27" s="177"/>
      <c r="AJ27" s="177"/>
      <c r="AK27" s="177"/>
      <c r="AL27" s="177"/>
    </row>
    <row r="28" spans="1:38" s="176" customFormat="1" ht="16.5" thickBot="1" x14ac:dyDescent="0.25">
      <c r="A28" s="235" t="s">
        <v>276</v>
      </c>
      <c r="B28" s="236">
        <v>1</v>
      </c>
      <c r="D28" s="383" t="s">
        <v>279</v>
      </c>
      <c r="E28" s="384"/>
      <c r="F28" s="385"/>
      <c r="G28" s="388">
        <f>SUM(B90:AE90)</f>
        <v>7.9585761184864614</v>
      </c>
      <c r="H28" s="389"/>
      <c r="AF28" s="180"/>
      <c r="AG28" s="180"/>
      <c r="AH28" s="177"/>
      <c r="AI28" s="177"/>
      <c r="AJ28" s="177"/>
      <c r="AK28" s="177"/>
      <c r="AL28" s="177"/>
    </row>
    <row r="29" spans="1:38" s="176" customFormat="1" x14ac:dyDescent="0.2">
      <c r="A29" s="231" t="s">
        <v>275</v>
      </c>
      <c r="B29" s="232">
        <v>600000</v>
      </c>
      <c r="D29" s="383" t="s">
        <v>277</v>
      </c>
      <c r="E29" s="384"/>
      <c r="F29" s="385"/>
      <c r="G29" s="388">
        <f>IF(SUM(B91:AE91)=0,"не окупается",SUM(B91:AE91))</f>
        <v>15.502098777902798</v>
      </c>
      <c r="H29" s="389"/>
      <c r="AF29" s="180"/>
      <c r="AG29" s="180"/>
      <c r="AH29" s="177"/>
      <c r="AI29" s="177"/>
      <c r="AJ29" s="177"/>
      <c r="AK29" s="177"/>
      <c r="AL29" s="177"/>
    </row>
    <row r="30" spans="1:38" s="176" customFormat="1" x14ac:dyDescent="0.2">
      <c r="A30" s="233" t="s">
        <v>446</v>
      </c>
      <c r="B30" s="234">
        <v>3</v>
      </c>
      <c r="D30" s="383" t="s">
        <v>453</v>
      </c>
      <c r="E30" s="384"/>
      <c r="F30" s="385"/>
      <c r="G30" s="386">
        <f>AE88</f>
        <v>12788248.117082857</v>
      </c>
      <c r="H30" s="387"/>
      <c r="AF30" s="180"/>
      <c r="AG30" s="180"/>
      <c r="AH30" s="177"/>
      <c r="AI30" s="177"/>
      <c r="AJ30" s="177"/>
      <c r="AK30" s="177"/>
      <c r="AL30" s="177"/>
    </row>
    <row r="31" spans="1:38" s="176" customFormat="1" x14ac:dyDescent="0.2">
      <c r="A31" s="233" t="s">
        <v>274</v>
      </c>
      <c r="B31" s="234">
        <v>3</v>
      </c>
      <c r="D31" s="383" t="s">
        <v>454</v>
      </c>
      <c r="E31" s="384"/>
      <c r="F31" s="385"/>
      <c r="G31" s="383" t="str">
        <f>IF(G30&gt;0,"да","нет")</f>
        <v>да</v>
      </c>
      <c r="H31" s="385"/>
      <c r="AF31" s="180"/>
      <c r="AG31" s="180"/>
      <c r="AH31" s="177"/>
      <c r="AI31" s="177"/>
      <c r="AJ31" s="177"/>
      <c r="AK31" s="177"/>
      <c r="AL31" s="177"/>
    </row>
    <row r="32" spans="1:38" s="176" customFormat="1" x14ac:dyDescent="0.2">
      <c r="A32" s="233" t="s">
        <v>253</v>
      </c>
      <c r="B32" s="234">
        <v>100000</v>
      </c>
      <c r="AF32" s="180"/>
      <c r="AG32" s="180"/>
      <c r="AH32" s="177"/>
      <c r="AI32" s="177"/>
      <c r="AJ32" s="177"/>
      <c r="AK32" s="177"/>
      <c r="AL32" s="177"/>
    </row>
    <row r="33" spans="1:38" s="176" customFormat="1" x14ac:dyDescent="0.2">
      <c r="A33" s="233" t="s">
        <v>273</v>
      </c>
      <c r="B33" s="234">
        <v>1</v>
      </c>
      <c r="AF33" s="180"/>
      <c r="AG33" s="180"/>
      <c r="AH33" s="177"/>
      <c r="AI33" s="177"/>
      <c r="AJ33" s="177"/>
      <c r="AK33" s="177"/>
      <c r="AL33" s="177"/>
    </row>
    <row r="34" spans="1:38" s="176" customFormat="1" x14ac:dyDescent="0.2">
      <c r="A34" s="233" t="s">
        <v>272</v>
      </c>
      <c r="B34" s="234">
        <v>1</v>
      </c>
      <c r="AF34" s="180"/>
      <c r="AG34" s="180"/>
      <c r="AH34" s="177"/>
      <c r="AI34" s="177"/>
      <c r="AJ34" s="177"/>
      <c r="AK34" s="177"/>
      <c r="AL34" s="177"/>
    </row>
    <row r="35" spans="1:38" s="176" customFormat="1" x14ac:dyDescent="0.2">
      <c r="A35" s="237" t="s">
        <v>455</v>
      </c>
      <c r="B35" s="238">
        <v>2000000</v>
      </c>
      <c r="AF35" s="180"/>
      <c r="AG35" s="180"/>
      <c r="AH35" s="177"/>
      <c r="AI35" s="177"/>
      <c r="AJ35" s="177"/>
      <c r="AK35" s="177"/>
      <c r="AL35" s="177"/>
    </row>
    <row r="36" spans="1:38" s="176" customFormat="1" ht="16.5" thickBot="1" x14ac:dyDescent="0.25">
      <c r="A36" s="235" t="s">
        <v>247</v>
      </c>
      <c r="B36" s="239">
        <v>0.2</v>
      </c>
      <c r="AF36" s="180"/>
      <c r="AG36" s="180"/>
      <c r="AH36" s="177"/>
      <c r="AI36" s="177"/>
      <c r="AJ36" s="177"/>
      <c r="AK36" s="177"/>
      <c r="AL36" s="177"/>
    </row>
    <row r="37" spans="1:38" s="176" customFormat="1" x14ac:dyDescent="0.2">
      <c r="A37" s="231" t="s">
        <v>447</v>
      </c>
      <c r="B37" s="232">
        <v>0</v>
      </c>
      <c r="AF37" s="180"/>
      <c r="AG37" s="180"/>
      <c r="AH37" s="177"/>
      <c r="AI37" s="177"/>
      <c r="AJ37" s="177"/>
      <c r="AK37" s="177"/>
      <c r="AL37" s="177"/>
    </row>
    <row r="38" spans="1:38" s="176" customFormat="1" x14ac:dyDescent="0.2">
      <c r="A38" s="233" t="s">
        <v>271</v>
      </c>
      <c r="B38" s="234"/>
      <c r="AF38" s="180"/>
      <c r="AG38" s="180"/>
      <c r="AH38" s="177"/>
      <c r="AI38" s="177"/>
      <c r="AJ38" s="177"/>
      <c r="AK38" s="177"/>
      <c r="AL38" s="177"/>
    </row>
    <row r="39" spans="1:38" s="176" customFormat="1" ht="16.5" thickBot="1" x14ac:dyDescent="0.25">
      <c r="A39" s="237" t="s">
        <v>270</v>
      </c>
      <c r="B39" s="240">
        <v>0.09</v>
      </c>
      <c r="AF39" s="180"/>
      <c r="AG39" s="180"/>
      <c r="AH39" s="177"/>
      <c r="AI39" s="177"/>
      <c r="AJ39" s="177"/>
      <c r="AK39" s="177"/>
      <c r="AL39" s="177"/>
    </row>
    <row r="40" spans="1:38" s="180" customFormat="1" x14ac:dyDescent="0.2">
      <c r="A40" s="241" t="s">
        <v>448</v>
      </c>
      <c r="B40" s="242">
        <v>1</v>
      </c>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H40" s="177"/>
      <c r="AI40" s="177"/>
      <c r="AJ40" s="177"/>
      <c r="AK40" s="177"/>
      <c r="AL40" s="177"/>
    </row>
    <row r="41" spans="1:38" s="180" customFormat="1" x14ac:dyDescent="0.2">
      <c r="A41" s="243" t="s">
        <v>269</v>
      </c>
      <c r="B41" s="244">
        <v>0.1</v>
      </c>
      <c r="C41" s="176"/>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H41" s="177"/>
      <c r="AI41" s="177"/>
      <c r="AJ41" s="177"/>
      <c r="AK41" s="177"/>
      <c r="AL41" s="177"/>
    </row>
    <row r="42" spans="1:38" s="180" customFormat="1" x14ac:dyDescent="0.2">
      <c r="A42" s="243" t="s">
        <v>268</v>
      </c>
      <c r="B42" s="245">
        <v>0.1</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H42" s="177"/>
      <c r="AI42" s="177"/>
      <c r="AJ42" s="177"/>
      <c r="AK42" s="177"/>
      <c r="AL42" s="177"/>
    </row>
    <row r="43" spans="1:38" s="180" customFormat="1" x14ac:dyDescent="0.2">
      <c r="A43" s="243" t="s">
        <v>267</v>
      </c>
      <c r="B43" s="245">
        <v>0</v>
      </c>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H43" s="177"/>
      <c r="AI43" s="177"/>
      <c r="AJ43" s="177"/>
      <c r="AK43" s="177"/>
      <c r="AL43" s="177"/>
    </row>
    <row r="44" spans="1:38" s="180" customFormat="1" x14ac:dyDescent="0.2">
      <c r="A44" s="243" t="s">
        <v>266</v>
      </c>
      <c r="B44" s="245">
        <v>0.20499999999999999</v>
      </c>
      <c r="C44" s="176"/>
      <c r="D44" s="176"/>
      <c r="E44" s="176"/>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H44" s="177"/>
      <c r="AI44" s="177"/>
      <c r="AJ44" s="177"/>
      <c r="AK44" s="177"/>
      <c r="AL44" s="177"/>
    </row>
    <row r="45" spans="1:38" s="180" customFormat="1" x14ac:dyDescent="0.2">
      <c r="A45" s="243" t="s">
        <v>265</v>
      </c>
      <c r="B45" s="245">
        <f>1-B43</f>
        <v>1</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H45" s="177"/>
      <c r="AI45" s="177"/>
      <c r="AJ45" s="177"/>
      <c r="AK45" s="177"/>
      <c r="AL45" s="177"/>
    </row>
    <row r="46" spans="1:38" s="180" customFormat="1" ht="16.5" thickBot="1" x14ac:dyDescent="0.25">
      <c r="A46" s="246" t="s">
        <v>456</v>
      </c>
      <c r="B46" s="247">
        <f>B45*B44+B43*B42*(1-B36)</f>
        <v>0.20499999999999999</v>
      </c>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H46" s="177"/>
      <c r="AI46" s="177"/>
      <c r="AJ46" s="177"/>
      <c r="AK46" s="177"/>
      <c r="AL46" s="177"/>
    </row>
    <row r="47" spans="1:38" s="180" customFormat="1" x14ac:dyDescent="0.2">
      <c r="A47" s="248" t="s">
        <v>264</v>
      </c>
      <c r="B47" s="249">
        <f>B58</f>
        <v>1</v>
      </c>
      <c r="C47" s="249">
        <f t="shared" ref="C47:AA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AB58</f>
        <v>27</v>
      </c>
      <c r="AC47" s="249">
        <f>AC58</f>
        <v>28</v>
      </c>
      <c r="AD47" s="249">
        <f>AD58</f>
        <v>29</v>
      </c>
      <c r="AE47" s="249">
        <f>AE58</f>
        <v>30</v>
      </c>
      <c r="AH47" s="177"/>
      <c r="AI47" s="177"/>
      <c r="AJ47" s="177"/>
      <c r="AK47" s="177"/>
      <c r="AL47" s="177"/>
    </row>
    <row r="48" spans="1:38" s="180" customFormat="1" x14ac:dyDescent="0.2">
      <c r="A48" s="250" t="s">
        <v>263</v>
      </c>
      <c r="B48" s="251">
        <v>4.3999999999999997E-2</v>
      </c>
      <c r="C48" s="251">
        <v>4.2999999999999997E-2</v>
      </c>
      <c r="D48" s="251">
        <v>4.1000000000000002E-2</v>
      </c>
      <c r="E48" s="251">
        <v>3.5999999999999997E-2</v>
      </c>
      <c r="F48" s="251">
        <v>3.2000000000000001E-2</v>
      </c>
      <c r="G48" s="251">
        <v>2.8000000000000001E-2</v>
      </c>
      <c r="H48" s="251">
        <v>2.7E-2</v>
      </c>
      <c r="I48" s="251">
        <v>2.7E-2</v>
      </c>
      <c r="J48" s="251">
        <v>2.5000000000000001E-2</v>
      </c>
      <c r="K48" s="251">
        <v>2.3E-2</v>
      </c>
      <c r="L48" s="251">
        <v>2.1999999999999999E-2</v>
      </c>
      <c r="M48" s="251">
        <v>0.02</v>
      </c>
      <c r="N48" s="251">
        <v>0.02</v>
      </c>
      <c r="O48" s="251">
        <v>0.02</v>
      </c>
      <c r="P48" s="251">
        <v>0.02</v>
      </c>
      <c r="Q48" s="251">
        <v>0.02</v>
      </c>
      <c r="R48" s="251">
        <v>0.02</v>
      </c>
      <c r="S48" s="251">
        <v>0.02</v>
      </c>
      <c r="T48" s="251">
        <v>0.02</v>
      </c>
      <c r="U48" s="251">
        <v>0.02</v>
      </c>
      <c r="V48" s="251">
        <v>0.02</v>
      </c>
      <c r="W48" s="251">
        <v>0.02</v>
      </c>
      <c r="X48" s="251">
        <v>0.02</v>
      </c>
      <c r="Y48" s="251">
        <v>0.02</v>
      </c>
      <c r="Z48" s="251">
        <v>0.02</v>
      </c>
      <c r="AA48" s="251">
        <v>0.02</v>
      </c>
      <c r="AB48" s="251">
        <v>0.02</v>
      </c>
      <c r="AC48" s="251">
        <v>0.02</v>
      </c>
      <c r="AD48" s="251">
        <v>0.02</v>
      </c>
      <c r="AE48" s="251">
        <v>0.02</v>
      </c>
      <c r="AH48" s="177"/>
      <c r="AI48" s="177"/>
      <c r="AJ48" s="177"/>
      <c r="AK48" s="177"/>
      <c r="AL48" s="177"/>
    </row>
    <row r="49" spans="1:38" s="180" customFormat="1" x14ac:dyDescent="0.2">
      <c r="A49" s="250" t="s">
        <v>262</v>
      </c>
      <c r="B49" s="251">
        <v>0.11394799999999994</v>
      </c>
      <c r="C49" s="251">
        <f>(1+B49)*(1+C48)-1</f>
        <v>0.16184776399999978</v>
      </c>
      <c r="D49" s="251">
        <f t="shared" ref="D49:AA49" si="1">(1+C49)*(1+D48)-1</f>
        <v>0.20948352232399969</v>
      </c>
      <c r="E49" s="251">
        <f t="shared" si="1"/>
        <v>0.25302492912766361</v>
      </c>
      <c r="F49" s="251">
        <f t="shared" si="1"/>
        <v>0.2931217268597488</v>
      </c>
      <c r="G49" s="251">
        <f t="shared" si="1"/>
        <v>0.32932913521182172</v>
      </c>
      <c r="H49" s="251">
        <f t="shared" si="1"/>
        <v>0.36522102186254068</v>
      </c>
      <c r="I49" s="251">
        <f t="shared" si="1"/>
        <v>0.40208198945282914</v>
      </c>
      <c r="J49" s="251">
        <f t="shared" si="1"/>
        <v>0.43713403918914984</v>
      </c>
      <c r="K49" s="251">
        <f t="shared" si="1"/>
        <v>0.4701881220905002</v>
      </c>
      <c r="L49" s="251">
        <f t="shared" si="1"/>
        <v>0.50253226077649127</v>
      </c>
      <c r="M49" s="251">
        <f t="shared" si="1"/>
        <v>0.53258290599202107</v>
      </c>
      <c r="N49" s="251">
        <f t="shared" si="1"/>
        <v>0.56323456411186146</v>
      </c>
      <c r="O49" s="251">
        <f t="shared" si="1"/>
        <v>0.59449925539409865</v>
      </c>
      <c r="P49" s="251">
        <f t="shared" si="1"/>
        <v>0.62638924050198064</v>
      </c>
      <c r="Q49" s="251">
        <f t="shared" si="1"/>
        <v>0.65891702531202023</v>
      </c>
      <c r="R49" s="251">
        <f t="shared" si="1"/>
        <v>0.6920953658182607</v>
      </c>
      <c r="S49" s="251">
        <f t="shared" si="1"/>
        <v>0.72593727313462586</v>
      </c>
      <c r="T49" s="251">
        <f t="shared" si="1"/>
        <v>0.76045601859731837</v>
      </c>
      <c r="U49" s="251">
        <f t="shared" si="1"/>
        <v>0.79566513896926483</v>
      </c>
      <c r="V49" s="251">
        <f t="shared" si="1"/>
        <v>0.83157844174865025</v>
      </c>
      <c r="W49" s="251">
        <f t="shared" si="1"/>
        <v>0.86821001058362324</v>
      </c>
      <c r="X49" s="251">
        <f t="shared" si="1"/>
        <v>0.90557421079529576</v>
      </c>
      <c r="Y49" s="251">
        <f t="shared" si="1"/>
        <v>0.94368569501120181</v>
      </c>
      <c r="Z49" s="251">
        <f t="shared" si="1"/>
        <v>0.98255940891142579</v>
      </c>
      <c r="AA49" s="251">
        <f t="shared" si="1"/>
        <v>1.0222105970896544</v>
      </c>
      <c r="AB49" s="251">
        <f>(1+AA49)*(1+AB48)-1</f>
        <v>1.0626548090314474</v>
      </c>
      <c r="AC49" s="251">
        <f>(1+AB49)*(1+AC48)-1</f>
        <v>1.1039079052120764</v>
      </c>
      <c r="AD49" s="251">
        <f>(1+AC49)*(1+AD48)-1</f>
        <v>1.1459860633163181</v>
      </c>
      <c r="AE49" s="251">
        <f>(1+AD49)*(1+AE48)-1</f>
        <v>1.1889057845826447</v>
      </c>
      <c r="AH49" s="177"/>
      <c r="AI49" s="177"/>
      <c r="AJ49" s="177"/>
      <c r="AK49" s="177"/>
      <c r="AL49" s="177"/>
    </row>
    <row r="50" spans="1:38" s="180" customFormat="1" ht="16.5" thickBot="1" x14ac:dyDescent="0.25">
      <c r="A50" s="252" t="s">
        <v>449</v>
      </c>
      <c r="B50" s="253"/>
      <c r="C50" s="254"/>
      <c r="D50" s="254">
        <v>15783759.966328194</v>
      </c>
      <c r="E50" s="254">
        <v>32703950.650232017</v>
      </c>
      <c r="F50" s="254">
        <v>47250667.89945522</v>
      </c>
      <c r="G50" s="254">
        <v>50273765.631662361</v>
      </c>
      <c r="H50" s="254">
        <v>51631157.303717241</v>
      </c>
      <c r="I50" s="254">
        <v>53025198.550917603</v>
      </c>
      <c r="J50" s="254">
        <v>54350828.514690541</v>
      </c>
      <c r="K50" s="254">
        <v>55600897.570528418</v>
      </c>
      <c r="L50" s="254">
        <v>56824117.317080043</v>
      </c>
      <c r="M50" s="254">
        <v>57960599.663421646</v>
      </c>
      <c r="N50" s="254">
        <v>59119811.656690076</v>
      </c>
      <c r="O50" s="254">
        <v>60302207.889823876</v>
      </c>
      <c r="P50" s="254">
        <v>61508252.047620356</v>
      </c>
      <c r="Q50" s="254">
        <v>62738417.088572763</v>
      </c>
      <c r="R50" s="254">
        <v>63993185.430344217</v>
      </c>
      <c r="S50" s="254">
        <v>65273049.1389511</v>
      </c>
      <c r="T50" s="254">
        <v>66578510.121730126</v>
      </c>
      <c r="U50" s="254">
        <v>67910080.324164733</v>
      </c>
      <c r="V50" s="254">
        <v>69268281.930648029</v>
      </c>
      <c r="W50" s="254">
        <v>70653647.569260985</v>
      </c>
      <c r="X50" s="254">
        <v>72066720.5206462</v>
      </c>
      <c r="Y50" s="254">
        <v>73508054.931059122</v>
      </c>
      <c r="Z50" s="254">
        <v>74978216.029680312</v>
      </c>
      <c r="AA50" s="254">
        <v>76477780.350273922</v>
      </c>
      <c r="AB50" s="254">
        <v>78007335.957279399</v>
      </c>
      <c r="AC50" s="254">
        <v>79567482.676424995</v>
      </c>
      <c r="AD50" s="254">
        <v>81158832.329953492</v>
      </c>
      <c r="AE50" s="254">
        <v>82782008.976552561</v>
      </c>
      <c r="AH50" s="177"/>
      <c r="AI50" s="177"/>
      <c r="AJ50" s="177"/>
      <c r="AK50" s="177"/>
      <c r="AL50" s="177"/>
    </row>
    <row r="51" spans="1:38" s="180" customFormat="1" ht="16.5" thickBot="1"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H51" s="177"/>
      <c r="AI51" s="177"/>
      <c r="AJ51" s="177"/>
      <c r="AK51" s="177"/>
      <c r="AL51" s="177"/>
    </row>
    <row r="52" spans="1:38" s="180" customFormat="1" x14ac:dyDescent="0.2">
      <c r="A52" s="255" t="s">
        <v>261</v>
      </c>
      <c r="B52" s="249">
        <f>B58</f>
        <v>1</v>
      </c>
      <c r="C52" s="249">
        <f t="shared" ref="C52:AA52" si="2">C58</f>
        <v>2</v>
      </c>
      <c r="D52" s="249">
        <f t="shared" si="2"/>
        <v>3</v>
      </c>
      <c r="E52" s="249">
        <f t="shared" si="2"/>
        <v>4</v>
      </c>
      <c r="F52" s="249">
        <f t="shared" si="2"/>
        <v>5</v>
      </c>
      <c r="G52" s="249">
        <f t="shared" si="2"/>
        <v>6</v>
      </c>
      <c r="H52" s="249">
        <f t="shared" si="2"/>
        <v>7</v>
      </c>
      <c r="I52" s="249">
        <f t="shared" si="2"/>
        <v>8</v>
      </c>
      <c r="J52" s="249">
        <f t="shared" si="2"/>
        <v>9</v>
      </c>
      <c r="K52" s="249">
        <f t="shared" si="2"/>
        <v>10</v>
      </c>
      <c r="L52" s="249">
        <f t="shared" si="2"/>
        <v>11</v>
      </c>
      <c r="M52" s="249">
        <f t="shared" si="2"/>
        <v>12</v>
      </c>
      <c r="N52" s="249">
        <f t="shared" si="2"/>
        <v>13</v>
      </c>
      <c r="O52" s="249">
        <f t="shared" si="2"/>
        <v>14</v>
      </c>
      <c r="P52" s="249">
        <f t="shared" si="2"/>
        <v>15</v>
      </c>
      <c r="Q52" s="249">
        <f t="shared" si="2"/>
        <v>16</v>
      </c>
      <c r="R52" s="249">
        <f t="shared" si="2"/>
        <v>17</v>
      </c>
      <c r="S52" s="249">
        <f t="shared" si="2"/>
        <v>18</v>
      </c>
      <c r="T52" s="249">
        <f t="shared" si="2"/>
        <v>19</v>
      </c>
      <c r="U52" s="249">
        <f t="shared" si="2"/>
        <v>20</v>
      </c>
      <c r="V52" s="249">
        <f t="shared" si="2"/>
        <v>21</v>
      </c>
      <c r="W52" s="249">
        <f t="shared" si="2"/>
        <v>22</v>
      </c>
      <c r="X52" s="249">
        <f t="shared" si="2"/>
        <v>23</v>
      </c>
      <c r="Y52" s="249">
        <f t="shared" si="2"/>
        <v>24</v>
      </c>
      <c r="Z52" s="249">
        <f t="shared" si="2"/>
        <v>25</v>
      </c>
      <c r="AA52" s="249">
        <f t="shared" si="2"/>
        <v>26</v>
      </c>
      <c r="AB52" s="249">
        <f>AB58</f>
        <v>27</v>
      </c>
      <c r="AC52" s="249">
        <f>AC58</f>
        <v>28</v>
      </c>
      <c r="AD52" s="249">
        <f>AD58</f>
        <v>29</v>
      </c>
      <c r="AE52" s="249">
        <f>AE58</f>
        <v>30</v>
      </c>
      <c r="AH52" s="177"/>
      <c r="AI52" s="177"/>
      <c r="AJ52" s="177"/>
      <c r="AK52" s="177"/>
      <c r="AL52" s="177"/>
    </row>
    <row r="53" spans="1:38" s="180" customFormat="1" x14ac:dyDescent="0.2">
      <c r="A53" s="250" t="s">
        <v>260</v>
      </c>
      <c r="B53" s="256">
        <v>0</v>
      </c>
      <c r="C53" s="256">
        <f t="shared" ref="C53:AA53" si="3">B53+B54-B55</f>
        <v>0</v>
      </c>
      <c r="D53" s="256">
        <f t="shared" si="3"/>
        <v>0</v>
      </c>
      <c r="E53" s="256">
        <f t="shared" si="3"/>
        <v>0</v>
      </c>
      <c r="F53" s="256">
        <f t="shared" si="3"/>
        <v>0</v>
      </c>
      <c r="G53" s="256">
        <f t="shared" si="3"/>
        <v>0</v>
      </c>
      <c r="H53" s="256">
        <f t="shared" si="3"/>
        <v>0</v>
      </c>
      <c r="I53" s="256">
        <f t="shared" si="3"/>
        <v>0</v>
      </c>
      <c r="J53" s="256">
        <f t="shared" si="3"/>
        <v>0</v>
      </c>
      <c r="K53" s="256">
        <f t="shared" si="3"/>
        <v>0</v>
      </c>
      <c r="L53" s="256">
        <f t="shared" si="3"/>
        <v>0</v>
      </c>
      <c r="M53" s="256">
        <f t="shared" si="3"/>
        <v>0</v>
      </c>
      <c r="N53" s="256">
        <f t="shared" si="3"/>
        <v>0</v>
      </c>
      <c r="O53" s="256">
        <f t="shared" si="3"/>
        <v>0</v>
      </c>
      <c r="P53" s="256">
        <f t="shared" si="3"/>
        <v>0</v>
      </c>
      <c r="Q53" s="256">
        <f t="shared" si="3"/>
        <v>0</v>
      </c>
      <c r="R53" s="256">
        <f t="shared" si="3"/>
        <v>0</v>
      </c>
      <c r="S53" s="256">
        <f t="shared" si="3"/>
        <v>0</v>
      </c>
      <c r="T53" s="256">
        <f t="shared" si="3"/>
        <v>0</v>
      </c>
      <c r="U53" s="256">
        <f t="shared" si="3"/>
        <v>0</v>
      </c>
      <c r="V53" s="256">
        <f t="shared" si="3"/>
        <v>0</v>
      </c>
      <c r="W53" s="256">
        <f t="shared" si="3"/>
        <v>0</v>
      </c>
      <c r="X53" s="256">
        <f t="shared" si="3"/>
        <v>0</v>
      </c>
      <c r="Y53" s="256">
        <f t="shared" si="3"/>
        <v>0</v>
      </c>
      <c r="Z53" s="256">
        <f t="shared" si="3"/>
        <v>0</v>
      </c>
      <c r="AA53" s="256">
        <f t="shared" si="3"/>
        <v>0</v>
      </c>
      <c r="AB53" s="256">
        <f>AA53+AA54-AA55</f>
        <v>0</v>
      </c>
      <c r="AC53" s="256">
        <f>AB53+AB54-AB55</f>
        <v>0</v>
      </c>
      <c r="AD53" s="256">
        <f>AC53+AC54-AC55</f>
        <v>0</v>
      </c>
      <c r="AE53" s="256">
        <f>AD53+AD54-AD55</f>
        <v>0</v>
      </c>
      <c r="AH53" s="177"/>
      <c r="AI53" s="177"/>
      <c r="AJ53" s="177"/>
      <c r="AK53" s="177"/>
      <c r="AL53" s="177"/>
    </row>
    <row r="54" spans="1:38" s="180" customFormat="1" x14ac:dyDescent="0.2">
      <c r="A54" s="250" t="s">
        <v>259</v>
      </c>
      <c r="B54" s="256">
        <f>B25*B28*B43*1.18</f>
        <v>0</v>
      </c>
      <c r="C54" s="256">
        <v>0</v>
      </c>
      <c r="D54" s="256">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256">
        <v>0</v>
      </c>
      <c r="AC54" s="256">
        <v>0</v>
      </c>
      <c r="AD54" s="256">
        <v>0</v>
      </c>
      <c r="AE54" s="256">
        <v>0</v>
      </c>
      <c r="AH54" s="177"/>
      <c r="AI54" s="177"/>
      <c r="AJ54" s="177"/>
      <c r="AK54" s="177"/>
      <c r="AL54" s="177"/>
    </row>
    <row r="55" spans="1:38" s="180" customFormat="1" x14ac:dyDescent="0.2">
      <c r="A55" s="250" t="s">
        <v>258</v>
      </c>
      <c r="B55" s="256">
        <f>$B$54/$B$40</f>
        <v>0</v>
      </c>
      <c r="C55" s="256">
        <f t="shared" ref="C55:AA55" si="4">IF(ROUND(C53,1)=0,0,B55+C54/$B$40)</f>
        <v>0</v>
      </c>
      <c r="D55" s="256">
        <f t="shared" si="4"/>
        <v>0</v>
      </c>
      <c r="E55" s="256">
        <f t="shared" si="4"/>
        <v>0</v>
      </c>
      <c r="F55" s="256">
        <f t="shared" si="4"/>
        <v>0</v>
      </c>
      <c r="G55" s="256">
        <f t="shared" si="4"/>
        <v>0</v>
      </c>
      <c r="H55" s="256">
        <f t="shared" si="4"/>
        <v>0</v>
      </c>
      <c r="I55" s="256">
        <f t="shared" si="4"/>
        <v>0</v>
      </c>
      <c r="J55" s="256">
        <f t="shared" si="4"/>
        <v>0</v>
      </c>
      <c r="K55" s="256">
        <f t="shared" si="4"/>
        <v>0</v>
      </c>
      <c r="L55" s="256">
        <f t="shared" si="4"/>
        <v>0</v>
      </c>
      <c r="M55" s="256">
        <f t="shared" si="4"/>
        <v>0</v>
      </c>
      <c r="N55" s="256">
        <f t="shared" si="4"/>
        <v>0</v>
      </c>
      <c r="O55" s="256">
        <f t="shared" si="4"/>
        <v>0</v>
      </c>
      <c r="P55" s="256">
        <f t="shared" si="4"/>
        <v>0</v>
      </c>
      <c r="Q55" s="256">
        <f t="shared" si="4"/>
        <v>0</v>
      </c>
      <c r="R55" s="256">
        <f t="shared" si="4"/>
        <v>0</v>
      </c>
      <c r="S55" s="256">
        <f t="shared" si="4"/>
        <v>0</v>
      </c>
      <c r="T55" s="256">
        <f t="shared" si="4"/>
        <v>0</v>
      </c>
      <c r="U55" s="256">
        <f t="shared" si="4"/>
        <v>0</v>
      </c>
      <c r="V55" s="256">
        <f t="shared" si="4"/>
        <v>0</v>
      </c>
      <c r="W55" s="256">
        <f t="shared" si="4"/>
        <v>0</v>
      </c>
      <c r="X55" s="256">
        <f t="shared" si="4"/>
        <v>0</v>
      </c>
      <c r="Y55" s="256">
        <f t="shared" si="4"/>
        <v>0</v>
      </c>
      <c r="Z55" s="256">
        <f t="shared" si="4"/>
        <v>0</v>
      </c>
      <c r="AA55" s="256">
        <f t="shared" si="4"/>
        <v>0</v>
      </c>
      <c r="AB55" s="256">
        <f>IF(ROUND(AB53,1)=0,0,AA55+AB54/$B$40)</f>
        <v>0</v>
      </c>
      <c r="AC55" s="256">
        <f>IF(ROUND(AC53,1)=0,0,AB55+AC54/$B$40)</f>
        <v>0</v>
      </c>
      <c r="AD55" s="256">
        <f>IF(ROUND(AD53,1)=0,0,AC55+AD54/$B$40)</f>
        <v>0</v>
      </c>
      <c r="AE55" s="256">
        <f>IF(ROUND(AE53,1)=0,0,AD55+AE54/$B$40)</f>
        <v>0</v>
      </c>
      <c r="AH55" s="177"/>
      <c r="AI55" s="177"/>
      <c r="AJ55" s="177"/>
      <c r="AK55" s="177"/>
      <c r="AL55" s="177"/>
    </row>
    <row r="56" spans="1:38" s="180" customFormat="1" ht="16.5" thickBot="1" x14ac:dyDescent="0.25">
      <c r="A56" s="252" t="s">
        <v>257</v>
      </c>
      <c r="B56" s="253">
        <f t="shared" ref="B56:AE56" si="5">AVERAGE(SUM(B53:B54),(SUM(B53:B54)-B55))*$B$42</f>
        <v>0</v>
      </c>
      <c r="C56" s="253">
        <f t="shared" si="5"/>
        <v>0</v>
      </c>
      <c r="D56" s="253">
        <f t="shared" si="5"/>
        <v>0</v>
      </c>
      <c r="E56" s="253">
        <f t="shared" si="5"/>
        <v>0</v>
      </c>
      <c r="F56" s="253">
        <f t="shared" si="5"/>
        <v>0</v>
      </c>
      <c r="G56" s="253">
        <f t="shared" si="5"/>
        <v>0</v>
      </c>
      <c r="H56" s="253">
        <f t="shared" si="5"/>
        <v>0</v>
      </c>
      <c r="I56" s="253">
        <f t="shared" si="5"/>
        <v>0</v>
      </c>
      <c r="J56" s="253">
        <f t="shared" si="5"/>
        <v>0</v>
      </c>
      <c r="K56" s="253">
        <f t="shared" si="5"/>
        <v>0</v>
      </c>
      <c r="L56" s="253">
        <f t="shared" si="5"/>
        <v>0</v>
      </c>
      <c r="M56" s="253">
        <f t="shared" si="5"/>
        <v>0</v>
      </c>
      <c r="N56" s="253">
        <f t="shared" si="5"/>
        <v>0</v>
      </c>
      <c r="O56" s="253">
        <f t="shared" si="5"/>
        <v>0</v>
      </c>
      <c r="P56" s="253">
        <f t="shared" si="5"/>
        <v>0</v>
      </c>
      <c r="Q56" s="253">
        <f t="shared" si="5"/>
        <v>0</v>
      </c>
      <c r="R56" s="253">
        <f t="shared" si="5"/>
        <v>0</v>
      </c>
      <c r="S56" s="253">
        <f t="shared" si="5"/>
        <v>0</v>
      </c>
      <c r="T56" s="253">
        <f t="shared" si="5"/>
        <v>0</v>
      </c>
      <c r="U56" s="253">
        <f t="shared" si="5"/>
        <v>0</v>
      </c>
      <c r="V56" s="253">
        <f t="shared" si="5"/>
        <v>0</v>
      </c>
      <c r="W56" s="253">
        <f t="shared" si="5"/>
        <v>0</v>
      </c>
      <c r="X56" s="253">
        <f t="shared" si="5"/>
        <v>0</v>
      </c>
      <c r="Y56" s="253">
        <f t="shared" si="5"/>
        <v>0</v>
      </c>
      <c r="Z56" s="253">
        <f t="shared" si="5"/>
        <v>0</v>
      </c>
      <c r="AA56" s="253">
        <f t="shared" si="5"/>
        <v>0</v>
      </c>
      <c r="AB56" s="253">
        <f t="shared" si="5"/>
        <v>0</v>
      </c>
      <c r="AC56" s="253">
        <f t="shared" si="5"/>
        <v>0</v>
      </c>
      <c r="AD56" s="253">
        <f t="shared" si="5"/>
        <v>0</v>
      </c>
      <c r="AE56" s="253">
        <f t="shared" si="5"/>
        <v>0</v>
      </c>
      <c r="AH56" s="177"/>
      <c r="AI56" s="177"/>
      <c r="AJ56" s="177"/>
      <c r="AK56" s="177"/>
      <c r="AL56" s="177"/>
    </row>
    <row r="57" spans="1:38" s="180" customFormat="1" ht="16.5" thickBot="1" x14ac:dyDescent="0.25">
      <c r="A57" s="257"/>
      <c r="B57" s="182">
        <v>2</v>
      </c>
      <c r="C57" s="182">
        <f>B57+1</f>
        <v>3</v>
      </c>
      <c r="D57" s="182">
        <f t="shared" ref="D57:AE58" si="6">C57+1</f>
        <v>4</v>
      </c>
      <c r="E57" s="182">
        <f t="shared" si="6"/>
        <v>5</v>
      </c>
      <c r="F57" s="182">
        <f t="shared" si="6"/>
        <v>6</v>
      </c>
      <c r="G57" s="182">
        <f t="shared" si="6"/>
        <v>7</v>
      </c>
      <c r="H57" s="182">
        <f t="shared" si="6"/>
        <v>8</v>
      </c>
      <c r="I57" s="182">
        <f t="shared" si="6"/>
        <v>9</v>
      </c>
      <c r="J57" s="182">
        <f t="shared" si="6"/>
        <v>10</v>
      </c>
      <c r="K57" s="182">
        <f t="shared" si="6"/>
        <v>11</v>
      </c>
      <c r="L57" s="182">
        <f t="shared" si="6"/>
        <v>12</v>
      </c>
      <c r="M57" s="182">
        <f t="shared" si="6"/>
        <v>13</v>
      </c>
      <c r="N57" s="182">
        <f t="shared" si="6"/>
        <v>14</v>
      </c>
      <c r="O57" s="182">
        <f t="shared" si="6"/>
        <v>15</v>
      </c>
      <c r="P57" s="182">
        <f t="shared" si="6"/>
        <v>16</v>
      </c>
      <c r="Q57" s="182">
        <f t="shared" si="6"/>
        <v>17</v>
      </c>
      <c r="R57" s="182">
        <f t="shared" si="6"/>
        <v>18</v>
      </c>
      <c r="S57" s="182">
        <f t="shared" si="6"/>
        <v>19</v>
      </c>
      <c r="T57" s="182">
        <f t="shared" si="6"/>
        <v>20</v>
      </c>
      <c r="U57" s="182">
        <f t="shared" si="6"/>
        <v>21</v>
      </c>
      <c r="V57" s="182">
        <f t="shared" si="6"/>
        <v>22</v>
      </c>
      <c r="W57" s="182">
        <f t="shared" si="6"/>
        <v>23</v>
      </c>
      <c r="X57" s="182">
        <f t="shared" si="6"/>
        <v>24</v>
      </c>
      <c r="Y57" s="182">
        <f t="shared" si="6"/>
        <v>25</v>
      </c>
      <c r="Z57" s="182">
        <f t="shared" si="6"/>
        <v>26</v>
      </c>
      <c r="AA57" s="182">
        <f t="shared" si="6"/>
        <v>27</v>
      </c>
      <c r="AB57" s="182">
        <f t="shared" si="6"/>
        <v>28</v>
      </c>
      <c r="AC57" s="182">
        <f t="shared" si="6"/>
        <v>29</v>
      </c>
      <c r="AD57" s="182">
        <f t="shared" si="6"/>
        <v>30</v>
      </c>
      <c r="AE57" s="182">
        <f t="shared" si="6"/>
        <v>31</v>
      </c>
      <c r="AH57" s="177"/>
      <c r="AI57" s="177"/>
      <c r="AJ57" s="177"/>
      <c r="AK57" s="177"/>
      <c r="AL57" s="177"/>
    </row>
    <row r="58" spans="1:38" s="180" customFormat="1" x14ac:dyDescent="0.2">
      <c r="A58" s="255" t="s">
        <v>450</v>
      </c>
      <c r="B58" s="249">
        <v>1</v>
      </c>
      <c r="C58" s="249">
        <f>B58+1</f>
        <v>2</v>
      </c>
      <c r="D58" s="249">
        <f t="shared" si="6"/>
        <v>3</v>
      </c>
      <c r="E58" s="249">
        <f t="shared" si="6"/>
        <v>4</v>
      </c>
      <c r="F58" s="249">
        <f t="shared" si="6"/>
        <v>5</v>
      </c>
      <c r="G58" s="249">
        <f t="shared" si="6"/>
        <v>6</v>
      </c>
      <c r="H58" s="249">
        <f t="shared" si="6"/>
        <v>7</v>
      </c>
      <c r="I58" s="249">
        <f t="shared" si="6"/>
        <v>8</v>
      </c>
      <c r="J58" s="249">
        <f t="shared" si="6"/>
        <v>9</v>
      </c>
      <c r="K58" s="249">
        <f t="shared" si="6"/>
        <v>10</v>
      </c>
      <c r="L58" s="249">
        <f t="shared" si="6"/>
        <v>11</v>
      </c>
      <c r="M58" s="249">
        <f t="shared" si="6"/>
        <v>12</v>
      </c>
      <c r="N58" s="249">
        <f t="shared" si="6"/>
        <v>13</v>
      </c>
      <c r="O58" s="249">
        <f t="shared" si="6"/>
        <v>14</v>
      </c>
      <c r="P58" s="249">
        <f t="shared" si="6"/>
        <v>15</v>
      </c>
      <c r="Q58" s="249">
        <f t="shared" si="6"/>
        <v>16</v>
      </c>
      <c r="R58" s="249">
        <f t="shared" si="6"/>
        <v>17</v>
      </c>
      <c r="S58" s="249">
        <f t="shared" si="6"/>
        <v>18</v>
      </c>
      <c r="T58" s="249">
        <f t="shared" si="6"/>
        <v>19</v>
      </c>
      <c r="U58" s="249">
        <f t="shared" si="6"/>
        <v>20</v>
      </c>
      <c r="V58" s="249">
        <f t="shared" si="6"/>
        <v>21</v>
      </c>
      <c r="W58" s="249">
        <f t="shared" si="6"/>
        <v>22</v>
      </c>
      <c r="X58" s="249">
        <f t="shared" si="6"/>
        <v>23</v>
      </c>
      <c r="Y58" s="249">
        <f t="shared" si="6"/>
        <v>24</v>
      </c>
      <c r="Z58" s="249">
        <f t="shared" si="6"/>
        <v>25</v>
      </c>
      <c r="AA58" s="249">
        <f t="shared" si="6"/>
        <v>26</v>
      </c>
      <c r="AB58" s="249">
        <f t="shared" si="6"/>
        <v>27</v>
      </c>
      <c r="AC58" s="249">
        <f t="shared" si="6"/>
        <v>28</v>
      </c>
      <c r="AD58" s="249">
        <f t="shared" si="6"/>
        <v>29</v>
      </c>
      <c r="AE58" s="249">
        <f t="shared" si="6"/>
        <v>30</v>
      </c>
      <c r="AH58" s="177"/>
      <c r="AI58" s="177"/>
      <c r="AJ58" s="177"/>
      <c r="AK58" s="177"/>
      <c r="AL58" s="177"/>
    </row>
    <row r="59" spans="1:38" s="180" customFormat="1" ht="14.25" x14ac:dyDescent="0.2">
      <c r="A59" s="258" t="s">
        <v>256</v>
      </c>
      <c r="B59" s="259">
        <f t="shared" ref="B59:AE59" si="7">B50*$B$28</f>
        <v>0</v>
      </c>
      <c r="C59" s="259">
        <f t="shared" si="7"/>
        <v>0</v>
      </c>
      <c r="D59" s="259">
        <f t="shared" si="7"/>
        <v>15783759.966328194</v>
      </c>
      <c r="E59" s="259">
        <f t="shared" si="7"/>
        <v>32703950.650232017</v>
      </c>
      <c r="F59" s="259">
        <f t="shared" si="7"/>
        <v>47250667.89945522</v>
      </c>
      <c r="G59" s="259">
        <f t="shared" si="7"/>
        <v>50273765.631662361</v>
      </c>
      <c r="H59" s="259">
        <f t="shared" si="7"/>
        <v>51631157.303717241</v>
      </c>
      <c r="I59" s="259">
        <f t="shared" si="7"/>
        <v>53025198.550917603</v>
      </c>
      <c r="J59" s="259">
        <f t="shared" si="7"/>
        <v>54350828.514690541</v>
      </c>
      <c r="K59" s="259">
        <f t="shared" si="7"/>
        <v>55600897.570528418</v>
      </c>
      <c r="L59" s="259">
        <f t="shared" si="7"/>
        <v>56824117.317080043</v>
      </c>
      <c r="M59" s="259">
        <f t="shared" si="7"/>
        <v>57960599.663421646</v>
      </c>
      <c r="N59" s="259">
        <f t="shared" si="7"/>
        <v>59119811.656690076</v>
      </c>
      <c r="O59" s="259">
        <f t="shared" si="7"/>
        <v>60302207.889823876</v>
      </c>
      <c r="P59" s="259">
        <f t="shared" si="7"/>
        <v>61508252.047620356</v>
      </c>
      <c r="Q59" s="259">
        <f t="shared" si="7"/>
        <v>62738417.088572763</v>
      </c>
      <c r="R59" s="259">
        <f t="shared" si="7"/>
        <v>63993185.430344217</v>
      </c>
      <c r="S59" s="259">
        <f t="shared" si="7"/>
        <v>65273049.1389511</v>
      </c>
      <c r="T59" s="259">
        <f t="shared" si="7"/>
        <v>66578510.121730126</v>
      </c>
      <c r="U59" s="259">
        <f t="shared" si="7"/>
        <v>67910080.324164733</v>
      </c>
      <c r="V59" s="259">
        <f t="shared" si="7"/>
        <v>69268281.930648029</v>
      </c>
      <c r="W59" s="259">
        <f t="shared" si="7"/>
        <v>70653647.569260985</v>
      </c>
      <c r="X59" s="259">
        <f t="shared" si="7"/>
        <v>72066720.5206462</v>
      </c>
      <c r="Y59" s="259">
        <f t="shared" si="7"/>
        <v>73508054.931059122</v>
      </c>
      <c r="Z59" s="259">
        <f t="shared" si="7"/>
        <v>74978216.029680312</v>
      </c>
      <c r="AA59" s="259">
        <f t="shared" si="7"/>
        <v>76477780.350273922</v>
      </c>
      <c r="AB59" s="259">
        <f t="shared" si="7"/>
        <v>78007335.957279399</v>
      </c>
      <c r="AC59" s="259">
        <f t="shared" si="7"/>
        <v>79567482.676424995</v>
      </c>
      <c r="AD59" s="259">
        <f t="shared" si="7"/>
        <v>81158832.329953492</v>
      </c>
      <c r="AE59" s="259">
        <f t="shared" si="7"/>
        <v>82782008.976552561</v>
      </c>
      <c r="AH59" s="177"/>
      <c r="AI59" s="177"/>
      <c r="AJ59" s="177"/>
      <c r="AK59" s="177"/>
      <c r="AL59" s="177"/>
    </row>
    <row r="60" spans="1:38" s="180" customFormat="1" x14ac:dyDescent="0.2">
      <c r="A60" s="250" t="s">
        <v>255</v>
      </c>
      <c r="B60" s="256">
        <f t="shared" ref="B60:V60" si="8">SUM(B61:B66)</f>
        <v>0</v>
      </c>
      <c r="C60" s="256">
        <f t="shared" si="8"/>
        <v>0</v>
      </c>
      <c r="D60" s="256">
        <f t="shared" si="8"/>
        <v>0</v>
      </c>
      <c r="E60" s="256">
        <f t="shared" si="8"/>
        <v>0</v>
      </c>
      <c r="F60" s="256">
        <f t="shared" si="8"/>
        <v>0</v>
      </c>
      <c r="G60" s="256">
        <f t="shared" si="8"/>
        <v>-132932.91352118217</v>
      </c>
      <c r="H60" s="256">
        <f t="shared" si="8"/>
        <v>-136522.10218625408</v>
      </c>
      <c r="I60" s="256">
        <f t="shared" si="8"/>
        <v>-981457.39261698048</v>
      </c>
      <c r="J60" s="256">
        <f t="shared" si="8"/>
        <v>-143713.40391891499</v>
      </c>
      <c r="K60" s="256">
        <f t="shared" si="8"/>
        <v>-3087395.0563900508</v>
      </c>
      <c r="L60" s="256">
        <f t="shared" si="8"/>
        <v>-1051772.5825435438</v>
      </c>
      <c r="M60" s="256">
        <f t="shared" si="8"/>
        <v>-153258.2905992021</v>
      </c>
      <c r="N60" s="256">
        <f t="shared" si="8"/>
        <v>-156323.45641118614</v>
      </c>
      <c r="O60" s="256">
        <f t="shared" si="8"/>
        <v>-1116149.4787758691</v>
      </c>
      <c r="P60" s="256">
        <f t="shared" si="8"/>
        <v>-162638.92405019805</v>
      </c>
      <c r="Q60" s="256">
        <f t="shared" si="8"/>
        <v>-165891.70253120203</v>
      </c>
      <c r="R60" s="256">
        <f t="shared" si="8"/>
        <v>-1184466.7560727824</v>
      </c>
      <c r="S60" s="256">
        <f t="shared" si="8"/>
        <v>-3624468.2735827141</v>
      </c>
      <c r="T60" s="256">
        <f t="shared" si="8"/>
        <v>-176045.60185973183</v>
      </c>
      <c r="U60" s="256">
        <f t="shared" si="8"/>
        <v>-1256965.5972784855</v>
      </c>
      <c r="V60" s="256">
        <f t="shared" si="8"/>
        <v>-183157.84417486502</v>
      </c>
      <c r="W60" s="256">
        <f t="shared" ref="W60:AE60" si="9">SUM(W61:W66)</f>
        <v>-186821.00105836234</v>
      </c>
      <c r="X60" s="256">
        <f t="shared" si="9"/>
        <v>-1333901.9475567071</v>
      </c>
      <c r="Y60" s="256">
        <f t="shared" si="9"/>
        <v>-194368.56950112019</v>
      </c>
      <c r="Z60" s="256">
        <f t="shared" si="9"/>
        <v>-198255.94089114259</v>
      </c>
      <c r="AA60" s="256">
        <f t="shared" si="9"/>
        <v>-5459968.6121420674</v>
      </c>
      <c r="AB60" s="256">
        <f t="shared" si="9"/>
        <v>-206265.48090314475</v>
      </c>
      <c r="AC60" s="256">
        <f t="shared" si="9"/>
        <v>-210390.79052120764</v>
      </c>
      <c r="AD60" s="256">
        <f t="shared" si="9"/>
        <v>-1502190.2443214227</v>
      </c>
      <c r="AE60" s="256">
        <f t="shared" si="9"/>
        <v>-218890.57845826447</v>
      </c>
      <c r="AH60" s="177"/>
      <c r="AI60" s="177"/>
      <c r="AJ60" s="177"/>
      <c r="AK60" s="177"/>
      <c r="AL60" s="177"/>
    </row>
    <row r="61" spans="1:38" s="180" customFormat="1" x14ac:dyDescent="0.2">
      <c r="A61" s="260" t="s">
        <v>254</v>
      </c>
      <c r="B61" s="256"/>
      <c r="C61" s="256"/>
      <c r="D61" s="256"/>
      <c r="E61" s="256"/>
      <c r="F61" s="256"/>
      <c r="G61" s="256">
        <v>0</v>
      </c>
      <c r="H61" s="256">
        <v>0</v>
      </c>
      <c r="I61" s="256">
        <f>-IF(I$47&lt;=$B$30,0,$B$29*(1+I$49)*$B$28)</f>
        <v>-841249.19367169752</v>
      </c>
      <c r="J61" s="256">
        <v>0</v>
      </c>
      <c r="K61" s="256">
        <v>0</v>
      </c>
      <c r="L61" s="256">
        <f>-IF(L$47&lt;=$B$30,0,$B$29*(1+L$49)*$B$28)</f>
        <v>-901519.35646589473</v>
      </c>
      <c r="M61" s="256">
        <v>0</v>
      </c>
      <c r="N61" s="256">
        <v>0</v>
      </c>
      <c r="O61" s="256">
        <f>-IF(O$47&lt;=$B$30,0,$B$29*(1+O$49)*$B$28)</f>
        <v>-956699.55323645915</v>
      </c>
      <c r="P61" s="256">
        <v>0</v>
      </c>
      <c r="Q61" s="256">
        <v>0</v>
      </c>
      <c r="R61" s="256">
        <f>-IF(R$47&lt;=$B$30,0,$B$29*(1+R$49)*$B$28)</f>
        <v>-1015257.2194909564</v>
      </c>
      <c r="S61" s="256">
        <v>0</v>
      </c>
      <c r="T61" s="256">
        <v>0</v>
      </c>
      <c r="U61" s="256">
        <f>-IF(U$47&lt;=$B$30,0,$B$29*(1+U$49)*$B$28)</f>
        <v>-1077399.083381559</v>
      </c>
      <c r="V61" s="256">
        <v>0</v>
      </c>
      <c r="W61" s="256">
        <v>0</v>
      </c>
      <c r="X61" s="256">
        <f>-IF(X$47&lt;=$B$30,0,$B$29*(1+X$49)*$B$28)</f>
        <v>-1143344.5264771774</v>
      </c>
      <c r="Y61" s="256">
        <v>0</v>
      </c>
      <c r="Z61" s="256">
        <v>0</v>
      </c>
      <c r="AA61" s="256">
        <f>-IF(AA$47&lt;=$B$30,0,$B$29*(1+AA$49)*$B$28)</f>
        <v>-1213326.3582537926</v>
      </c>
      <c r="AB61" s="256">
        <v>0</v>
      </c>
      <c r="AC61" s="256">
        <v>0</v>
      </c>
      <c r="AD61" s="256">
        <f>-IF(AD$47&lt;=$B$30,0,$B$29*(1+AD$49)*$B$28)</f>
        <v>-1287591.6379897909</v>
      </c>
      <c r="AE61" s="256">
        <v>0</v>
      </c>
      <c r="AF61" s="261"/>
      <c r="AH61" s="177"/>
      <c r="AI61" s="177"/>
      <c r="AJ61" s="177"/>
      <c r="AK61" s="177"/>
      <c r="AL61" s="177"/>
    </row>
    <row r="62" spans="1:38" s="180" customFormat="1" x14ac:dyDescent="0.2">
      <c r="A62" s="260" t="str">
        <f>A32</f>
        <v>Прочие расходы при эксплуатации объекта, руб. без НДС</v>
      </c>
      <c r="B62" s="256"/>
      <c r="C62" s="256"/>
      <c r="D62" s="256"/>
      <c r="E62" s="256"/>
      <c r="F62" s="256"/>
      <c r="G62" s="256">
        <f>-IF(G$47&lt;=$B$33,0,$B$32*(1+G$49)*$B$28)</f>
        <v>-132932.91352118217</v>
      </c>
      <c r="H62" s="256">
        <f>-IF(H$47&lt;=$B$33,0,$B$32*(1+H$49)*$B$28)</f>
        <v>-136522.10218625408</v>
      </c>
      <c r="I62" s="256">
        <f>-IF(I$47&lt;=$B$33,0,$B$32*(1+I$49)*$B$28)</f>
        <v>-140208.1989452829</v>
      </c>
      <c r="J62" s="256">
        <f>-IF(J$47&lt;=$B$33,0,$B$32*(1+J$49)*$B$28)</f>
        <v>-143713.40391891499</v>
      </c>
      <c r="K62" s="256">
        <f>-IF(K$47&lt;=$B$33,0,$B$32*(1+K$49)*$B$28)</f>
        <v>-147018.81220905003</v>
      </c>
      <c r="L62" s="256">
        <f t="shared" ref="L62:AE62" si="10">-IF(L$47&lt;=$B$33,0,$B$32*(1+L$49)*$B$28)</f>
        <v>-150253.22607764913</v>
      </c>
      <c r="M62" s="256">
        <f t="shared" si="10"/>
        <v>-153258.2905992021</v>
      </c>
      <c r="N62" s="256">
        <f t="shared" si="10"/>
        <v>-156323.45641118614</v>
      </c>
      <c r="O62" s="256">
        <f t="shared" si="10"/>
        <v>-159449.92553940986</v>
      </c>
      <c r="P62" s="256">
        <f t="shared" si="10"/>
        <v>-162638.92405019805</v>
      </c>
      <c r="Q62" s="256">
        <f t="shared" si="10"/>
        <v>-165891.70253120203</v>
      </c>
      <c r="R62" s="256">
        <f t="shared" si="10"/>
        <v>-169209.53658182608</v>
      </c>
      <c r="S62" s="256">
        <f t="shared" si="10"/>
        <v>-172593.72731346259</v>
      </c>
      <c r="T62" s="256">
        <f t="shared" si="10"/>
        <v>-176045.60185973183</v>
      </c>
      <c r="U62" s="256">
        <f t="shared" si="10"/>
        <v>-179566.51389692648</v>
      </c>
      <c r="V62" s="256">
        <f t="shared" si="10"/>
        <v>-183157.84417486502</v>
      </c>
      <c r="W62" s="256">
        <f t="shared" si="10"/>
        <v>-186821.00105836234</v>
      </c>
      <c r="X62" s="256">
        <f t="shared" si="10"/>
        <v>-190557.42107952957</v>
      </c>
      <c r="Y62" s="256">
        <f t="shared" si="10"/>
        <v>-194368.56950112019</v>
      </c>
      <c r="Z62" s="256">
        <f t="shared" si="10"/>
        <v>-198255.94089114259</v>
      </c>
      <c r="AA62" s="256">
        <f t="shared" si="10"/>
        <v>-202221.05970896545</v>
      </c>
      <c r="AB62" s="256">
        <f t="shared" si="10"/>
        <v>-206265.48090314475</v>
      </c>
      <c r="AC62" s="256">
        <f t="shared" si="10"/>
        <v>-210390.79052120764</v>
      </c>
      <c r="AD62" s="256">
        <f t="shared" si="10"/>
        <v>-214598.6063316318</v>
      </c>
      <c r="AE62" s="256">
        <f t="shared" si="10"/>
        <v>-218890.57845826447</v>
      </c>
      <c r="AH62" s="177"/>
      <c r="AI62" s="177"/>
      <c r="AJ62" s="177"/>
      <c r="AK62" s="177"/>
      <c r="AL62" s="177"/>
    </row>
    <row r="63" spans="1:38" s="180" customFormat="1" x14ac:dyDescent="0.2">
      <c r="A63" s="260" t="s">
        <v>455</v>
      </c>
      <c r="B63" s="256"/>
      <c r="C63" s="256"/>
      <c r="D63" s="256">
        <v>0</v>
      </c>
      <c r="E63" s="256">
        <v>0</v>
      </c>
      <c r="F63" s="256">
        <v>0</v>
      </c>
      <c r="G63" s="256">
        <v>0</v>
      </c>
      <c r="H63" s="256">
        <v>0</v>
      </c>
      <c r="I63" s="256">
        <v>0</v>
      </c>
      <c r="J63" s="256">
        <v>0</v>
      </c>
      <c r="K63" s="256">
        <f>-IF(K$47&lt;=$B$30,0,$B$35*(1+K$49)*$B$28)</f>
        <v>-2940376.2441810006</v>
      </c>
      <c r="L63" s="256">
        <v>0</v>
      </c>
      <c r="M63" s="256">
        <v>0</v>
      </c>
      <c r="N63" s="256">
        <v>0</v>
      </c>
      <c r="O63" s="256">
        <v>0</v>
      </c>
      <c r="P63" s="256">
        <v>0</v>
      </c>
      <c r="Q63" s="256">
        <v>0</v>
      </c>
      <c r="R63" s="256">
        <v>0</v>
      </c>
      <c r="S63" s="256">
        <f>-IF(S$47&lt;=$B$30,0,$B$35*(1+S$49)*$B$28)</f>
        <v>-3451874.5462692515</v>
      </c>
      <c r="T63" s="256">
        <v>0</v>
      </c>
      <c r="U63" s="256">
        <v>0</v>
      </c>
      <c r="V63" s="256">
        <v>0</v>
      </c>
      <c r="W63" s="256">
        <v>0</v>
      </c>
      <c r="X63" s="256">
        <v>0</v>
      </c>
      <c r="Y63" s="256">
        <v>0</v>
      </c>
      <c r="Z63" s="256">
        <v>0</v>
      </c>
      <c r="AA63" s="256">
        <f>-IF(AA$47&lt;=$B$30,0,$B$35*(1+AA$49)*$B$28)</f>
        <v>-4044421.1941793091</v>
      </c>
      <c r="AB63" s="256">
        <v>0</v>
      </c>
      <c r="AC63" s="256">
        <v>0</v>
      </c>
      <c r="AD63" s="256">
        <v>0</v>
      </c>
      <c r="AE63" s="256">
        <v>0</v>
      </c>
      <c r="AH63" s="177"/>
      <c r="AI63" s="177"/>
      <c r="AJ63" s="177"/>
      <c r="AK63" s="177"/>
      <c r="AL63" s="177"/>
    </row>
    <row r="64" spans="1:38" s="180" customFormat="1" x14ac:dyDescent="0.2">
      <c r="A64" s="260" t="s">
        <v>447</v>
      </c>
      <c r="B64" s="256">
        <f>-$B$37*(1+B$49)*$B$28*365</f>
        <v>0</v>
      </c>
      <c r="C64" s="256">
        <f t="shared" ref="C64:AE64" si="11">-$B$37*(1+C$49)*$B$28*365</f>
        <v>0</v>
      </c>
      <c r="D64" s="256">
        <f t="shared" si="11"/>
        <v>0</v>
      </c>
      <c r="E64" s="256">
        <f t="shared" si="11"/>
        <v>0</v>
      </c>
      <c r="F64" s="256">
        <f t="shared" si="11"/>
        <v>0</v>
      </c>
      <c r="G64" s="256">
        <f t="shared" si="11"/>
        <v>0</v>
      </c>
      <c r="H64" s="256">
        <f t="shared" si="11"/>
        <v>0</v>
      </c>
      <c r="I64" s="256">
        <f t="shared" si="11"/>
        <v>0</v>
      </c>
      <c r="J64" s="256">
        <f t="shared" si="11"/>
        <v>0</v>
      </c>
      <c r="K64" s="256">
        <f t="shared" si="11"/>
        <v>0</v>
      </c>
      <c r="L64" s="256">
        <f t="shared" si="11"/>
        <v>0</v>
      </c>
      <c r="M64" s="256">
        <f t="shared" si="11"/>
        <v>0</v>
      </c>
      <c r="N64" s="256">
        <f t="shared" si="11"/>
        <v>0</v>
      </c>
      <c r="O64" s="256">
        <f t="shared" si="11"/>
        <v>0</v>
      </c>
      <c r="P64" s="256">
        <f t="shared" si="11"/>
        <v>0</v>
      </c>
      <c r="Q64" s="256">
        <f t="shared" si="11"/>
        <v>0</v>
      </c>
      <c r="R64" s="256">
        <f t="shared" si="11"/>
        <v>0</v>
      </c>
      <c r="S64" s="256">
        <f t="shared" si="11"/>
        <v>0</v>
      </c>
      <c r="T64" s="256">
        <f t="shared" si="11"/>
        <v>0</v>
      </c>
      <c r="U64" s="256">
        <f t="shared" si="11"/>
        <v>0</v>
      </c>
      <c r="V64" s="256">
        <f t="shared" si="11"/>
        <v>0</v>
      </c>
      <c r="W64" s="256">
        <f t="shared" si="11"/>
        <v>0</v>
      </c>
      <c r="X64" s="256">
        <f t="shared" si="11"/>
        <v>0</v>
      </c>
      <c r="Y64" s="256">
        <f t="shared" si="11"/>
        <v>0</v>
      </c>
      <c r="Z64" s="256">
        <f t="shared" si="11"/>
        <v>0</v>
      </c>
      <c r="AA64" s="256">
        <f t="shared" si="11"/>
        <v>0</v>
      </c>
      <c r="AB64" s="256">
        <f t="shared" si="11"/>
        <v>0</v>
      </c>
      <c r="AC64" s="256">
        <f t="shared" si="11"/>
        <v>0</v>
      </c>
      <c r="AD64" s="256">
        <f t="shared" si="11"/>
        <v>0</v>
      </c>
      <c r="AE64" s="256">
        <f t="shared" si="11"/>
        <v>0</v>
      </c>
      <c r="AH64" s="177"/>
      <c r="AI64" s="177"/>
      <c r="AJ64" s="177"/>
      <c r="AK64" s="177"/>
      <c r="AL64" s="177"/>
    </row>
    <row r="65" spans="1:38" s="180" customFormat="1" x14ac:dyDescent="0.2">
      <c r="A65" s="260" t="s">
        <v>447</v>
      </c>
      <c r="B65" s="256">
        <f t="shared" ref="B65:AE65" si="12">-$B$38*(1+B$49)*12</f>
        <v>0</v>
      </c>
      <c r="C65" s="256">
        <f t="shared" si="12"/>
        <v>0</v>
      </c>
      <c r="D65" s="256">
        <f t="shared" si="12"/>
        <v>0</v>
      </c>
      <c r="E65" s="256">
        <f t="shared" si="12"/>
        <v>0</v>
      </c>
      <c r="F65" s="256">
        <f t="shared" si="12"/>
        <v>0</v>
      </c>
      <c r="G65" s="256">
        <f t="shared" si="12"/>
        <v>0</v>
      </c>
      <c r="H65" s="256">
        <f t="shared" si="12"/>
        <v>0</v>
      </c>
      <c r="I65" s="256">
        <f t="shared" si="12"/>
        <v>0</v>
      </c>
      <c r="J65" s="256">
        <f t="shared" si="12"/>
        <v>0</v>
      </c>
      <c r="K65" s="256">
        <f t="shared" si="12"/>
        <v>0</v>
      </c>
      <c r="L65" s="256">
        <f t="shared" si="12"/>
        <v>0</v>
      </c>
      <c r="M65" s="256">
        <f t="shared" si="12"/>
        <v>0</v>
      </c>
      <c r="N65" s="256">
        <f t="shared" si="12"/>
        <v>0</v>
      </c>
      <c r="O65" s="256">
        <f t="shared" si="12"/>
        <v>0</v>
      </c>
      <c r="P65" s="256">
        <f t="shared" si="12"/>
        <v>0</v>
      </c>
      <c r="Q65" s="256">
        <f t="shared" si="12"/>
        <v>0</v>
      </c>
      <c r="R65" s="256">
        <f t="shared" si="12"/>
        <v>0</v>
      </c>
      <c r="S65" s="256">
        <f t="shared" si="12"/>
        <v>0</v>
      </c>
      <c r="T65" s="256">
        <f t="shared" si="12"/>
        <v>0</v>
      </c>
      <c r="U65" s="256">
        <f t="shared" si="12"/>
        <v>0</v>
      </c>
      <c r="V65" s="256">
        <f t="shared" si="12"/>
        <v>0</v>
      </c>
      <c r="W65" s="256">
        <f t="shared" si="12"/>
        <v>0</v>
      </c>
      <c r="X65" s="256">
        <f t="shared" si="12"/>
        <v>0</v>
      </c>
      <c r="Y65" s="256">
        <f t="shared" si="12"/>
        <v>0</v>
      </c>
      <c r="Z65" s="256">
        <f t="shared" si="12"/>
        <v>0</v>
      </c>
      <c r="AA65" s="256">
        <f t="shared" si="12"/>
        <v>0</v>
      </c>
      <c r="AB65" s="256">
        <f t="shared" si="12"/>
        <v>0</v>
      </c>
      <c r="AC65" s="256">
        <f t="shared" si="12"/>
        <v>0</v>
      </c>
      <c r="AD65" s="256">
        <f t="shared" si="12"/>
        <v>0</v>
      </c>
      <c r="AE65" s="256">
        <f t="shared" si="12"/>
        <v>0</v>
      </c>
      <c r="AH65" s="177"/>
      <c r="AI65" s="177"/>
      <c r="AJ65" s="177"/>
      <c r="AK65" s="177"/>
      <c r="AL65" s="177"/>
    </row>
    <row r="66" spans="1:38" s="180" customFormat="1" x14ac:dyDescent="0.2">
      <c r="A66" s="260" t="s">
        <v>457</v>
      </c>
      <c r="B66" s="256">
        <v>0</v>
      </c>
      <c r="C66" s="256">
        <v>0</v>
      </c>
      <c r="D66" s="256">
        <v>0</v>
      </c>
      <c r="E66" s="256">
        <v>0</v>
      </c>
      <c r="F66" s="256">
        <v>0</v>
      </c>
      <c r="G66" s="256">
        <v>0</v>
      </c>
      <c r="H66" s="256">
        <v>0</v>
      </c>
      <c r="I66" s="256">
        <v>0</v>
      </c>
      <c r="J66" s="256">
        <v>0</v>
      </c>
      <c r="K66" s="256">
        <v>0</v>
      </c>
      <c r="L66" s="256">
        <v>0</v>
      </c>
      <c r="M66" s="256">
        <v>0</v>
      </c>
      <c r="N66" s="256">
        <v>0</v>
      </c>
      <c r="O66" s="256">
        <v>0</v>
      </c>
      <c r="P66" s="256">
        <v>0</v>
      </c>
      <c r="Q66" s="256">
        <v>0</v>
      </c>
      <c r="R66" s="256">
        <v>0</v>
      </c>
      <c r="S66" s="256">
        <v>0</v>
      </c>
      <c r="T66" s="256">
        <v>0</v>
      </c>
      <c r="U66" s="256">
        <v>0</v>
      </c>
      <c r="V66" s="256">
        <v>0</v>
      </c>
      <c r="W66" s="256">
        <v>0</v>
      </c>
      <c r="X66" s="256">
        <v>0</v>
      </c>
      <c r="Y66" s="256">
        <v>0</v>
      </c>
      <c r="Z66" s="256">
        <v>0</v>
      </c>
      <c r="AA66" s="256">
        <v>0</v>
      </c>
      <c r="AB66" s="256">
        <v>0</v>
      </c>
      <c r="AC66" s="256">
        <v>0</v>
      </c>
      <c r="AD66" s="256">
        <v>0</v>
      </c>
      <c r="AE66" s="256">
        <v>0</v>
      </c>
      <c r="AH66" s="177"/>
      <c r="AI66" s="177"/>
      <c r="AJ66" s="177"/>
      <c r="AK66" s="177"/>
      <c r="AL66" s="177"/>
    </row>
    <row r="67" spans="1:38" s="180" customFormat="1" ht="14.25" x14ac:dyDescent="0.2">
      <c r="A67" s="262" t="s">
        <v>458</v>
      </c>
      <c r="B67" s="259">
        <f t="shared" ref="B67:AE67" si="13">B59+B60</f>
        <v>0</v>
      </c>
      <c r="C67" s="259">
        <f t="shared" si="13"/>
        <v>0</v>
      </c>
      <c r="D67" s="259">
        <f t="shared" si="13"/>
        <v>15783759.966328194</v>
      </c>
      <c r="E67" s="259">
        <f t="shared" si="13"/>
        <v>32703950.650232017</v>
      </c>
      <c r="F67" s="259">
        <f t="shared" si="13"/>
        <v>47250667.89945522</v>
      </c>
      <c r="G67" s="259">
        <f t="shared" si="13"/>
        <v>50140832.718141176</v>
      </c>
      <c r="H67" s="259">
        <f t="shared" si="13"/>
        <v>51494635.201530986</v>
      </c>
      <c r="I67" s="259">
        <f t="shared" si="13"/>
        <v>52043741.158300623</v>
      </c>
      <c r="J67" s="259">
        <f t="shared" si="13"/>
        <v>54207115.110771626</v>
      </c>
      <c r="K67" s="259">
        <f t="shared" si="13"/>
        <v>52513502.514138371</v>
      </c>
      <c r="L67" s="259">
        <f t="shared" si="13"/>
        <v>55772344.734536499</v>
      </c>
      <c r="M67" s="259">
        <f t="shared" si="13"/>
        <v>57807341.372822441</v>
      </c>
      <c r="N67" s="259">
        <f t="shared" si="13"/>
        <v>58963488.200278893</v>
      </c>
      <c r="O67" s="259">
        <f t="shared" si="13"/>
        <v>59186058.41104801</v>
      </c>
      <c r="P67" s="259">
        <f t="shared" si="13"/>
        <v>61345613.123570159</v>
      </c>
      <c r="Q67" s="259">
        <f t="shared" si="13"/>
        <v>62572525.386041559</v>
      </c>
      <c r="R67" s="259">
        <f t="shared" si="13"/>
        <v>62808718.674271435</v>
      </c>
      <c r="S67" s="259">
        <f t="shared" si="13"/>
        <v>61648580.865368389</v>
      </c>
      <c r="T67" s="259">
        <f t="shared" si="13"/>
        <v>66402464.519870393</v>
      </c>
      <c r="U67" s="259">
        <f t="shared" si="13"/>
        <v>66653114.72688625</v>
      </c>
      <c r="V67" s="259">
        <f t="shared" si="13"/>
        <v>69085124.086473167</v>
      </c>
      <c r="W67" s="259">
        <f t="shared" si="13"/>
        <v>70466826.56820263</v>
      </c>
      <c r="X67" s="259">
        <f t="shared" si="13"/>
        <v>70732818.573089495</v>
      </c>
      <c r="Y67" s="259">
        <f t="shared" si="13"/>
        <v>73313686.361558005</v>
      </c>
      <c r="Z67" s="259">
        <f t="shared" si="13"/>
        <v>74779960.088789165</v>
      </c>
      <c r="AA67" s="259">
        <f t="shared" si="13"/>
        <v>71017811.738131851</v>
      </c>
      <c r="AB67" s="259">
        <f t="shared" si="13"/>
        <v>77801070.47637625</v>
      </c>
      <c r="AC67" s="259">
        <f t="shared" si="13"/>
        <v>79357091.885903791</v>
      </c>
      <c r="AD67" s="259">
        <f t="shared" si="13"/>
        <v>79656642.085632071</v>
      </c>
      <c r="AE67" s="259">
        <f t="shared" si="13"/>
        <v>82563118.398094296</v>
      </c>
      <c r="AH67" s="177"/>
      <c r="AI67" s="177"/>
      <c r="AJ67" s="177"/>
      <c r="AK67" s="177"/>
      <c r="AL67" s="177"/>
    </row>
    <row r="68" spans="1:38" s="180" customFormat="1" x14ac:dyDescent="0.2">
      <c r="A68" s="260" t="s">
        <v>249</v>
      </c>
      <c r="B68" s="256"/>
      <c r="C68" s="256"/>
      <c r="D68" s="256">
        <v>-4100028</v>
      </c>
      <c r="E68" s="256">
        <f>D68</f>
        <v>-4100028</v>
      </c>
      <c r="F68" s="256">
        <f>E68</f>
        <v>-4100028</v>
      </c>
      <c r="G68" s="256">
        <f>-(B25)*1.18*B28/B27</f>
        <v>-8008800</v>
      </c>
      <c r="H68" s="256">
        <f>G68</f>
        <v>-8008800</v>
      </c>
      <c r="I68" s="256">
        <f>H68</f>
        <v>-8008800</v>
      </c>
      <c r="J68" s="256">
        <f>I68</f>
        <v>-8008800</v>
      </c>
      <c r="K68" s="256">
        <f t="shared" ref="K68:AA68" si="14">J68</f>
        <v>-8008800</v>
      </c>
      <c r="L68" s="256">
        <f t="shared" si="14"/>
        <v>-8008800</v>
      </c>
      <c r="M68" s="256">
        <f t="shared" si="14"/>
        <v>-8008800</v>
      </c>
      <c r="N68" s="256">
        <f t="shared" si="14"/>
        <v>-8008800</v>
      </c>
      <c r="O68" s="256">
        <f t="shared" si="14"/>
        <v>-8008800</v>
      </c>
      <c r="P68" s="256">
        <f t="shared" si="14"/>
        <v>-8008800</v>
      </c>
      <c r="Q68" s="256">
        <f t="shared" si="14"/>
        <v>-8008800</v>
      </c>
      <c r="R68" s="256">
        <f t="shared" si="14"/>
        <v>-8008800</v>
      </c>
      <c r="S68" s="256">
        <f t="shared" si="14"/>
        <v>-8008800</v>
      </c>
      <c r="T68" s="256">
        <f t="shared" si="14"/>
        <v>-8008800</v>
      </c>
      <c r="U68" s="256">
        <f t="shared" si="14"/>
        <v>-8008800</v>
      </c>
      <c r="V68" s="256">
        <f t="shared" si="14"/>
        <v>-8008800</v>
      </c>
      <c r="W68" s="256">
        <f t="shared" si="14"/>
        <v>-8008800</v>
      </c>
      <c r="X68" s="256">
        <f t="shared" si="14"/>
        <v>-8008800</v>
      </c>
      <c r="Y68" s="256">
        <f t="shared" si="14"/>
        <v>-8008800</v>
      </c>
      <c r="Z68" s="256">
        <f t="shared" si="14"/>
        <v>-8008800</v>
      </c>
      <c r="AA68" s="256">
        <f t="shared" si="14"/>
        <v>-8008800</v>
      </c>
      <c r="AB68" s="256">
        <f>AA68</f>
        <v>-8008800</v>
      </c>
      <c r="AC68" s="256">
        <f>AB68-D68</f>
        <v>-3908772</v>
      </c>
      <c r="AD68" s="256">
        <f>AC68</f>
        <v>-3908772</v>
      </c>
      <c r="AE68" s="256">
        <f>AD68</f>
        <v>-3908772</v>
      </c>
      <c r="AF68" s="183">
        <f>SUM(B68:AE68)/1.18</f>
        <v>-169677966.10169491</v>
      </c>
      <c r="AH68" s="177"/>
      <c r="AI68" s="177"/>
      <c r="AJ68" s="177"/>
      <c r="AK68" s="177"/>
      <c r="AL68" s="177"/>
    </row>
    <row r="69" spans="1:38" s="180" customFormat="1" ht="14.25" x14ac:dyDescent="0.2">
      <c r="A69" s="262" t="s">
        <v>459</v>
      </c>
      <c r="B69" s="259">
        <f t="shared" ref="B69:AE69" si="15">B67+B68</f>
        <v>0</v>
      </c>
      <c r="C69" s="259">
        <f t="shared" si="15"/>
        <v>0</v>
      </c>
      <c r="D69" s="259">
        <f t="shared" si="15"/>
        <v>11683731.966328194</v>
      </c>
      <c r="E69" s="259">
        <f t="shared" si="15"/>
        <v>28603922.650232017</v>
      </c>
      <c r="F69" s="259">
        <f t="shared" si="15"/>
        <v>43150639.89945522</v>
      </c>
      <c r="G69" s="259">
        <f t="shared" si="15"/>
        <v>42132032.718141176</v>
      </c>
      <c r="H69" s="259">
        <f t="shared" si="15"/>
        <v>43485835.201530986</v>
      </c>
      <c r="I69" s="259">
        <f t="shared" si="15"/>
        <v>44034941.158300623</v>
      </c>
      <c r="J69" s="259">
        <f t="shared" si="15"/>
        <v>46198315.110771626</v>
      </c>
      <c r="K69" s="259">
        <f t="shared" si="15"/>
        <v>44504702.514138371</v>
      </c>
      <c r="L69" s="259">
        <f t="shared" si="15"/>
        <v>47763544.734536499</v>
      </c>
      <c r="M69" s="259">
        <f t="shared" si="15"/>
        <v>49798541.372822441</v>
      </c>
      <c r="N69" s="259">
        <f t="shared" si="15"/>
        <v>50954688.200278893</v>
      </c>
      <c r="O69" s="259">
        <f t="shared" si="15"/>
        <v>51177258.41104801</v>
      </c>
      <c r="P69" s="259">
        <f t="shared" si="15"/>
        <v>53336813.123570159</v>
      </c>
      <c r="Q69" s="259">
        <f t="shared" si="15"/>
        <v>54563725.386041559</v>
      </c>
      <c r="R69" s="259">
        <f t="shared" si="15"/>
        <v>54799918.674271435</v>
      </c>
      <c r="S69" s="259">
        <f t="shared" si="15"/>
        <v>53639780.865368389</v>
      </c>
      <c r="T69" s="259">
        <f t="shared" si="15"/>
        <v>58393664.519870393</v>
      </c>
      <c r="U69" s="259">
        <f t="shared" si="15"/>
        <v>58644314.72688625</v>
      </c>
      <c r="V69" s="259">
        <f t="shared" si="15"/>
        <v>61076324.086473167</v>
      </c>
      <c r="W69" s="259">
        <f t="shared" si="15"/>
        <v>62458026.56820263</v>
      </c>
      <c r="X69" s="259">
        <f t="shared" si="15"/>
        <v>62724018.573089495</v>
      </c>
      <c r="Y69" s="259">
        <f t="shared" si="15"/>
        <v>65304886.361558005</v>
      </c>
      <c r="Z69" s="259">
        <f t="shared" si="15"/>
        <v>66771160.088789165</v>
      </c>
      <c r="AA69" s="259">
        <f t="shared" si="15"/>
        <v>63009011.738131851</v>
      </c>
      <c r="AB69" s="259">
        <f t="shared" si="15"/>
        <v>69792270.47637625</v>
      </c>
      <c r="AC69" s="259">
        <f t="shared" si="15"/>
        <v>75448319.885903791</v>
      </c>
      <c r="AD69" s="259">
        <f t="shared" si="15"/>
        <v>75747870.085632071</v>
      </c>
      <c r="AE69" s="259">
        <f t="shared" si="15"/>
        <v>78654346.398094296</v>
      </c>
      <c r="AH69" s="177"/>
      <c r="AI69" s="177"/>
      <c r="AJ69" s="177"/>
      <c r="AK69" s="177"/>
      <c r="AL69" s="177"/>
    </row>
    <row r="70" spans="1:38" s="180" customFormat="1" x14ac:dyDescent="0.2">
      <c r="A70" s="260" t="s">
        <v>248</v>
      </c>
      <c r="B70" s="256">
        <f t="shared" ref="B70:AE70" si="16">-B56</f>
        <v>0</v>
      </c>
      <c r="C70" s="256">
        <f t="shared" si="16"/>
        <v>0</v>
      </c>
      <c r="D70" s="256">
        <f t="shared" si="16"/>
        <v>0</v>
      </c>
      <c r="E70" s="256">
        <f t="shared" si="16"/>
        <v>0</v>
      </c>
      <c r="F70" s="256">
        <f t="shared" si="16"/>
        <v>0</v>
      </c>
      <c r="G70" s="256">
        <f t="shared" si="16"/>
        <v>0</v>
      </c>
      <c r="H70" s="256">
        <f t="shared" si="16"/>
        <v>0</v>
      </c>
      <c r="I70" s="256">
        <f t="shared" si="16"/>
        <v>0</v>
      </c>
      <c r="J70" s="256">
        <f t="shared" si="16"/>
        <v>0</v>
      </c>
      <c r="K70" s="256">
        <f t="shared" si="16"/>
        <v>0</v>
      </c>
      <c r="L70" s="256">
        <f t="shared" si="16"/>
        <v>0</v>
      </c>
      <c r="M70" s="256">
        <f t="shared" si="16"/>
        <v>0</v>
      </c>
      <c r="N70" s="256">
        <f t="shared" si="16"/>
        <v>0</v>
      </c>
      <c r="O70" s="256">
        <f t="shared" si="16"/>
        <v>0</v>
      </c>
      <c r="P70" s="256">
        <f t="shared" si="16"/>
        <v>0</v>
      </c>
      <c r="Q70" s="256">
        <f t="shared" si="16"/>
        <v>0</v>
      </c>
      <c r="R70" s="256">
        <f t="shared" si="16"/>
        <v>0</v>
      </c>
      <c r="S70" s="256">
        <f t="shared" si="16"/>
        <v>0</v>
      </c>
      <c r="T70" s="256">
        <f t="shared" si="16"/>
        <v>0</v>
      </c>
      <c r="U70" s="256">
        <f t="shared" si="16"/>
        <v>0</v>
      </c>
      <c r="V70" s="256">
        <f t="shared" si="16"/>
        <v>0</v>
      </c>
      <c r="W70" s="256">
        <f t="shared" si="16"/>
        <v>0</v>
      </c>
      <c r="X70" s="256">
        <f t="shared" si="16"/>
        <v>0</v>
      </c>
      <c r="Y70" s="256">
        <f t="shared" si="16"/>
        <v>0</v>
      </c>
      <c r="Z70" s="256">
        <f t="shared" si="16"/>
        <v>0</v>
      </c>
      <c r="AA70" s="256">
        <f t="shared" si="16"/>
        <v>0</v>
      </c>
      <c r="AB70" s="256">
        <f t="shared" si="16"/>
        <v>0</v>
      </c>
      <c r="AC70" s="256">
        <f t="shared" si="16"/>
        <v>0</v>
      </c>
      <c r="AD70" s="256">
        <f t="shared" si="16"/>
        <v>0</v>
      </c>
      <c r="AE70" s="256">
        <f t="shared" si="16"/>
        <v>0</v>
      </c>
      <c r="AH70" s="177"/>
      <c r="AI70" s="177"/>
      <c r="AJ70" s="177"/>
      <c r="AK70" s="177"/>
      <c r="AL70" s="177"/>
    </row>
    <row r="71" spans="1:38" s="180" customFormat="1" ht="14.25" x14ac:dyDescent="0.2">
      <c r="A71" s="262" t="s">
        <v>252</v>
      </c>
      <c r="B71" s="259">
        <f t="shared" ref="B71:AE71" si="17">B69+B70</f>
        <v>0</v>
      </c>
      <c r="C71" s="259">
        <f t="shared" si="17"/>
        <v>0</v>
      </c>
      <c r="D71" s="259">
        <f t="shared" si="17"/>
        <v>11683731.966328194</v>
      </c>
      <c r="E71" s="259">
        <f t="shared" si="17"/>
        <v>28603922.650232017</v>
      </c>
      <c r="F71" s="259">
        <f t="shared" si="17"/>
        <v>43150639.89945522</v>
      </c>
      <c r="G71" s="259">
        <f t="shared" si="17"/>
        <v>42132032.718141176</v>
      </c>
      <c r="H71" s="259">
        <f t="shared" si="17"/>
        <v>43485835.201530986</v>
      </c>
      <c r="I71" s="259">
        <f t="shared" si="17"/>
        <v>44034941.158300623</v>
      </c>
      <c r="J71" s="259">
        <f t="shared" si="17"/>
        <v>46198315.110771626</v>
      </c>
      <c r="K71" s="259">
        <f t="shared" si="17"/>
        <v>44504702.514138371</v>
      </c>
      <c r="L71" s="259">
        <f t="shared" si="17"/>
        <v>47763544.734536499</v>
      </c>
      <c r="M71" s="259">
        <f t="shared" si="17"/>
        <v>49798541.372822441</v>
      </c>
      <c r="N71" s="259">
        <f t="shared" si="17"/>
        <v>50954688.200278893</v>
      </c>
      <c r="O71" s="259">
        <f t="shared" si="17"/>
        <v>51177258.41104801</v>
      </c>
      <c r="P71" s="259">
        <f t="shared" si="17"/>
        <v>53336813.123570159</v>
      </c>
      <c r="Q71" s="259">
        <f t="shared" si="17"/>
        <v>54563725.386041559</v>
      </c>
      <c r="R71" s="259">
        <f t="shared" si="17"/>
        <v>54799918.674271435</v>
      </c>
      <c r="S71" s="259">
        <f t="shared" si="17"/>
        <v>53639780.865368389</v>
      </c>
      <c r="T71" s="259">
        <f t="shared" si="17"/>
        <v>58393664.519870393</v>
      </c>
      <c r="U71" s="259">
        <f t="shared" si="17"/>
        <v>58644314.72688625</v>
      </c>
      <c r="V71" s="259">
        <f t="shared" si="17"/>
        <v>61076324.086473167</v>
      </c>
      <c r="W71" s="259">
        <f t="shared" si="17"/>
        <v>62458026.56820263</v>
      </c>
      <c r="X71" s="259">
        <f t="shared" si="17"/>
        <v>62724018.573089495</v>
      </c>
      <c r="Y71" s="259">
        <f t="shared" si="17"/>
        <v>65304886.361558005</v>
      </c>
      <c r="Z71" s="259">
        <f t="shared" si="17"/>
        <v>66771160.088789165</v>
      </c>
      <c r="AA71" s="259">
        <f t="shared" si="17"/>
        <v>63009011.738131851</v>
      </c>
      <c r="AB71" s="259">
        <f t="shared" si="17"/>
        <v>69792270.47637625</v>
      </c>
      <c r="AC71" s="259">
        <f t="shared" si="17"/>
        <v>75448319.885903791</v>
      </c>
      <c r="AD71" s="259">
        <f t="shared" si="17"/>
        <v>75747870.085632071</v>
      </c>
      <c r="AE71" s="259">
        <f t="shared" si="17"/>
        <v>78654346.398094296</v>
      </c>
      <c r="AH71" s="177"/>
      <c r="AI71" s="177"/>
      <c r="AJ71" s="177"/>
      <c r="AK71" s="177"/>
      <c r="AL71" s="177"/>
    </row>
    <row r="72" spans="1:38" s="180" customFormat="1" x14ac:dyDescent="0.2">
      <c r="A72" s="260" t="s">
        <v>247</v>
      </c>
      <c r="B72" s="256">
        <f t="shared" ref="B72:AE72" si="18">-B71*$B$36</f>
        <v>0</v>
      </c>
      <c r="C72" s="256">
        <f t="shared" si="18"/>
        <v>0</v>
      </c>
      <c r="D72" s="256">
        <f t="shared" si="18"/>
        <v>-2336746.393265639</v>
      </c>
      <c r="E72" s="256">
        <f t="shared" si="18"/>
        <v>-5720784.5300464034</v>
      </c>
      <c r="F72" s="256">
        <f t="shared" si="18"/>
        <v>-8630127.979891045</v>
      </c>
      <c r="G72" s="256">
        <f t="shared" si="18"/>
        <v>-8426406.5436282363</v>
      </c>
      <c r="H72" s="256">
        <f t="shared" si="18"/>
        <v>-8697167.0403061975</v>
      </c>
      <c r="I72" s="256">
        <f t="shared" si="18"/>
        <v>-8806988.2316601258</v>
      </c>
      <c r="J72" s="256">
        <f t="shared" si="18"/>
        <v>-9239663.0221543256</v>
      </c>
      <c r="K72" s="256">
        <f t="shared" si="18"/>
        <v>-8900940.5028276742</v>
      </c>
      <c r="L72" s="256">
        <f t="shared" si="18"/>
        <v>-9552708.9469073005</v>
      </c>
      <c r="M72" s="256">
        <f t="shared" si="18"/>
        <v>-9959708.2745644879</v>
      </c>
      <c r="N72" s="256">
        <f t="shared" si="18"/>
        <v>-10190937.640055779</v>
      </c>
      <c r="O72" s="256">
        <f t="shared" si="18"/>
        <v>-10235451.682209603</v>
      </c>
      <c r="P72" s="256">
        <f t="shared" si="18"/>
        <v>-10667362.624714032</v>
      </c>
      <c r="Q72" s="256">
        <f t="shared" si="18"/>
        <v>-10912745.077208312</v>
      </c>
      <c r="R72" s="256">
        <f t="shared" si="18"/>
        <v>-10959983.734854288</v>
      </c>
      <c r="S72" s="256">
        <f t="shared" si="18"/>
        <v>-10727956.173073679</v>
      </c>
      <c r="T72" s="256">
        <f t="shared" si="18"/>
        <v>-11678732.903974079</v>
      </c>
      <c r="U72" s="256">
        <f t="shared" si="18"/>
        <v>-11728862.945377251</v>
      </c>
      <c r="V72" s="256">
        <f t="shared" si="18"/>
        <v>-12215264.817294635</v>
      </c>
      <c r="W72" s="256">
        <f t="shared" si="18"/>
        <v>-12491605.313640527</v>
      </c>
      <c r="X72" s="256">
        <f t="shared" si="18"/>
        <v>-12544803.714617901</v>
      </c>
      <c r="Y72" s="256">
        <f t="shared" si="18"/>
        <v>-13060977.272311602</v>
      </c>
      <c r="Z72" s="256">
        <f t="shared" si="18"/>
        <v>-13354232.017757833</v>
      </c>
      <c r="AA72" s="256">
        <f t="shared" si="18"/>
        <v>-12601802.347626371</v>
      </c>
      <c r="AB72" s="256">
        <f t="shared" si="18"/>
        <v>-13958454.095275251</v>
      </c>
      <c r="AC72" s="256">
        <f t="shared" si="18"/>
        <v>-15089663.977180758</v>
      </c>
      <c r="AD72" s="256">
        <f t="shared" si="18"/>
        <v>-15149574.017126415</v>
      </c>
      <c r="AE72" s="256">
        <f t="shared" si="18"/>
        <v>-15730869.279618859</v>
      </c>
      <c r="AH72" s="177"/>
      <c r="AI72" s="177"/>
      <c r="AJ72" s="177"/>
      <c r="AK72" s="177"/>
      <c r="AL72" s="177"/>
    </row>
    <row r="73" spans="1:38" s="180" customFormat="1" ht="15" thickBot="1" x14ac:dyDescent="0.25">
      <c r="A73" s="263" t="s">
        <v>251</v>
      </c>
      <c r="B73" s="264">
        <f t="shared" ref="B73:AE73" si="19">B71+B72</f>
        <v>0</v>
      </c>
      <c r="C73" s="264">
        <f t="shared" si="19"/>
        <v>0</v>
      </c>
      <c r="D73" s="264">
        <f t="shared" si="19"/>
        <v>9346985.5730625559</v>
      </c>
      <c r="E73" s="264">
        <f t="shared" si="19"/>
        <v>22883138.120185614</v>
      </c>
      <c r="F73" s="264">
        <f t="shared" si="19"/>
        <v>34520511.919564173</v>
      </c>
      <c r="G73" s="264">
        <f t="shared" si="19"/>
        <v>33705626.174512938</v>
      </c>
      <c r="H73" s="264">
        <f t="shared" si="19"/>
        <v>34788668.16122479</v>
      </c>
      <c r="I73" s="264">
        <f t="shared" si="19"/>
        <v>35227952.926640496</v>
      </c>
      <c r="J73" s="264">
        <f t="shared" si="19"/>
        <v>36958652.088617302</v>
      </c>
      <c r="K73" s="264">
        <f t="shared" si="19"/>
        <v>35603762.011310697</v>
      </c>
      <c r="L73" s="264">
        <f t="shared" si="19"/>
        <v>38210835.787629202</v>
      </c>
      <c r="M73" s="264">
        <f t="shared" si="19"/>
        <v>39838833.098257951</v>
      </c>
      <c r="N73" s="264">
        <f t="shared" si="19"/>
        <v>40763750.560223117</v>
      </c>
      <c r="O73" s="264">
        <f t="shared" si="19"/>
        <v>40941806.728838407</v>
      </c>
      <c r="P73" s="264">
        <f t="shared" si="19"/>
        <v>42669450.498856127</v>
      </c>
      <c r="Q73" s="264">
        <f t="shared" si="19"/>
        <v>43650980.308833249</v>
      </c>
      <c r="R73" s="264">
        <f t="shared" si="19"/>
        <v>43839934.939417146</v>
      </c>
      <c r="S73" s="264">
        <f t="shared" si="19"/>
        <v>42911824.692294709</v>
      </c>
      <c r="T73" s="264">
        <f t="shared" si="19"/>
        <v>46714931.615896314</v>
      </c>
      <c r="U73" s="264">
        <f t="shared" si="19"/>
        <v>46915451.781508997</v>
      </c>
      <c r="V73" s="264">
        <f t="shared" si="19"/>
        <v>48861059.269178532</v>
      </c>
      <c r="W73" s="264">
        <f t="shared" si="19"/>
        <v>49966421.254562102</v>
      </c>
      <c r="X73" s="264">
        <f t="shared" si="19"/>
        <v>50179214.858471595</v>
      </c>
      <c r="Y73" s="264">
        <f t="shared" si="19"/>
        <v>52243909.089246407</v>
      </c>
      <c r="Z73" s="264">
        <f t="shared" si="19"/>
        <v>53416928.071031332</v>
      </c>
      <c r="AA73" s="264">
        <f t="shared" si="19"/>
        <v>50407209.390505478</v>
      </c>
      <c r="AB73" s="264">
        <f t="shared" si="19"/>
        <v>55833816.381100997</v>
      </c>
      <c r="AC73" s="264">
        <f t="shared" si="19"/>
        <v>60358655.908723034</v>
      </c>
      <c r="AD73" s="264">
        <f t="shared" si="19"/>
        <v>60598296.06850566</v>
      </c>
      <c r="AE73" s="264">
        <f t="shared" si="19"/>
        <v>62923477.118475437</v>
      </c>
      <c r="AH73" s="177"/>
      <c r="AI73" s="177"/>
      <c r="AJ73" s="177"/>
      <c r="AK73" s="177"/>
      <c r="AL73" s="177"/>
    </row>
    <row r="74" spans="1:38" s="180" customFormat="1" ht="16.5" thickBot="1" x14ac:dyDescent="0.25">
      <c r="A74" s="257"/>
      <c r="B74" s="184">
        <v>1.5</v>
      </c>
      <c r="C74" s="184">
        <f>AVERAGE(B57:C57)</f>
        <v>2.5</v>
      </c>
      <c r="D74" s="184">
        <f t="shared" ref="D74:AA74" si="20">AVERAGE(C57:D57)</f>
        <v>3.5</v>
      </c>
      <c r="E74" s="184">
        <f t="shared" si="20"/>
        <v>4.5</v>
      </c>
      <c r="F74" s="184">
        <f t="shared" si="20"/>
        <v>5.5</v>
      </c>
      <c r="G74" s="184">
        <f t="shared" si="20"/>
        <v>6.5</v>
      </c>
      <c r="H74" s="184">
        <f t="shared" si="20"/>
        <v>7.5</v>
      </c>
      <c r="I74" s="184">
        <f t="shared" si="20"/>
        <v>8.5</v>
      </c>
      <c r="J74" s="184">
        <f t="shared" si="20"/>
        <v>9.5</v>
      </c>
      <c r="K74" s="184">
        <f t="shared" si="20"/>
        <v>10.5</v>
      </c>
      <c r="L74" s="184">
        <f t="shared" si="20"/>
        <v>11.5</v>
      </c>
      <c r="M74" s="184">
        <f t="shared" si="20"/>
        <v>12.5</v>
      </c>
      <c r="N74" s="184">
        <f t="shared" si="20"/>
        <v>13.5</v>
      </c>
      <c r="O74" s="184">
        <f t="shared" si="20"/>
        <v>14.5</v>
      </c>
      <c r="P74" s="184">
        <f t="shared" si="20"/>
        <v>15.5</v>
      </c>
      <c r="Q74" s="184">
        <f t="shared" si="20"/>
        <v>16.5</v>
      </c>
      <c r="R74" s="184">
        <f t="shared" si="20"/>
        <v>17.5</v>
      </c>
      <c r="S74" s="184">
        <f t="shared" si="20"/>
        <v>18.5</v>
      </c>
      <c r="T74" s="184">
        <f t="shared" si="20"/>
        <v>19.5</v>
      </c>
      <c r="U74" s="184">
        <f t="shared" si="20"/>
        <v>20.5</v>
      </c>
      <c r="V74" s="184">
        <f t="shared" si="20"/>
        <v>21.5</v>
      </c>
      <c r="W74" s="184">
        <f t="shared" si="20"/>
        <v>22.5</v>
      </c>
      <c r="X74" s="184">
        <f t="shared" si="20"/>
        <v>23.5</v>
      </c>
      <c r="Y74" s="184">
        <f t="shared" si="20"/>
        <v>24.5</v>
      </c>
      <c r="Z74" s="184">
        <f t="shared" si="20"/>
        <v>25.5</v>
      </c>
      <c r="AA74" s="184">
        <f t="shared" si="20"/>
        <v>26.5</v>
      </c>
      <c r="AB74" s="184">
        <f>AVERAGE(AA57:AB57)</f>
        <v>27.5</v>
      </c>
      <c r="AC74" s="184">
        <f>AVERAGE(AB57:AC57)</f>
        <v>28.5</v>
      </c>
      <c r="AD74" s="184">
        <f>AVERAGE(AC57:AD57)</f>
        <v>29.5</v>
      </c>
      <c r="AE74" s="184">
        <f>AVERAGE(AD57:AE57)</f>
        <v>30.5</v>
      </c>
      <c r="AH74" s="177"/>
      <c r="AI74" s="177"/>
      <c r="AJ74" s="177"/>
      <c r="AK74" s="177"/>
      <c r="AL74" s="177"/>
    </row>
    <row r="75" spans="1:38" s="180" customFormat="1" x14ac:dyDescent="0.2">
      <c r="A75" s="255" t="s">
        <v>250</v>
      </c>
      <c r="B75" s="249">
        <f>B58</f>
        <v>1</v>
      </c>
      <c r="C75" s="249">
        <f t="shared" ref="C75:AA75" si="21">C58</f>
        <v>2</v>
      </c>
      <c r="D75" s="249">
        <f t="shared" si="21"/>
        <v>3</v>
      </c>
      <c r="E75" s="249">
        <f t="shared" si="21"/>
        <v>4</v>
      </c>
      <c r="F75" s="249">
        <f t="shared" si="21"/>
        <v>5</v>
      </c>
      <c r="G75" s="249">
        <f t="shared" si="21"/>
        <v>6</v>
      </c>
      <c r="H75" s="249">
        <f t="shared" si="21"/>
        <v>7</v>
      </c>
      <c r="I75" s="249">
        <f t="shared" si="21"/>
        <v>8</v>
      </c>
      <c r="J75" s="249">
        <f t="shared" si="21"/>
        <v>9</v>
      </c>
      <c r="K75" s="249">
        <f t="shared" si="21"/>
        <v>10</v>
      </c>
      <c r="L75" s="249">
        <f t="shared" si="21"/>
        <v>11</v>
      </c>
      <c r="M75" s="249">
        <f t="shared" si="21"/>
        <v>12</v>
      </c>
      <c r="N75" s="249">
        <f t="shared" si="21"/>
        <v>13</v>
      </c>
      <c r="O75" s="249">
        <f t="shared" si="21"/>
        <v>14</v>
      </c>
      <c r="P75" s="249">
        <f t="shared" si="21"/>
        <v>15</v>
      </c>
      <c r="Q75" s="249">
        <f t="shared" si="21"/>
        <v>16</v>
      </c>
      <c r="R75" s="249">
        <f t="shared" si="21"/>
        <v>17</v>
      </c>
      <c r="S75" s="249">
        <f t="shared" si="21"/>
        <v>18</v>
      </c>
      <c r="T75" s="249">
        <f t="shared" si="21"/>
        <v>19</v>
      </c>
      <c r="U75" s="249">
        <f t="shared" si="21"/>
        <v>20</v>
      </c>
      <c r="V75" s="249">
        <f t="shared" si="21"/>
        <v>21</v>
      </c>
      <c r="W75" s="249">
        <f t="shared" si="21"/>
        <v>22</v>
      </c>
      <c r="X75" s="249">
        <f t="shared" si="21"/>
        <v>23</v>
      </c>
      <c r="Y75" s="249">
        <f t="shared" si="21"/>
        <v>24</v>
      </c>
      <c r="Z75" s="249">
        <f t="shared" si="21"/>
        <v>25</v>
      </c>
      <c r="AA75" s="249">
        <f t="shared" si="21"/>
        <v>26</v>
      </c>
      <c r="AB75" s="249">
        <f>AB58</f>
        <v>27</v>
      </c>
      <c r="AC75" s="249">
        <f>AC58</f>
        <v>28</v>
      </c>
      <c r="AD75" s="249">
        <f>AD58</f>
        <v>29</v>
      </c>
      <c r="AE75" s="249">
        <f>AE58</f>
        <v>30</v>
      </c>
      <c r="AH75" s="177"/>
      <c r="AI75" s="177"/>
      <c r="AJ75" s="177"/>
      <c r="AK75" s="177"/>
      <c r="AL75" s="177"/>
    </row>
    <row r="76" spans="1:38" s="180" customFormat="1" ht="14.25" x14ac:dyDescent="0.2">
      <c r="A76" s="258" t="s">
        <v>459</v>
      </c>
      <c r="B76" s="259">
        <f t="shared" ref="B76:AE76" si="22">B69</f>
        <v>0</v>
      </c>
      <c r="C76" s="259">
        <f t="shared" si="22"/>
        <v>0</v>
      </c>
      <c r="D76" s="259">
        <f t="shared" si="22"/>
        <v>11683731.966328194</v>
      </c>
      <c r="E76" s="259">
        <f t="shared" si="22"/>
        <v>28603922.650232017</v>
      </c>
      <c r="F76" s="259">
        <f t="shared" si="22"/>
        <v>43150639.89945522</v>
      </c>
      <c r="G76" s="259">
        <f t="shared" si="22"/>
        <v>42132032.718141176</v>
      </c>
      <c r="H76" s="259">
        <f t="shared" si="22"/>
        <v>43485835.201530986</v>
      </c>
      <c r="I76" s="259">
        <f t="shared" si="22"/>
        <v>44034941.158300623</v>
      </c>
      <c r="J76" s="259">
        <f t="shared" si="22"/>
        <v>46198315.110771626</v>
      </c>
      <c r="K76" s="259">
        <f t="shared" si="22"/>
        <v>44504702.514138371</v>
      </c>
      <c r="L76" s="259">
        <f t="shared" si="22"/>
        <v>47763544.734536499</v>
      </c>
      <c r="M76" s="259">
        <f t="shared" si="22"/>
        <v>49798541.372822441</v>
      </c>
      <c r="N76" s="259">
        <f t="shared" si="22"/>
        <v>50954688.200278893</v>
      </c>
      <c r="O76" s="259">
        <f t="shared" si="22"/>
        <v>51177258.41104801</v>
      </c>
      <c r="P76" s="259">
        <f t="shared" si="22"/>
        <v>53336813.123570159</v>
      </c>
      <c r="Q76" s="259">
        <f t="shared" si="22"/>
        <v>54563725.386041559</v>
      </c>
      <c r="R76" s="259">
        <f t="shared" si="22"/>
        <v>54799918.674271435</v>
      </c>
      <c r="S76" s="259">
        <f t="shared" si="22"/>
        <v>53639780.865368389</v>
      </c>
      <c r="T76" s="259">
        <f t="shared" si="22"/>
        <v>58393664.519870393</v>
      </c>
      <c r="U76" s="259">
        <f t="shared" si="22"/>
        <v>58644314.72688625</v>
      </c>
      <c r="V76" s="259">
        <f t="shared" si="22"/>
        <v>61076324.086473167</v>
      </c>
      <c r="W76" s="259">
        <f t="shared" si="22"/>
        <v>62458026.56820263</v>
      </c>
      <c r="X76" s="259">
        <f t="shared" si="22"/>
        <v>62724018.573089495</v>
      </c>
      <c r="Y76" s="259">
        <f t="shared" si="22"/>
        <v>65304886.361558005</v>
      </c>
      <c r="Z76" s="259">
        <f t="shared" si="22"/>
        <v>66771160.088789165</v>
      </c>
      <c r="AA76" s="259">
        <f t="shared" si="22"/>
        <v>63009011.738131851</v>
      </c>
      <c r="AB76" s="259">
        <f t="shared" si="22"/>
        <v>69792270.47637625</v>
      </c>
      <c r="AC76" s="259">
        <f t="shared" si="22"/>
        <v>75448319.885903791</v>
      </c>
      <c r="AD76" s="259">
        <f t="shared" si="22"/>
        <v>75747870.085632071</v>
      </c>
      <c r="AE76" s="259">
        <f t="shared" si="22"/>
        <v>78654346.398094296</v>
      </c>
      <c r="AH76" s="177"/>
      <c r="AI76" s="177"/>
      <c r="AJ76" s="177"/>
      <c r="AK76" s="177"/>
      <c r="AL76" s="177"/>
    </row>
    <row r="77" spans="1:38" s="180" customFormat="1" x14ac:dyDescent="0.2">
      <c r="A77" s="260" t="s">
        <v>249</v>
      </c>
      <c r="B77" s="256">
        <f t="shared" ref="B77:AE77" si="23">-B68</f>
        <v>0</v>
      </c>
      <c r="C77" s="256">
        <f t="shared" si="23"/>
        <v>0</v>
      </c>
      <c r="D77" s="256">
        <f t="shared" si="23"/>
        <v>4100028</v>
      </c>
      <c r="E77" s="256">
        <f t="shared" si="23"/>
        <v>4100028</v>
      </c>
      <c r="F77" s="256">
        <f t="shared" si="23"/>
        <v>4100028</v>
      </c>
      <c r="G77" s="256">
        <f t="shared" si="23"/>
        <v>8008800</v>
      </c>
      <c r="H77" s="256">
        <f t="shared" si="23"/>
        <v>8008800</v>
      </c>
      <c r="I77" s="256">
        <f t="shared" si="23"/>
        <v>8008800</v>
      </c>
      <c r="J77" s="256">
        <f t="shared" si="23"/>
        <v>8008800</v>
      </c>
      <c r="K77" s="256">
        <f t="shared" si="23"/>
        <v>8008800</v>
      </c>
      <c r="L77" s="256">
        <f t="shared" si="23"/>
        <v>8008800</v>
      </c>
      <c r="M77" s="256">
        <f t="shared" si="23"/>
        <v>8008800</v>
      </c>
      <c r="N77" s="256">
        <f t="shared" si="23"/>
        <v>8008800</v>
      </c>
      <c r="O77" s="256">
        <f t="shared" si="23"/>
        <v>8008800</v>
      </c>
      <c r="P77" s="256">
        <f t="shared" si="23"/>
        <v>8008800</v>
      </c>
      <c r="Q77" s="256">
        <f t="shared" si="23"/>
        <v>8008800</v>
      </c>
      <c r="R77" s="256">
        <f t="shared" si="23"/>
        <v>8008800</v>
      </c>
      <c r="S77" s="256">
        <f t="shared" si="23"/>
        <v>8008800</v>
      </c>
      <c r="T77" s="256">
        <f t="shared" si="23"/>
        <v>8008800</v>
      </c>
      <c r="U77" s="256">
        <f t="shared" si="23"/>
        <v>8008800</v>
      </c>
      <c r="V77" s="256">
        <f t="shared" si="23"/>
        <v>8008800</v>
      </c>
      <c r="W77" s="256">
        <f t="shared" si="23"/>
        <v>8008800</v>
      </c>
      <c r="X77" s="256">
        <f t="shared" si="23"/>
        <v>8008800</v>
      </c>
      <c r="Y77" s="256">
        <f t="shared" si="23"/>
        <v>8008800</v>
      </c>
      <c r="Z77" s="256">
        <f t="shared" si="23"/>
        <v>8008800</v>
      </c>
      <c r="AA77" s="256">
        <f t="shared" si="23"/>
        <v>8008800</v>
      </c>
      <c r="AB77" s="256">
        <f t="shared" si="23"/>
        <v>8008800</v>
      </c>
      <c r="AC77" s="256">
        <f t="shared" si="23"/>
        <v>3908772</v>
      </c>
      <c r="AD77" s="256">
        <f t="shared" si="23"/>
        <v>3908772</v>
      </c>
      <c r="AE77" s="256">
        <f t="shared" si="23"/>
        <v>3908772</v>
      </c>
      <c r="AH77" s="177"/>
      <c r="AI77" s="177"/>
      <c r="AJ77" s="177"/>
      <c r="AK77" s="177"/>
      <c r="AL77" s="177"/>
    </row>
    <row r="78" spans="1:38" s="180" customFormat="1" x14ac:dyDescent="0.2">
      <c r="A78" s="260" t="s">
        <v>248</v>
      </c>
      <c r="B78" s="256">
        <f t="shared" ref="B78:AE78" si="24">B70</f>
        <v>0</v>
      </c>
      <c r="C78" s="256">
        <f t="shared" si="24"/>
        <v>0</v>
      </c>
      <c r="D78" s="256">
        <f t="shared" si="24"/>
        <v>0</v>
      </c>
      <c r="E78" s="256">
        <f t="shared" si="24"/>
        <v>0</v>
      </c>
      <c r="F78" s="256">
        <f t="shared" si="24"/>
        <v>0</v>
      </c>
      <c r="G78" s="256">
        <f t="shared" si="24"/>
        <v>0</v>
      </c>
      <c r="H78" s="256">
        <f t="shared" si="24"/>
        <v>0</v>
      </c>
      <c r="I78" s="256">
        <f t="shared" si="24"/>
        <v>0</v>
      </c>
      <c r="J78" s="256">
        <f t="shared" si="24"/>
        <v>0</v>
      </c>
      <c r="K78" s="256">
        <f t="shared" si="24"/>
        <v>0</v>
      </c>
      <c r="L78" s="256">
        <f t="shared" si="24"/>
        <v>0</v>
      </c>
      <c r="M78" s="256">
        <f t="shared" si="24"/>
        <v>0</v>
      </c>
      <c r="N78" s="256">
        <f t="shared" si="24"/>
        <v>0</v>
      </c>
      <c r="O78" s="256">
        <f t="shared" si="24"/>
        <v>0</v>
      </c>
      <c r="P78" s="256">
        <f t="shared" si="24"/>
        <v>0</v>
      </c>
      <c r="Q78" s="256">
        <f t="shared" si="24"/>
        <v>0</v>
      </c>
      <c r="R78" s="256">
        <f t="shared" si="24"/>
        <v>0</v>
      </c>
      <c r="S78" s="256">
        <f t="shared" si="24"/>
        <v>0</v>
      </c>
      <c r="T78" s="256">
        <f t="shared" si="24"/>
        <v>0</v>
      </c>
      <c r="U78" s="256">
        <f t="shared" si="24"/>
        <v>0</v>
      </c>
      <c r="V78" s="256">
        <f t="shared" si="24"/>
        <v>0</v>
      </c>
      <c r="W78" s="256">
        <f t="shared" si="24"/>
        <v>0</v>
      </c>
      <c r="X78" s="256">
        <f t="shared" si="24"/>
        <v>0</v>
      </c>
      <c r="Y78" s="256">
        <f t="shared" si="24"/>
        <v>0</v>
      </c>
      <c r="Z78" s="256">
        <f t="shared" si="24"/>
        <v>0</v>
      </c>
      <c r="AA78" s="256">
        <f t="shared" si="24"/>
        <v>0</v>
      </c>
      <c r="AB78" s="256">
        <f t="shared" si="24"/>
        <v>0</v>
      </c>
      <c r="AC78" s="256">
        <f t="shared" si="24"/>
        <v>0</v>
      </c>
      <c r="AD78" s="256">
        <f t="shared" si="24"/>
        <v>0</v>
      </c>
      <c r="AE78" s="256">
        <f t="shared" si="24"/>
        <v>0</v>
      </c>
      <c r="AH78" s="177"/>
      <c r="AI78" s="177"/>
      <c r="AJ78" s="177"/>
      <c r="AK78" s="177"/>
      <c r="AL78" s="177"/>
    </row>
    <row r="79" spans="1:38" s="180" customFormat="1" x14ac:dyDescent="0.2">
      <c r="A79" s="260" t="s">
        <v>247</v>
      </c>
      <c r="B79" s="256">
        <f>IF(SUM($B$72:B72)+SUM($A$79:A79)&gt;0,0,SUM($B$72:B72)-SUM($A$79:A79))</f>
        <v>0</v>
      </c>
      <c r="C79" s="256">
        <f>IF(SUM($B$72:C72)+SUM($A$79:B79)&gt;0,0,SUM($B$72:C72)-SUM($A$79:B79))</f>
        <v>0</v>
      </c>
      <c r="D79" s="256">
        <f>IF(SUM($B$72:D72)+SUM($A$79:C79)&gt;0,0,SUM($B$72:D72)-SUM($A$79:C79))</f>
        <v>-2336746.393265639</v>
      </c>
      <c r="E79" s="256">
        <f>IF(SUM($B$72:E72)+SUM($A$79:D79)&gt;0,0,SUM($B$72:E72)-SUM($A$79:D79))</f>
        <v>-5720784.5300464034</v>
      </c>
      <c r="F79" s="256">
        <f>IF(SUM($B$72:F72)+SUM($A$79:E79)&gt;0,0,SUM($B$72:F72)-SUM($A$79:E79))</f>
        <v>-8630127.979891045</v>
      </c>
      <c r="G79" s="256">
        <f>IF(SUM($B$72:G72)+SUM($A$79:F79)&gt;0,0,SUM($B$72:G72)-SUM($A$79:F79))</f>
        <v>-8426406.5436282363</v>
      </c>
      <c r="H79" s="256">
        <f>IF(SUM($B$72:H72)+SUM($A$79:G79)&gt;0,0,SUM($B$72:H72)-SUM($A$79:G79))</f>
        <v>-8697167.0403061956</v>
      </c>
      <c r="I79" s="256">
        <f>IF(SUM($B$72:I72)+SUM($A$79:H79)&gt;0,0,SUM($B$72:I72)-SUM($A$79:H79))</f>
        <v>-8806988.2316601276</v>
      </c>
      <c r="J79" s="256">
        <f>IF(SUM($B$72:J72)+SUM($A$79:I79)&gt;0,0,SUM($B$72:J72)-SUM($A$79:I79))</f>
        <v>-9239663.0221543238</v>
      </c>
      <c r="K79" s="256">
        <f>IF(SUM($B$72:K72)+SUM($A$79:J79)&gt;0,0,SUM($B$72:K72)-SUM($A$79:J79))</f>
        <v>-8900940.5028276742</v>
      </c>
      <c r="L79" s="256">
        <f>IF(SUM($B$72:L72)+SUM($A$79:K79)&gt;0,0,SUM($B$72:L72)-SUM($A$79:K79))</f>
        <v>-9552708.9469072968</v>
      </c>
      <c r="M79" s="256">
        <f>IF(SUM($B$72:M72)+SUM($A$79:L79)&gt;0,0,SUM($B$72:M72)-SUM($A$79:L79))</f>
        <v>-9959708.2745644897</v>
      </c>
      <c r="N79" s="256">
        <f>IF(SUM($B$72:N72)+SUM($A$79:M79)&gt;0,0,SUM($B$72:N72)-SUM($A$79:M79))</f>
        <v>-10190937.640055776</v>
      </c>
      <c r="O79" s="256">
        <f>IF(SUM($B$72:O72)+SUM($A$79:N79)&gt;0,0,SUM($B$72:O72)-SUM($A$79:N79))</f>
        <v>-10235451.682209596</v>
      </c>
      <c r="P79" s="256">
        <f>IF(SUM($B$72:P72)+SUM($A$79:O79)&gt;0,0,SUM($B$72:P72)-SUM($A$79:O79))</f>
        <v>-10667362.624714032</v>
      </c>
      <c r="Q79" s="256">
        <f>IF(SUM($B$72:Q72)+SUM($A$79:P79)&gt;0,0,SUM($B$72:Q72)-SUM($A$79:P79))</f>
        <v>-10912745.07720831</v>
      </c>
      <c r="R79" s="256">
        <f>IF(SUM($B$72:R72)+SUM($A$79:Q79)&gt;0,0,SUM($B$72:R72)-SUM($A$79:Q79))</f>
        <v>-10959983.734854296</v>
      </c>
      <c r="S79" s="256">
        <f>IF(SUM($B$72:S72)+SUM($A$79:R79)&gt;0,0,SUM($B$72:S72)-SUM($A$79:R79))</f>
        <v>-10727956.173073679</v>
      </c>
      <c r="T79" s="256">
        <f>IF(SUM($B$72:T72)+SUM($A$79:S79)&gt;0,0,SUM($B$72:T72)-SUM($A$79:S79))</f>
        <v>-11678732.903974086</v>
      </c>
      <c r="U79" s="256">
        <f>IF(SUM($B$72:U72)+SUM($A$79:T79)&gt;0,0,SUM($B$72:U72)-SUM($A$79:T79))</f>
        <v>-11728862.94537726</v>
      </c>
      <c r="V79" s="256">
        <f>IF(SUM($B$72:V72)+SUM($A$79:U79)&gt;0,0,SUM($B$72:V72)-SUM($A$79:U79))</f>
        <v>-12215264.817294627</v>
      </c>
      <c r="W79" s="256">
        <f>IF(SUM($B$72:W72)+SUM($A$79:V79)&gt;0,0,SUM($B$72:W72)-SUM($A$79:V79))</f>
        <v>-12491605.313640535</v>
      </c>
      <c r="X79" s="256">
        <f>IF(SUM($B$72:X72)+SUM($A$79:W79)&gt;0,0,SUM($B$72:X72)-SUM($A$79:W79))</f>
        <v>-12544803.714617908</v>
      </c>
      <c r="Y79" s="256">
        <f>IF(SUM($B$72:Y72)+SUM($A$79:X79)&gt;0,0,SUM($B$72:Y72)-SUM($A$79:X79))</f>
        <v>-13060977.272311598</v>
      </c>
      <c r="Z79" s="256">
        <f>IF(SUM($B$72:Z72)+SUM($A$79:Y79)&gt;0,0,SUM($B$72:Z72)-SUM($A$79:Y79))</f>
        <v>-13354232.017757833</v>
      </c>
      <c r="AA79" s="256">
        <f>IF(SUM($B$72:AA72)+SUM($A$79:Z79)&gt;0,0,SUM($B$72:AA72)-SUM($A$79:Z79))</f>
        <v>-12601802.347626358</v>
      </c>
      <c r="AB79" s="256">
        <f>IF(SUM($B$72:AB72)+SUM($A$79:AA79)&gt;0,0,SUM($B$72:AB72)-SUM($A$79:AA79))</f>
        <v>-13958454.095275253</v>
      </c>
      <c r="AC79" s="256">
        <f>IF(SUM($B$72:AC72)+SUM($A$79:AB79)&gt;0,0,SUM($B$72:AC72)-SUM($A$79:AB79))</f>
        <v>-15089663.977180779</v>
      </c>
      <c r="AD79" s="256">
        <f>IF(SUM($B$72:AD72)+SUM($A$79:AC79)&gt;0,0,SUM($B$72:AD72)-SUM($A$79:AC79))</f>
        <v>-15149574.017126441</v>
      </c>
      <c r="AE79" s="256">
        <f>IF(SUM($B$72:AE72)+SUM($A$79:AD79)&gt;0,0,SUM($B$72:AE72)-SUM($A$79:AD79))</f>
        <v>-15730869.279618859</v>
      </c>
      <c r="AH79" s="177"/>
      <c r="AI79" s="177"/>
      <c r="AJ79" s="177"/>
      <c r="AK79" s="177"/>
      <c r="AL79" s="177"/>
    </row>
    <row r="80" spans="1:38" s="180" customFormat="1" x14ac:dyDescent="0.2">
      <c r="A80" s="260" t="s">
        <v>246</v>
      </c>
      <c r="B80" s="256">
        <f>IF(((SUM($B$59:B59)+SUM($B$61:B65))+SUM($B$82:B82))&lt;0,((SUM($B$59:B59)+SUM($B$61:B65))+SUM($B$82:B82))*0.18-SUM($A$80:A80),IF(SUM(A$80:$B80)&lt;0,0-SUM(A$80:$B80),0))</f>
        <v>-982137.59999999974</v>
      </c>
      <c r="C80" s="256">
        <f>IF(((SUM($B$59:C59)+SUM($B$61:C65))+SUM($B$82:C82))&lt;0,((SUM($B$59:C59)+SUM($B$61:C65))+SUM($B$82:C82))*0.18-SUM($A$80:B80),IF(SUM($B$80:B80)&lt;0,0-SUM($B$80:B80),0))</f>
        <v>-10177803.028468151</v>
      </c>
      <c r="D80" s="256">
        <f>IF(((SUM($B$59:D59)+SUM($B$61:D65))+SUM($B$82:D82))&lt;0,((SUM($B$59:D59)+SUM($B$61:D65))+SUM($B$82:D82))*0.18-SUM($A$80:C80),IF(SUM($B$80:C80)&lt;0,0-SUM($B$80:C80),0))</f>
        <v>-2383368.6197493207</v>
      </c>
      <c r="E80" s="256">
        <f>IF(((SUM($B$59:E59)+SUM($B$61:E65))+SUM($B$82:E82))&lt;0,((SUM($B$59:E59)+SUM($B$61:E65))+SUM($B$82:E82))*0.18-SUM($A$80:D80),IF(SUM($B$80:D80)&lt;0,0-SUM($B$80:D80),0))</f>
        <v>5886711.1170417638</v>
      </c>
      <c r="F80" s="256">
        <f>IF(((SUM($B$59:F59)+SUM($B$61:F65))+SUM($B$82:F82))&lt;0,((SUM($B$59:F59)+SUM($B$61:F65))+SUM($B$82:F82))*0.18-SUM($A$80:E80),IF(SUM($B$80:E80)&lt;0,0-SUM($B$80:E80),0))</f>
        <v>-8007280.5780980634</v>
      </c>
      <c r="G80" s="256">
        <f>IF(((SUM($B$59:G59)+SUM($B$61:G65))+SUM($B$82:G82))&lt;0,((SUM($B$59:G59)+SUM($B$61:G65))+SUM($B$82:G82))*0.18-SUM($A$80:F80),IF(SUM($B$80:F80)&lt;0,0-SUM($B$80:F80),0))</f>
        <v>5882529.5314219613</v>
      </c>
      <c r="H80" s="256">
        <f>IF(((SUM($B$59:H59)+SUM($B$61:H65))+SUM($B$82:H82))&lt;0,((SUM($B$59:H59)+SUM($B$61:H65))+SUM($B$82:H82))*0.18-SUM($A$80:G80),IF(SUM($B$80:G80)&lt;0,0-SUM($B$80:G80),0))</f>
        <v>9269034.336275572</v>
      </c>
      <c r="I80" s="256">
        <f>IF(((SUM($B$59:I59)+SUM($B$61:I65))+SUM($B$82:I82))&lt;0,((SUM($B$59:I59)+SUM($B$61:I65))+SUM($B$82:I82))*0.18-SUM($A$80:H80),IF(SUM($B$80:H80)&lt;0,0-SUM($B$80:H80),0))</f>
        <v>512314.84157623723</v>
      </c>
      <c r="J80" s="256">
        <f>IF(((SUM($B$59:J59)+SUM($B$61:J65))+SUM($B$82:J82))&lt;0,((SUM($B$59:J59)+SUM($B$61:J65))+SUM($B$82:J82))*0.18-SUM($A$80:I80),IF(SUM($B$80:I80)&lt;0,0-SUM($B$80:I80),0))</f>
        <v>0</v>
      </c>
      <c r="K80" s="256">
        <f>IF(((SUM($B$59:K59)+SUM($B$61:K65))+SUM($B$82:K82))&lt;0,((SUM($B$59:K59)+SUM($B$61:K65))+SUM($B$82:K82))*0.18-SUM($A$80:J80),IF(SUM($B$80:J80)&lt;0,0-SUM($B$80:J80),0))</f>
        <v>0</v>
      </c>
      <c r="L80" s="256">
        <f>IF(((SUM($B$59:L59)+SUM($B$61:L65))+SUM($B$82:L82))&lt;0,((SUM($B$59:L59)+SUM($B$61:L65))+SUM($B$82:L82))*0.18-SUM($A$80:K80),IF(SUM($B$80:K80)&lt;0,0-SUM($B$80:K80),0))</f>
        <v>0</v>
      </c>
      <c r="M80" s="256">
        <f>IF(((SUM($B$59:M59)+SUM($B$61:M65))+SUM($B$82:M82))&lt;0,((SUM($B$59:M59)+SUM($B$61:M65))+SUM($B$82:M82))*0.18-SUM($A$80:L80),IF(SUM($B$80:L80)&lt;0,0-SUM($B$80:L80),0))</f>
        <v>0</v>
      </c>
      <c r="N80" s="256">
        <f>IF(((SUM($B$59:N59)+SUM($B$61:N65))+SUM($B$82:N82))&lt;0,((SUM($B$59:N59)+SUM($B$61:N65))+SUM($B$82:N82))*0.18-SUM($A$80:M80),IF(SUM($B$80:M80)&lt;0,0-SUM($B$80:M80),0))</f>
        <v>0</v>
      </c>
      <c r="O80" s="256">
        <f>IF(((SUM($B$59:O59)+SUM($B$61:O65))+SUM($B$82:O82))&lt;0,((SUM($B$59:O59)+SUM($B$61:O65))+SUM($B$82:O82))*0.18-SUM($A$80:N80),IF(SUM($B$80:N80)&lt;0,0-SUM($B$80:N80),0))</f>
        <v>0</v>
      </c>
      <c r="P80" s="256">
        <f>IF(((SUM($B$59:P59)+SUM($B$61:P65))+SUM($B$82:P82))&lt;0,((SUM($B$59:P59)+SUM($B$61:P65))+SUM($B$82:P82))*0.18-SUM($A$80:O80),IF(SUM($B$80:O80)&lt;0,0-SUM($B$80:O80),0))</f>
        <v>0</v>
      </c>
      <c r="Q80" s="256">
        <f>IF(((SUM($B$59:Q59)+SUM($B$61:Q65))+SUM($B$82:Q82))&lt;0,((SUM($B$59:Q59)+SUM($B$61:Q65))+SUM($B$82:Q82))*0.18-SUM($A$80:P80),IF(SUM($B$80:P80)&lt;0,0-SUM($B$80:P80),0))</f>
        <v>0</v>
      </c>
      <c r="R80" s="256">
        <f>IF(((SUM($B$59:R59)+SUM($B$61:R65))+SUM($B$82:R82))&lt;0,((SUM($B$59:R59)+SUM($B$61:R65))+SUM($B$82:R82))*0.18-SUM($A$80:Q80),IF(SUM($B$80:Q80)&lt;0,0-SUM($B$80:Q80),0))</f>
        <v>0</v>
      </c>
      <c r="S80" s="256">
        <f>IF(((SUM($B$59:S59)+SUM($B$61:S65))+SUM($B$82:S82))&lt;0,((SUM($B$59:S59)+SUM($B$61:S65))+SUM($B$82:S82))*0.18-SUM($A$80:R80),IF(SUM($B$80:R80)&lt;0,0-SUM($B$80:R80),0))</f>
        <v>0</v>
      </c>
      <c r="T80" s="256">
        <f>IF(((SUM($B$59:T59)+SUM($B$61:T65))+SUM($B$82:T82))&lt;0,((SUM($B$59:T59)+SUM($B$61:T65))+SUM($B$82:T82))*0.18-SUM($A$80:S80),IF(SUM($B$80:S80)&lt;0,0-SUM($B$80:S80),0))</f>
        <v>0</v>
      </c>
      <c r="U80" s="256">
        <f>IF(((SUM($B$59:U59)+SUM($B$61:U65))+SUM($B$82:U82))&lt;0,((SUM($B$59:U59)+SUM($B$61:U65))+SUM($B$82:U82))*0.18-SUM($A$80:T80),IF(SUM($B$80:T80)&lt;0,0-SUM($B$80:T80),0))</f>
        <v>0</v>
      </c>
      <c r="V80" s="256">
        <f>IF(((SUM($B$59:V59)+SUM($B$61:V65))+SUM($B$82:V82))&lt;0,((SUM($B$59:V59)+SUM($B$61:V65))+SUM($B$82:V82))*0.18-SUM($A$80:U80),IF(SUM($B$80:U80)&lt;0,0-SUM($B$80:U80),0))</f>
        <v>0</v>
      </c>
      <c r="W80" s="256">
        <f>IF(((SUM($B$59:W59)+SUM($B$61:W65))+SUM($B$82:W82))&lt;0,((SUM($B$59:W59)+SUM($B$61:W65))+SUM($B$82:W82))*0.18-SUM($A$80:V80),IF(SUM($B$80:V80)&lt;0,0-SUM($B$80:V80),0))</f>
        <v>0</v>
      </c>
      <c r="X80" s="256">
        <f>IF(((SUM($B$59:X59)+SUM($B$61:X65))+SUM($B$82:X82))&lt;0,((SUM($B$59:X59)+SUM($B$61:X65))+SUM($B$82:X82))*0.18-SUM($A$80:W80),IF(SUM($B$80:W80)&lt;0,0-SUM($B$80:W80),0))</f>
        <v>0</v>
      </c>
      <c r="Y80" s="256">
        <f>IF(((SUM($B$59:Y59)+SUM($B$61:Y65))+SUM($B$82:Y82))&lt;0,((SUM($B$59:Y59)+SUM($B$61:Y65))+SUM($B$82:Y82))*0.18-SUM($A$80:X80),IF(SUM($B$80:X80)&lt;0,0-SUM($B$80:X80),0))</f>
        <v>0</v>
      </c>
      <c r="Z80" s="256">
        <f>IF(((SUM($B$59:Z59)+SUM($B$61:Z65))+SUM($B$82:Z82))&lt;0,((SUM($B$59:Z59)+SUM($B$61:Z65))+SUM($B$82:Z82))*0.18-SUM($A$80:Y80),IF(SUM($B$80:Y80)&lt;0,0-SUM($B$80:Y80),0))</f>
        <v>0</v>
      </c>
      <c r="AA80" s="256">
        <f>IF(((SUM($B$59:AA59)+SUM($B$61:AA65))+SUM($B$82:AA82))&lt;0,((SUM($B$59:AA59)+SUM($B$61:AA65))+SUM($B$82:AA82))*0.18-SUM($A$80:Z80),IF(SUM($B$80:Z80)&lt;0,0-SUM($B$80:Z80),0))</f>
        <v>0</v>
      </c>
      <c r="AB80" s="256">
        <f>IF(((SUM($B$59:AB59)+SUM($B$61:AB65))+SUM($B$82:AB82))&lt;0,((SUM($B$59:AB59)+SUM($B$61:AB65))+SUM($B$82:AB82))*0.18-SUM($A$80:AA80),IF(SUM($B$80:AA80)&lt;0,0-SUM($B$80:AA80),0))</f>
        <v>0</v>
      </c>
      <c r="AC80" s="256">
        <f>IF(((SUM($B$59:AC59)+SUM($B$61:AC65))+SUM($B$82:AC82))&lt;0,((SUM($B$59:AC59)+SUM($B$61:AC65))+SUM($B$82:AC82))*0.18-SUM($A$80:AB80),IF(SUM($B$80:AB80)&lt;0,0-SUM($B$80:AB80),0))</f>
        <v>0</v>
      </c>
      <c r="AD80" s="256">
        <f>IF(((SUM($B$59:AD59)+SUM($B$61:AD65))+SUM($B$82:AD82))&lt;0,((SUM($B$59:AD59)+SUM($B$61:AD65))+SUM($B$82:AD82))*0.18-SUM($A$80:AC80),IF(SUM($B$80:AC80)&lt;0,0-SUM($B$80:AC80),0))</f>
        <v>0</v>
      </c>
      <c r="AE80" s="256">
        <f>IF(((SUM($B$59:AE59)+SUM($B$61:AE65))+SUM($B$82:AE82))&lt;0,((SUM($B$59:AE59)+SUM($B$61:AE65))+SUM($B$82:AE82))*0.18-SUM($A$80:AD80),IF(SUM($B$80:AD80)&lt;0,0-SUM($B$80:AD80),0))</f>
        <v>0</v>
      </c>
      <c r="AH80" s="177"/>
      <c r="AI80" s="177"/>
      <c r="AJ80" s="177"/>
      <c r="AK80" s="177"/>
      <c r="AL80" s="177"/>
    </row>
    <row r="81" spans="1:38" s="180" customFormat="1" x14ac:dyDescent="0.2">
      <c r="A81" s="260" t="s">
        <v>245</v>
      </c>
      <c r="B81" s="256">
        <f>-B59*(B39)</f>
        <v>0</v>
      </c>
      <c r="C81" s="256">
        <f>-(C59-B59)*$B$39</f>
        <v>0</v>
      </c>
      <c r="D81" s="256">
        <f t="shared" ref="D81:AA81" si="25">-(D59-C59)*$B$39</f>
        <v>-1420538.3969695375</v>
      </c>
      <c r="E81" s="256">
        <f t="shared" si="25"/>
        <v>-1522817.1615513437</v>
      </c>
      <c r="F81" s="256">
        <f t="shared" si="25"/>
        <v>-1309204.5524300882</v>
      </c>
      <c r="G81" s="256">
        <f t="shared" si="25"/>
        <v>-272078.79589864274</v>
      </c>
      <c r="H81" s="256">
        <f t="shared" si="25"/>
        <v>-122165.25048493914</v>
      </c>
      <c r="I81" s="256">
        <f t="shared" si="25"/>
        <v>-125463.71224803261</v>
      </c>
      <c r="J81" s="256">
        <f t="shared" si="25"/>
        <v>-119306.69673956439</v>
      </c>
      <c r="K81" s="256">
        <f t="shared" si="25"/>
        <v>-112506.21502540894</v>
      </c>
      <c r="L81" s="256">
        <f t="shared" si="25"/>
        <v>-110089.77718964628</v>
      </c>
      <c r="M81" s="256">
        <f t="shared" si="25"/>
        <v>-102283.41117074422</v>
      </c>
      <c r="N81" s="256">
        <f t="shared" si="25"/>
        <v>-104329.07939415872</v>
      </c>
      <c r="O81" s="256">
        <f t="shared" si="25"/>
        <v>-106415.66098204203</v>
      </c>
      <c r="P81" s="256">
        <f t="shared" si="25"/>
        <v>-108543.97420168317</v>
      </c>
      <c r="Q81" s="256">
        <f t="shared" si="25"/>
        <v>-110714.8536857166</v>
      </c>
      <c r="R81" s="256">
        <f t="shared" si="25"/>
        <v>-112929.15075943082</v>
      </c>
      <c r="S81" s="256">
        <f t="shared" si="25"/>
        <v>-115187.73377461954</v>
      </c>
      <c r="T81" s="256">
        <f t="shared" si="25"/>
        <v>-117491.48845011235</v>
      </c>
      <c r="U81" s="256">
        <f t="shared" si="25"/>
        <v>-119841.31821911462</v>
      </c>
      <c r="V81" s="256">
        <f t="shared" si="25"/>
        <v>-122238.1445834966</v>
      </c>
      <c r="W81" s="256">
        <f t="shared" si="25"/>
        <v>-124682.90747516602</v>
      </c>
      <c r="X81" s="256">
        <f t="shared" si="25"/>
        <v>-127176.56562466934</v>
      </c>
      <c r="Y81" s="256">
        <f t="shared" si="25"/>
        <v>-129720.09693716302</v>
      </c>
      <c r="Z81" s="256">
        <f t="shared" si="25"/>
        <v>-132314.49887590707</v>
      </c>
      <c r="AA81" s="256">
        <f t="shared" si="25"/>
        <v>-134960.78885342492</v>
      </c>
      <c r="AB81" s="256">
        <f>-(AB59-AA59)*$B$39</f>
        <v>-137660.00463049291</v>
      </c>
      <c r="AC81" s="256">
        <f>-(AC59-AB59)*$B$39</f>
        <v>-140413.20472310364</v>
      </c>
      <c r="AD81" s="256">
        <f>-(AD59-AC59)*$B$39</f>
        <v>-143221.46881756469</v>
      </c>
      <c r="AE81" s="256">
        <f>-(AE59-AD59)*$B$39</f>
        <v>-146085.89819391622</v>
      </c>
      <c r="AH81" s="177"/>
      <c r="AI81" s="177"/>
      <c r="AJ81" s="177"/>
      <c r="AK81" s="177"/>
      <c r="AL81" s="177"/>
    </row>
    <row r="82" spans="1:38" s="180" customFormat="1" x14ac:dyDescent="0.2">
      <c r="A82" s="260" t="s">
        <v>478</v>
      </c>
      <c r="B82" s="256">
        <v>-5456319.9999999991</v>
      </c>
      <c r="C82" s="256">
        <v>-56543350.158156395</v>
      </c>
      <c r="D82" s="256">
        <v>-29024696.742713299</v>
      </c>
      <c r="E82" s="256">
        <v>0</v>
      </c>
      <c r="F82" s="256">
        <v>-91735560.000000015</v>
      </c>
      <c r="G82" s="256">
        <v>-17460113.099130299</v>
      </c>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183">
        <f>SUM(B82:AE82)/1.18</f>
        <v>-169678000.00000003</v>
      </c>
      <c r="AH82" s="177"/>
      <c r="AI82" s="177"/>
      <c r="AJ82" s="177"/>
      <c r="AK82" s="177"/>
      <c r="AL82" s="177"/>
    </row>
    <row r="83" spans="1:38" s="180" customFormat="1" x14ac:dyDescent="0.2">
      <c r="A83" s="260" t="s">
        <v>244</v>
      </c>
      <c r="B83" s="256">
        <f t="shared" ref="B83:AE83" si="26">B54-B55</f>
        <v>0</v>
      </c>
      <c r="C83" s="256">
        <f t="shared" si="26"/>
        <v>0</v>
      </c>
      <c r="D83" s="256">
        <f t="shared" si="26"/>
        <v>0</v>
      </c>
      <c r="E83" s="256">
        <f t="shared" si="26"/>
        <v>0</v>
      </c>
      <c r="F83" s="256">
        <f t="shared" si="26"/>
        <v>0</v>
      </c>
      <c r="G83" s="256">
        <f t="shared" si="26"/>
        <v>0</v>
      </c>
      <c r="H83" s="256">
        <f t="shared" si="26"/>
        <v>0</v>
      </c>
      <c r="I83" s="256">
        <f t="shared" si="26"/>
        <v>0</v>
      </c>
      <c r="J83" s="256">
        <f t="shared" si="26"/>
        <v>0</v>
      </c>
      <c r="K83" s="256">
        <f t="shared" si="26"/>
        <v>0</v>
      </c>
      <c r="L83" s="256">
        <f t="shared" si="26"/>
        <v>0</v>
      </c>
      <c r="M83" s="256">
        <f t="shared" si="26"/>
        <v>0</v>
      </c>
      <c r="N83" s="256">
        <f t="shared" si="26"/>
        <v>0</v>
      </c>
      <c r="O83" s="256">
        <f t="shared" si="26"/>
        <v>0</v>
      </c>
      <c r="P83" s="256">
        <f t="shared" si="26"/>
        <v>0</v>
      </c>
      <c r="Q83" s="256">
        <f t="shared" si="26"/>
        <v>0</v>
      </c>
      <c r="R83" s="256">
        <f t="shared" si="26"/>
        <v>0</v>
      </c>
      <c r="S83" s="256">
        <f t="shared" si="26"/>
        <v>0</v>
      </c>
      <c r="T83" s="256">
        <f t="shared" si="26"/>
        <v>0</v>
      </c>
      <c r="U83" s="256">
        <f t="shared" si="26"/>
        <v>0</v>
      </c>
      <c r="V83" s="256">
        <f t="shared" si="26"/>
        <v>0</v>
      </c>
      <c r="W83" s="256">
        <f t="shared" si="26"/>
        <v>0</v>
      </c>
      <c r="X83" s="256">
        <f t="shared" si="26"/>
        <v>0</v>
      </c>
      <c r="Y83" s="256">
        <f t="shared" si="26"/>
        <v>0</v>
      </c>
      <c r="Z83" s="256">
        <f t="shared" si="26"/>
        <v>0</v>
      </c>
      <c r="AA83" s="256">
        <f t="shared" si="26"/>
        <v>0</v>
      </c>
      <c r="AB83" s="256">
        <f t="shared" si="26"/>
        <v>0</v>
      </c>
      <c r="AC83" s="256">
        <f t="shared" si="26"/>
        <v>0</v>
      </c>
      <c r="AD83" s="256">
        <f t="shared" si="26"/>
        <v>0</v>
      </c>
      <c r="AE83" s="256">
        <f t="shared" si="26"/>
        <v>0</v>
      </c>
      <c r="AH83" s="177"/>
      <c r="AI83" s="177"/>
      <c r="AJ83" s="177"/>
      <c r="AK83" s="177"/>
      <c r="AL83" s="177"/>
    </row>
    <row r="84" spans="1:38" s="180" customFormat="1" ht="14.25" x14ac:dyDescent="0.2">
      <c r="A84" s="262" t="s">
        <v>243</v>
      </c>
      <c r="B84" s="259">
        <f t="shared" ref="B84:V84" si="27">SUM(B76:B83)</f>
        <v>-6438457.5999999987</v>
      </c>
      <c r="C84" s="259">
        <f t="shared" si="27"/>
        <v>-66721153.186624542</v>
      </c>
      <c r="D84" s="259">
        <f t="shared" si="27"/>
        <v>-19381590.186369602</v>
      </c>
      <c r="E84" s="259">
        <f t="shared" si="27"/>
        <v>31347060.075676031</v>
      </c>
      <c r="F84" s="259">
        <f t="shared" si="27"/>
        <v>-62431505.210963994</v>
      </c>
      <c r="G84" s="259">
        <f t="shared" si="27"/>
        <v>29864763.810905952</v>
      </c>
      <c r="H84" s="259">
        <f t="shared" si="27"/>
        <v>51944337.247015424</v>
      </c>
      <c r="I84" s="259">
        <f t="shared" si="27"/>
        <v>43623604.055968694</v>
      </c>
      <c r="J84" s="259">
        <f t="shared" si="27"/>
        <v>44848145.391877741</v>
      </c>
      <c r="K84" s="259">
        <f t="shared" si="27"/>
        <v>43500055.796285287</v>
      </c>
      <c r="L84" s="259">
        <f t="shared" si="27"/>
        <v>46109546.010439552</v>
      </c>
      <c r="M84" s="259">
        <f t="shared" si="27"/>
        <v>47745349.687087208</v>
      </c>
      <c r="N84" s="259">
        <f t="shared" si="27"/>
        <v>48668221.480828956</v>
      </c>
      <c r="O84" s="259">
        <f t="shared" si="27"/>
        <v>48844191.067856371</v>
      </c>
      <c r="P84" s="259">
        <f t="shared" si="27"/>
        <v>50569706.524654441</v>
      </c>
      <c r="Q84" s="259">
        <f t="shared" si="27"/>
        <v>51549065.455147535</v>
      </c>
      <c r="R84" s="259">
        <f t="shared" si="27"/>
        <v>51735805.78865771</v>
      </c>
      <c r="S84" s="259">
        <f t="shared" si="27"/>
        <v>50805436.958520092</v>
      </c>
      <c r="T84" s="259">
        <f t="shared" si="27"/>
        <v>54606240.127446197</v>
      </c>
      <c r="U84" s="259">
        <f t="shared" si="27"/>
        <v>54804410.463289872</v>
      </c>
      <c r="V84" s="259">
        <f t="shared" si="27"/>
        <v>56747621.124595046</v>
      </c>
      <c r="W84" s="259">
        <f t="shared" ref="W84:AE84" si="28">SUM(W76:W83)</f>
        <v>57850538.347086929</v>
      </c>
      <c r="X84" s="259">
        <f t="shared" si="28"/>
        <v>58060838.292846918</v>
      </c>
      <c r="Y84" s="259">
        <f t="shared" si="28"/>
        <v>60122988.992309242</v>
      </c>
      <c r="Z84" s="259">
        <f t="shared" si="28"/>
        <v>61293413.572155423</v>
      </c>
      <c r="AA84" s="259">
        <f t="shared" si="28"/>
        <v>58281048.601652071</v>
      </c>
      <c r="AB84" s="259">
        <f t="shared" si="28"/>
        <v>63704956.376470506</v>
      </c>
      <c r="AC84" s="259">
        <f t="shared" si="28"/>
        <v>64127014.703999907</v>
      </c>
      <c r="AD84" s="259">
        <f t="shared" si="28"/>
        <v>64363846.599688068</v>
      </c>
      <c r="AE84" s="259">
        <f t="shared" si="28"/>
        <v>66686163.220281519</v>
      </c>
      <c r="AH84" s="177"/>
      <c r="AI84" s="177"/>
      <c r="AJ84" s="177"/>
      <c r="AK84" s="177"/>
      <c r="AL84" s="177"/>
    </row>
    <row r="85" spans="1:38" s="180" customFormat="1" ht="14.25" x14ac:dyDescent="0.2">
      <c r="A85" s="262" t="s">
        <v>460</v>
      </c>
      <c r="B85" s="259">
        <f>SUM($B$84:B84)</f>
        <v>-6438457.5999999987</v>
      </c>
      <c r="C85" s="259">
        <f>SUM($B$84:C84)</f>
        <v>-73159610.786624536</v>
      </c>
      <c r="D85" s="259">
        <f>SUM($B$84:D84)</f>
        <v>-92541200.972994134</v>
      </c>
      <c r="E85" s="259">
        <f>SUM($B$84:E84)</f>
        <v>-61194140.897318102</v>
      </c>
      <c r="F85" s="259">
        <f>SUM($B$84:F84)</f>
        <v>-123625646.10828209</v>
      </c>
      <c r="G85" s="259">
        <f>SUM($B$84:G84)</f>
        <v>-93760882.297376141</v>
      </c>
      <c r="H85" s="259">
        <f>SUM($B$84:H84)</f>
        <v>-41816545.050360717</v>
      </c>
      <c r="I85" s="259">
        <f>SUM($B$84:I84)</f>
        <v>1807059.0056079775</v>
      </c>
      <c r="J85" s="259">
        <f>SUM($B$84:J84)</f>
        <v>46655204.397485718</v>
      </c>
      <c r="K85" s="259">
        <f>SUM($B$84:K84)</f>
        <v>90155260.193771005</v>
      </c>
      <c r="L85" s="259">
        <f>SUM($B$84:L84)</f>
        <v>136264806.20421055</v>
      </c>
      <c r="M85" s="259">
        <f>SUM($B$84:M84)</f>
        <v>184010155.89129776</v>
      </c>
      <c r="N85" s="259">
        <f>SUM($B$84:N84)</f>
        <v>232678377.3721267</v>
      </c>
      <c r="O85" s="259">
        <f>SUM($B$84:O84)</f>
        <v>281522568.43998307</v>
      </c>
      <c r="P85" s="259">
        <f>SUM($B$84:P84)</f>
        <v>332092274.96463752</v>
      </c>
      <c r="Q85" s="259">
        <f>SUM($B$84:Q84)</f>
        <v>383641340.41978502</v>
      </c>
      <c r="R85" s="259">
        <f>SUM($B$84:R84)</f>
        <v>435377146.20844275</v>
      </c>
      <c r="S85" s="259">
        <f>SUM($B$84:S84)</f>
        <v>486182583.16696286</v>
      </c>
      <c r="T85" s="259">
        <f>SUM($B$84:T84)</f>
        <v>540788823.29440904</v>
      </c>
      <c r="U85" s="259">
        <f>SUM($B$84:U84)</f>
        <v>595593233.75769889</v>
      </c>
      <c r="V85" s="259">
        <f>SUM($B$84:V84)</f>
        <v>652340854.88229394</v>
      </c>
      <c r="W85" s="259">
        <f>SUM($B$84:W84)</f>
        <v>710191393.22938085</v>
      </c>
      <c r="X85" s="259">
        <f>SUM($B$84:X84)</f>
        <v>768252231.52222776</v>
      </c>
      <c r="Y85" s="259">
        <f>SUM($B$84:Y84)</f>
        <v>828375220.51453698</v>
      </c>
      <c r="Z85" s="259">
        <f>SUM($B$84:Z84)</f>
        <v>889668634.08669245</v>
      </c>
      <c r="AA85" s="259">
        <f>SUM($B$84:AA84)</f>
        <v>947949682.68834448</v>
      </c>
      <c r="AB85" s="259">
        <f>SUM($B$84:AB84)</f>
        <v>1011654639.064815</v>
      </c>
      <c r="AC85" s="259">
        <f>SUM($B$84:AC84)</f>
        <v>1075781653.768815</v>
      </c>
      <c r="AD85" s="259">
        <f>SUM($B$84:AD84)</f>
        <v>1140145500.3685031</v>
      </c>
      <c r="AE85" s="259">
        <f>SUM($B$84:AE84)</f>
        <v>1206831663.5887847</v>
      </c>
      <c r="AH85" s="177"/>
      <c r="AI85" s="177"/>
      <c r="AJ85" s="177"/>
      <c r="AK85" s="177"/>
      <c r="AL85" s="177"/>
    </row>
    <row r="86" spans="1:38" s="180" customFormat="1" x14ac:dyDescent="0.2">
      <c r="A86" s="265" t="s">
        <v>451</v>
      </c>
      <c r="B86" s="266">
        <f t="shared" ref="B86:AE86" si="29">1/POWER((1+$B$44),B74)</f>
        <v>0.75599588161705711</v>
      </c>
      <c r="C86" s="266">
        <f t="shared" si="29"/>
        <v>0.6273824743710017</v>
      </c>
      <c r="D86" s="266">
        <f t="shared" si="29"/>
        <v>0.52064935632448273</v>
      </c>
      <c r="E86" s="266">
        <f t="shared" si="29"/>
        <v>0.43207415462612664</v>
      </c>
      <c r="F86" s="266">
        <f t="shared" si="29"/>
        <v>0.35856776317520883</v>
      </c>
      <c r="G86" s="266">
        <f t="shared" si="29"/>
        <v>0.29756660844415667</v>
      </c>
      <c r="H86" s="266">
        <f t="shared" si="29"/>
        <v>0.24694324352212174</v>
      </c>
      <c r="I86" s="266">
        <f t="shared" si="29"/>
        <v>0.20493215230051592</v>
      </c>
      <c r="J86" s="266">
        <f t="shared" si="29"/>
        <v>0.1700681761830008</v>
      </c>
      <c r="K86" s="266">
        <f t="shared" si="29"/>
        <v>0.14113541591950271</v>
      </c>
      <c r="L86" s="266">
        <f t="shared" si="29"/>
        <v>0.11712482648921385</v>
      </c>
      <c r="M86" s="266">
        <f t="shared" si="29"/>
        <v>9.719902613212765E-2</v>
      </c>
      <c r="N86" s="266">
        <f t="shared" si="29"/>
        <v>8.0663092225832109E-2</v>
      </c>
      <c r="O86" s="266">
        <f t="shared" si="29"/>
        <v>6.6940325498615838E-2</v>
      </c>
      <c r="P86" s="266">
        <f t="shared" si="29"/>
        <v>5.5552137343249659E-2</v>
      </c>
      <c r="Q86" s="266">
        <f t="shared" si="29"/>
        <v>4.6101358791078552E-2</v>
      </c>
      <c r="R86" s="266">
        <f t="shared" si="29"/>
        <v>3.825838903823945E-2</v>
      </c>
      <c r="S86" s="266">
        <f t="shared" si="29"/>
        <v>3.174970044667174E-2</v>
      </c>
      <c r="T86" s="266">
        <f t="shared" si="29"/>
        <v>2.6348299125868668E-2</v>
      </c>
      <c r="U86" s="266">
        <f t="shared" si="29"/>
        <v>2.1865808403210511E-2</v>
      </c>
      <c r="V86" s="266">
        <f t="shared" si="29"/>
        <v>1.814589908980126E-2</v>
      </c>
      <c r="W86" s="266">
        <f t="shared" si="29"/>
        <v>1.5058837418922204E-2</v>
      </c>
      <c r="X86" s="266">
        <f t="shared" si="29"/>
        <v>1.2496960513628384E-2</v>
      </c>
      <c r="Y86" s="266">
        <f t="shared" si="29"/>
        <v>1.0370921588073345E-2</v>
      </c>
      <c r="Z86" s="266">
        <f t="shared" si="29"/>
        <v>8.6065739320110735E-3</v>
      </c>
      <c r="AA86" s="266">
        <f t="shared" si="29"/>
        <v>7.1423850058183183E-3</v>
      </c>
      <c r="AB86" s="266">
        <f t="shared" si="29"/>
        <v>5.9272904612600145E-3</v>
      </c>
      <c r="AC86" s="266">
        <f t="shared" si="29"/>
        <v>4.9189132458589318E-3</v>
      </c>
      <c r="AD86" s="266">
        <f t="shared" si="29"/>
        <v>4.082085681210732E-3</v>
      </c>
      <c r="AE86" s="266">
        <f t="shared" si="29"/>
        <v>3.3876229719591129E-3</v>
      </c>
      <c r="AH86" s="177"/>
      <c r="AI86" s="177"/>
      <c r="AJ86" s="177"/>
      <c r="AK86" s="177"/>
      <c r="AL86" s="177"/>
    </row>
    <row r="87" spans="1:38" s="180" customFormat="1" ht="14.25" x14ac:dyDescent="0.2">
      <c r="A87" s="258" t="s">
        <v>461</v>
      </c>
      <c r="B87" s="259">
        <f t="shared" ref="B87:AE87" si="30">B84*B86</f>
        <v>-4867447.4295660406</v>
      </c>
      <c r="C87" s="259">
        <f t="shared" si="30"/>
        <v>-41859682.179111153</v>
      </c>
      <c r="D87" s="259">
        <f t="shared" si="30"/>
        <v>-10091012.455078244</v>
      </c>
      <c r="E87" s="259">
        <f t="shared" si="30"/>
        <v>13544254.482212126</v>
      </c>
      <c r="F87" s="259">
        <f t="shared" si="30"/>
        <v>-22385925.175156754</v>
      </c>
      <c r="G87" s="259">
        <f t="shared" si="30"/>
        <v>8886756.4791970719</v>
      </c>
      <c r="H87" s="259">
        <f t="shared" si="30"/>
        <v>12827303.122384949</v>
      </c>
      <c r="I87" s="259">
        <f t="shared" si="30"/>
        <v>8939879.0702951811</v>
      </c>
      <c r="J87" s="259">
        <f t="shared" si="30"/>
        <v>7627242.2919866992</v>
      </c>
      <c r="K87" s="259">
        <f t="shared" si="30"/>
        <v>6139398.4673302984</v>
      </c>
      <c r="L87" s="259">
        <f t="shared" si="30"/>
        <v>5400572.5759691549</v>
      </c>
      <c r="M87" s="259">
        <f t="shared" si="30"/>
        <v>4640801.4919227622</v>
      </c>
      <c r="N87" s="259">
        <f t="shared" si="30"/>
        <v>3925729.2377753295</v>
      </c>
      <c r="O87" s="259">
        <f t="shared" si="30"/>
        <v>3269646.0487988899</v>
      </c>
      <c r="P87" s="259">
        <f t="shared" si="30"/>
        <v>2809255.2822654317</v>
      </c>
      <c r="Q87" s="259">
        <f t="shared" si="30"/>
        <v>2376481.9618925494</v>
      </c>
      <c r="R87" s="259">
        <f t="shared" si="30"/>
        <v>1979328.5850692673</v>
      </c>
      <c r="S87" s="259">
        <f t="shared" si="30"/>
        <v>1613057.4044952784</v>
      </c>
      <c r="T87" s="259">
        <f t="shared" si="30"/>
        <v>1438781.5490169653</v>
      </c>
      <c r="U87" s="259">
        <f t="shared" si="30"/>
        <v>1198342.7388412016</v>
      </c>
      <c r="V87" s="259">
        <f t="shared" si="30"/>
        <v>1029736.606513176</v>
      </c>
      <c r="W87" s="259">
        <f t="shared" si="30"/>
        <v>871161.85156590655</v>
      </c>
      <c r="X87" s="259">
        <f t="shared" si="30"/>
        <v>725584.0035338708</v>
      </c>
      <c r="Y87" s="259">
        <f t="shared" si="30"/>
        <v>623530.80447983602</v>
      </c>
      <c r="Z87" s="259">
        <f t="shared" si="30"/>
        <v>527526.29545408662</v>
      </c>
      <c r="AA87" s="259">
        <f t="shared" si="30"/>
        <v>416265.6876558084</v>
      </c>
      <c r="AB87" s="259">
        <f t="shared" si="30"/>
        <v>377597.78026523895</v>
      </c>
      <c r="AC87" s="259">
        <f t="shared" si="30"/>
        <v>315435.22204489564</v>
      </c>
      <c r="AD87" s="259">
        <f t="shared" si="30"/>
        <v>262738.73659223074</v>
      </c>
      <c r="AE87" s="259">
        <f t="shared" si="30"/>
        <v>225907.57843684056</v>
      </c>
      <c r="AH87" s="177"/>
      <c r="AI87" s="177"/>
      <c r="AJ87" s="177"/>
      <c r="AK87" s="177"/>
      <c r="AL87" s="177"/>
    </row>
    <row r="88" spans="1:38" ht="14.25" x14ac:dyDescent="0.2">
      <c r="A88" s="258" t="s">
        <v>462</v>
      </c>
      <c r="B88" s="259">
        <f>SUM($B$87:B87)</f>
        <v>-4867447.4295660406</v>
      </c>
      <c r="C88" s="259">
        <f>SUM($B$87:C87)</f>
        <v>-46727129.608677194</v>
      </c>
      <c r="D88" s="259">
        <f>SUM($B$87:D87)</f>
        <v>-56818142.063755438</v>
      </c>
      <c r="E88" s="259">
        <f>SUM($B$87:E87)</f>
        <v>-43273887.581543311</v>
      </c>
      <c r="F88" s="259">
        <f>SUM($B$87:F87)</f>
        <v>-65659812.756700069</v>
      </c>
      <c r="G88" s="259">
        <f>SUM($B$87:G87)</f>
        <v>-56773056.277502999</v>
      </c>
      <c r="H88" s="259">
        <f>SUM($B$87:H87)</f>
        <v>-43945753.155118048</v>
      </c>
      <c r="I88" s="259">
        <f>SUM($B$87:I87)</f>
        <v>-35005874.084822863</v>
      </c>
      <c r="J88" s="259">
        <f>SUM($B$87:J87)</f>
        <v>-27378631.792836163</v>
      </c>
      <c r="K88" s="259">
        <f>SUM($B$87:K87)</f>
        <v>-21239233.325505864</v>
      </c>
      <c r="L88" s="259">
        <f>SUM($B$87:L87)</f>
        <v>-15838660.749536708</v>
      </c>
      <c r="M88" s="259">
        <f>SUM($B$87:M87)</f>
        <v>-11197859.257613946</v>
      </c>
      <c r="N88" s="259">
        <f>SUM($B$87:N87)</f>
        <v>-7272130.0198386163</v>
      </c>
      <c r="O88" s="259">
        <f>SUM($B$87:O87)</f>
        <v>-4002483.9710397264</v>
      </c>
      <c r="P88" s="259">
        <f>SUM($B$87:P87)</f>
        <v>-1193228.6887742947</v>
      </c>
      <c r="Q88" s="259">
        <f>SUM($B$87:Q87)</f>
        <v>1183253.2731182547</v>
      </c>
      <c r="R88" s="259">
        <f>SUM($B$87:R87)</f>
        <v>3162581.8581875218</v>
      </c>
      <c r="S88" s="259">
        <f>SUM($B$87:S87)</f>
        <v>4775639.2626828002</v>
      </c>
      <c r="T88" s="259">
        <f>SUM($B$87:T87)</f>
        <v>6214420.8116997657</v>
      </c>
      <c r="U88" s="259">
        <f>SUM($B$87:U87)</f>
        <v>7412763.5505409669</v>
      </c>
      <c r="V88" s="259">
        <f>SUM($B$87:V87)</f>
        <v>8442500.157054143</v>
      </c>
      <c r="W88" s="259">
        <f>SUM($B$87:W87)</f>
        <v>9313662.0086200498</v>
      </c>
      <c r="X88" s="259">
        <f>SUM($B$87:X87)</f>
        <v>10039246.01215392</v>
      </c>
      <c r="Y88" s="259">
        <f>SUM($B$87:Y87)</f>
        <v>10662776.816633755</v>
      </c>
      <c r="Z88" s="259">
        <f>SUM($B$87:Z87)</f>
        <v>11190303.112087842</v>
      </c>
      <c r="AA88" s="259">
        <f>SUM($B$87:AA87)</f>
        <v>11606568.79974365</v>
      </c>
      <c r="AB88" s="259">
        <f>SUM($B$87:AB87)</f>
        <v>11984166.580008889</v>
      </c>
      <c r="AC88" s="259">
        <f>SUM($B$87:AC87)</f>
        <v>12299601.802053785</v>
      </c>
      <c r="AD88" s="259">
        <f>SUM($B$87:AD87)</f>
        <v>12562340.538646016</v>
      </c>
      <c r="AE88" s="259">
        <f>SUM($B$87:AE87)</f>
        <v>12788248.117082857</v>
      </c>
    </row>
    <row r="89" spans="1:38" ht="14.25" x14ac:dyDescent="0.2">
      <c r="A89" s="258" t="s">
        <v>463</v>
      </c>
      <c r="B89" s="267">
        <f>IF((ISERR(IRR($B$84:B84))),0,IF(IRR($B$84:B84)&lt;0,0,IRR($B$84:B84)))</f>
        <v>0</v>
      </c>
      <c r="C89" s="267">
        <f>IF((ISERR(IRR($B$84:C84))),0,IF(IRR($B$84:C84)&lt;0,0,IRR($B$84:C84)))</f>
        <v>0</v>
      </c>
      <c r="D89" s="267">
        <f>IF((ISERR(IRR($B$84:D84))),0,IF(IRR($B$84:D84)&lt;0,0,IRR($B$84:D84)))</f>
        <v>0</v>
      </c>
      <c r="E89" s="267">
        <f>IF((ISERR(IRR($B$84:E84))),0,IF(IRR($B$84:E84)&lt;0,0,IRR($B$84:E84)))</f>
        <v>0</v>
      </c>
      <c r="F89" s="267">
        <f>IF((ISERR(IRR($B$84:F84))),0,IF(IRR($B$84:F84)&lt;0,0,IRR($B$84:F84)))</f>
        <v>0</v>
      </c>
      <c r="G89" s="267">
        <f>IF((ISERR(IRR($B$84:G84))),0,IF(IRR($B$84:G84)&lt;0,0,IRR($B$84:G84)))</f>
        <v>0</v>
      </c>
      <c r="H89" s="267">
        <f>IF((ISERR(IRR($B$84:H84))),0,IF(IRR($B$84:H84)&lt;0,0,IRR($B$84:H84)))</f>
        <v>0</v>
      </c>
      <c r="I89" s="267">
        <f>IF((ISERR(IRR($B$84:I84))),0,IF(IRR($B$84:I84)&lt;0,0,IRR($B$84:I84)))</f>
        <v>3.6338865481715388E-3</v>
      </c>
      <c r="J89" s="267">
        <f>IF((ISERR(IRR($B$84:J84))),0,IF(IRR($B$84:J84)&lt;0,0,IRR($B$84:J84)))</f>
        <v>7.3039921547344733E-2</v>
      </c>
      <c r="K89" s="267">
        <f>IF((ISERR(IRR($B$84:K84))),0,IF(IRR($B$84:K84)&lt;0,0,IRR($B$84:K84)))</f>
        <v>0.11540073729927691</v>
      </c>
      <c r="L89" s="267">
        <f>IF((ISERR(IRR($B$84:L84))),0,IF(IRR($B$84:L84)&lt;0,0,IRR($B$84:L84)))</f>
        <v>0.14532384629290362</v>
      </c>
      <c r="M89" s="267">
        <f>IF((ISERR(IRR($B$84:M84))),0,IF(IRR($B$84:M84)&lt;0,0,IRR($B$84:M84)))</f>
        <v>0.16662257918328516</v>
      </c>
      <c r="N89" s="267">
        <f>IF((ISERR(IRR($B$84:N84))),0,IF(IRR($B$84:N84)&lt;0,0,IRR($B$84:N84)))</f>
        <v>0.18197363351423679</v>
      </c>
      <c r="O89" s="267">
        <f>IF((ISERR(IRR($B$84:O84))),0,IF(IRR($B$84:O84)&lt;0,0,IRR($B$84:O84)))</f>
        <v>0.19313437084491225</v>
      </c>
      <c r="P89" s="267">
        <f>IF((ISERR(IRR($B$84:P84))),0,IF(IRR($B$84:P84)&lt;0,0,IRR($B$84:P84)))</f>
        <v>0.20165838640839917</v>
      </c>
      <c r="Q89" s="267">
        <f>IF((ISERR(IRR($B$84:Q84))),0,IF(IRR($B$84:Q84)&lt;0,0,IRR($B$84:Q84)))</f>
        <v>0.20815620602434781</v>
      </c>
      <c r="R89" s="267">
        <f>IF((ISERR(IRR($B$84:R84))),0,IF(IRR($B$84:R84)&lt;0,0,IRR($B$84:R84)))</f>
        <v>0.21309544595920049</v>
      </c>
      <c r="S89" s="267">
        <f>IF((ISERR(IRR($B$84:S84))),0,IF(IRR($B$84:S84)&lt;0,0,IRR($B$84:S84)))</f>
        <v>0.2168126923775493</v>
      </c>
      <c r="T89" s="267">
        <f>IF((ISERR(IRR($B$84:T84))),0,IF(IRR($B$84:T84)&lt;0,0,IRR($B$84:T84)))</f>
        <v>0.21989858618791103</v>
      </c>
      <c r="U89" s="267">
        <f>IF((ISERR(IRR($B$84:U84))),0,IF(IRR($B$84:U84)&lt;0,0,IRR($B$84:U84)))</f>
        <v>0.2223044959380982</v>
      </c>
      <c r="V89" s="267">
        <f>IF((ISERR(IRR($B$84:V84))),0,IF(IRR($B$84:V84)&lt;0,0,IRR($B$84:V84)))</f>
        <v>0.2242516249521942</v>
      </c>
      <c r="W89" s="267">
        <f>IF((ISERR(IRR($B$84:W84))),0,IF(IRR($B$84:W84)&lt;0,0,IRR($B$84:W84)))</f>
        <v>0.22581059863609165</v>
      </c>
      <c r="X89" s="267">
        <f>IF((ISERR(IRR($B$84:X84))),0,IF(IRR($B$84:X84)&lt;0,0,IRR($B$84:X84)))</f>
        <v>0.22704526103822853</v>
      </c>
      <c r="Y89" s="267">
        <f>IF((ISERR(IRR($B$84:Y84))),0,IF(IRR($B$84:Y84)&lt;0,0,IRR($B$84:Y84)))</f>
        <v>0.2280580370379568</v>
      </c>
      <c r="Z89" s="267">
        <f>IF((ISERR(IRR($B$84:Z84))),0,IF(IRR($B$84:Z84)&lt;0,0,IRR($B$84:Z84)))</f>
        <v>0.22887844645202593</v>
      </c>
      <c r="AA89" s="267">
        <f>IF((ISERR(IRR($B$84:AA84))),0,IF(IRR($B$84:AA84)&lt;0,0,IRR($B$84:AA84)))</f>
        <v>0.22950047766675863</v>
      </c>
      <c r="AB89" s="267">
        <f>IF((ISERR(IRR($B$84:AB84))),0,IF(IRR($B$84:AB84)&lt;0,0,IRR($B$84:AB84)))</f>
        <v>0.23004398660847181</v>
      </c>
      <c r="AC89" s="267">
        <f>IF((ISERR(IRR($B$84:AC84))),0,IF(IRR($B$84:AC84)&lt;0,0,IRR($B$84:AC84)))</f>
        <v>0.23048201872577634</v>
      </c>
      <c r="AD89" s="267">
        <f>IF((ISERR(IRR($B$84:AD84))),0,IF(IRR($B$84:AD84)&lt;0,0,IRR($B$84:AD84)))</f>
        <v>0.23083472743349764</v>
      </c>
      <c r="AE89" s="267">
        <f>IF((ISERR(IRR($B$84:AE84))),0,IF(IRR($B$84:AE84)&lt;0,0,IRR($B$84:AE84)))</f>
        <v>0.23112835992073077</v>
      </c>
    </row>
    <row r="90" spans="1:38" ht="14.25" x14ac:dyDescent="0.2">
      <c r="A90" s="258" t="s">
        <v>464</v>
      </c>
      <c r="B90" s="268">
        <f>IF(AND(B85&gt;0,A85&lt;0),(B75-(B85/(B85-A85))),0)</f>
        <v>0</v>
      </c>
      <c r="C90" s="268">
        <f t="shared" ref="C90:AA90" si="31">IF(AND(C85&gt;0,B85&lt;0),(C75-(C85/(C85-B85))),0)</f>
        <v>0</v>
      </c>
      <c r="D90" s="268">
        <f t="shared" si="31"/>
        <v>0</v>
      </c>
      <c r="E90" s="268">
        <f t="shared" si="31"/>
        <v>0</v>
      </c>
      <c r="F90" s="268">
        <f t="shared" si="31"/>
        <v>0</v>
      </c>
      <c r="G90" s="268">
        <f t="shared" si="31"/>
        <v>0</v>
      </c>
      <c r="H90" s="268">
        <f>IF(AND(H85&gt;0,G85&lt;0),(H75-(H85/(H85-G85))),0)</f>
        <v>0</v>
      </c>
      <c r="I90" s="268">
        <f t="shared" si="31"/>
        <v>7.9585761184864614</v>
      </c>
      <c r="J90" s="268">
        <f t="shared" si="31"/>
        <v>0</v>
      </c>
      <c r="K90" s="268">
        <f t="shared" si="31"/>
        <v>0</v>
      </c>
      <c r="L90" s="268">
        <f t="shared" si="31"/>
        <v>0</v>
      </c>
      <c r="M90" s="268">
        <f t="shared" si="31"/>
        <v>0</v>
      </c>
      <c r="N90" s="268">
        <f t="shared" si="31"/>
        <v>0</v>
      </c>
      <c r="O90" s="268">
        <f t="shared" si="31"/>
        <v>0</v>
      </c>
      <c r="P90" s="268">
        <f t="shared" si="31"/>
        <v>0</v>
      </c>
      <c r="Q90" s="268">
        <f t="shared" si="31"/>
        <v>0</v>
      </c>
      <c r="R90" s="268">
        <f t="shared" si="31"/>
        <v>0</v>
      </c>
      <c r="S90" s="268">
        <f t="shared" si="31"/>
        <v>0</v>
      </c>
      <c r="T90" s="268">
        <f t="shared" si="31"/>
        <v>0</v>
      </c>
      <c r="U90" s="268">
        <f t="shared" si="31"/>
        <v>0</v>
      </c>
      <c r="V90" s="268">
        <f t="shared" si="31"/>
        <v>0</v>
      </c>
      <c r="W90" s="268">
        <f t="shared" si="31"/>
        <v>0</v>
      </c>
      <c r="X90" s="268">
        <f t="shared" si="31"/>
        <v>0</v>
      </c>
      <c r="Y90" s="268">
        <f t="shared" si="31"/>
        <v>0</v>
      </c>
      <c r="Z90" s="268">
        <f t="shared" si="31"/>
        <v>0</v>
      </c>
      <c r="AA90" s="268">
        <f t="shared" si="31"/>
        <v>0</v>
      </c>
      <c r="AB90" s="268">
        <f>IF(AND(AB85&gt;0,AA85&lt;0),(AB75-(AB85/(AB85-AA85))),0)</f>
        <v>0</v>
      </c>
      <c r="AC90" s="268">
        <f>IF(AND(AC85&gt;0,AB85&lt;0),(AC75-(AC85/(AC85-AB85))),0)</f>
        <v>0</v>
      </c>
      <c r="AD90" s="268">
        <f>IF(AND(AD85&gt;0,AC85&lt;0),(AD75-(AD85/(AD85-AC85))),0)</f>
        <v>0</v>
      </c>
      <c r="AE90" s="268">
        <f>IF(AND(AE85&gt;0,AD85&lt;0),(AE75-(AE85/(AE85-AD85))),0)</f>
        <v>0</v>
      </c>
    </row>
    <row r="91" spans="1:38" ht="15" thickBot="1" x14ac:dyDescent="0.25">
      <c r="A91" s="269" t="s">
        <v>465</v>
      </c>
      <c r="B91" s="270">
        <f t="shared" ref="B91:AA91" si="32">IF(AND(B88&gt;0,A88&lt;0),(B75-(B88/(B88-A88))),0)</f>
        <v>0</v>
      </c>
      <c r="C91" s="270">
        <f t="shared" si="32"/>
        <v>0</v>
      </c>
      <c r="D91" s="270">
        <f t="shared" si="32"/>
        <v>0</v>
      </c>
      <c r="E91" s="270">
        <f t="shared" si="32"/>
        <v>0</v>
      </c>
      <c r="F91" s="270">
        <f t="shared" si="32"/>
        <v>0</v>
      </c>
      <c r="G91" s="270">
        <f t="shared" si="32"/>
        <v>0</v>
      </c>
      <c r="H91" s="270">
        <f t="shared" si="32"/>
        <v>0</v>
      </c>
      <c r="I91" s="270">
        <f t="shared" si="32"/>
        <v>0</v>
      </c>
      <c r="J91" s="270">
        <f t="shared" si="32"/>
        <v>0</v>
      </c>
      <c r="K91" s="270">
        <f t="shared" si="32"/>
        <v>0</v>
      </c>
      <c r="L91" s="270">
        <f t="shared" si="32"/>
        <v>0</v>
      </c>
      <c r="M91" s="270">
        <f t="shared" si="32"/>
        <v>0</v>
      </c>
      <c r="N91" s="270">
        <f t="shared" si="32"/>
        <v>0</v>
      </c>
      <c r="O91" s="270">
        <f t="shared" si="32"/>
        <v>0</v>
      </c>
      <c r="P91" s="270">
        <f t="shared" si="32"/>
        <v>0</v>
      </c>
      <c r="Q91" s="270">
        <f t="shared" si="32"/>
        <v>15.502098777902798</v>
      </c>
      <c r="R91" s="270">
        <f t="shared" si="32"/>
        <v>0</v>
      </c>
      <c r="S91" s="270">
        <f t="shared" si="32"/>
        <v>0</v>
      </c>
      <c r="T91" s="270">
        <f t="shared" si="32"/>
        <v>0</v>
      </c>
      <c r="U91" s="270">
        <f t="shared" si="32"/>
        <v>0</v>
      </c>
      <c r="V91" s="270">
        <f t="shared" si="32"/>
        <v>0</v>
      </c>
      <c r="W91" s="270">
        <f t="shared" si="32"/>
        <v>0</v>
      </c>
      <c r="X91" s="270">
        <f t="shared" si="32"/>
        <v>0</v>
      </c>
      <c r="Y91" s="270">
        <f t="shared" si="32"/>
        <v>0</v>
      </c>
      <c r="Z91" s="270">
        <f t="shared" si="32"/>
        <v>0</v>
      </c>
      <c r="AA91" s="270">
        <f t="shared" si="32"/>
        <v>0</v>
      </c>
      <c r="AB91" s="270">
        <f>IF(AND(AB88&gt;0,AA88&lt;0),(AB75-(AB88/(AB88-AA88))),0)</f>
        <v>0</v>
      </c>
      <c r="AC91" s="270">
        <f>IF(AND(AC88&gt;0,AB88&lt;0),(AC75-(AC88/(AC88-AB88))),0)</f>
        <v>0</v>
      </c>
      <c r="AD91" s="270">
        <f>IF(AND(AD88&gt;0,AC88&lt;0),(AD75-(AD88/(AD88-AC88))),0)</f>
        <v>0</v>
      </c>
      <c r="AE91" s="270">
        <f>IF(AND(AE88&gt;0,AD88&lt;0),(AE75-(AE88/(AE88-AD88))),0)</f>
        <v>0</v>
      </c>
    </row>
    <row r="92" spans="1:38" x14ac:dyDescent="0.2">
      <c r="B92" s="271">
        <v>2016</v>
      </c>
      <c r="C92" s="271">
        <f>B92+1</f>
        <v>2017</v>
      </c>
      <c r="D92" s="176">
        <f t="shared" ref="D92:AA92" si="33">C92+1</f>
        <v>2018</v>
      </c>
      <c r="E92" s="176">
        <f t="shared" si="33"/>
        <v>2019</v>
      </c>
      <c r="F92" s="176">
        <f t="shared" si="33"/>
        <v>2020</v>
      </c>
      <c r="G92" s="176">
        <f t="shared" si="33"/>
        <v>2021</v>
      </c>
      <c r="H92" s="176">
        <f t="shared" si="33"/>
        <v>2022</v>
      </c>
      <c r="I92" s="176">
        <f t="shared" si="33"/>
        <v>2023</v>
      </c>
      <c r="J92" s="176">
        <f t="shared" si="33"/>
        <v>2024</v>
      </c>
      <c r="K92" s="176">
        <f t="shared" si="33"/>
        <v>2025</v>
      </c>
      <c r="L92" s="176">
        <f t="shared" si="33"/>
        <v>2026</v>
      </c>
      <c r="M92" s="176">
        <f t="shared" si="33"/>
        <v>2027</v>
      </c>
      <c r="N92" s="176">
        <f t="shared" si="33"/>
        <v>2028</v>
      </c>
      <c r="O92" s="176">
        <f t="shared" si="33"/>
        <v>2029</v>
      </c>
      <c r="P92" s="176">
        <f t="shared" si="33"/>
        <v>2030</v>
      </c>
      <c r="Q92" s="176">
        <f t="shared" si="33"/>
        <v>2031</v>
      </c>
      <c r="R92" s="176">
        <f t="shared" si="33"/>
        <v>2032</v>
      </c>
      <c r="S92" s="176">
        <f t="shared" si="33"/>
        <v>2033</v>
      </c>
      <c r="T92" s="176">
        <f t="shared" si="33"/>
        <v>2034</v>
      </c>
      <c r="U92" s="176">
        <f t="shared" si="33"/>
        <v>2035</v>
      </c>
      <c r="V92" s="176">
        <f t="shared" si="33"/>
        <v>2036</v>
      </c>
      <c r="W92" s="176">
        <f t="shared" si="33"/>
        <v>2037</v>
      </c>
      <c r="X92" s="176">
        <f t="shared" si="33"/>
        <v>2038</v>
      </c>
      <c r="Y92" s="176">
        <f t="shared" si="33"/>
        <v>2039</v>
      </c>
      <c r="Z92" s="176">
        <f t="shared" si="33"/>
        <v>2040</v>
      </c>
      <c r="AA92" s="176">
        <f t="shared" si="33"/>
        <v>2041</v>
      </c>
      <c r="AB92" s="176">
        <f>AA92+1</f>
        <v>2042</v>
      </c>
      <c r="AC92" s="176">
        <f>AB92+1</f>
        <v>2043</v>
      </c>
      <c r="AD92" s="176">
        <f>AC92+1</f>
        <v>2044</v>
      </c>
      <c r="AE92" s="176">
        <f>AD92+1</f>
        <v>2045</v>
      </c>
    </row>
    <row r="93" spans="1:38" x14ac:dyDescent="0.2">
      <c r="A93" s="393" t="s">
        <v>466</v>
      </c>
      <c r="B93" s="393"/>
      <c r="C93" s="393"/>
      <c r="D93" s="393"/>
      <c r="E93" s="393"/>
      <c r="F93" s="393"/>
      <c r="G93" s="393"/>
      <c r="H93" s="393"/>
      <c r="I93" s="393"/>
      <c r="J93" s="393"/>
      <c r="K93" s="393"/>
      <c r="L93" s="393"/>
      <c r="M93" s="393"/>
      <c r="N93" s="393"/>
      <c r="O93" s="393"/>
      <c r="P93" s="393"/>
      <c r="Q93" s="393"/>
      <c r="R93" s="393"/>
      <c r="S93" s="393"/>
      <c r="T93" s="393"/>
      <c r="U93" s="393"/>
      <c r="V93" s="393"/>
      <c r="W93" s="393"/>
      <c r="X93" s="393"/>
      <c r="Y93" s="393"/>
      <c r="Z93" s="393"/>
      <c r="AA93" s="393"/>
      <c r="AB93" s="393"/>
      <c r="AC93" s="393"/>
      <c r="AD93" s="393"/>
      <c r="AE93" s="393"/>
    </row>
    <row r="94" spans="1:38" ht="64.150000000000006" customHeight="1" x14ac:dyDescent="0.2">
      <c r="A94" s="390" t="s">
        <v>467</v>
      </c>
      <c r="B94" s="390"/>
      <c r="C94" s="390"/>
      <c r="D94" s="390"/>
      <c r="E94" s="390"/>
      <c r="F94" s="390"/>
      <c r="G94" s="390"/>
      <c r="H94" s="390"/>
      <c r="I94" s="390"/>
    </row>
    <row r="95" spans="1:38" x14ac:dyDescent="0.2">
      <c r="C95" s="272"/>
    </row>
    <row r="96" spans="1:38" s="181" customFormat="1" ht="32.25" customHeight="1" x14ac:dyDescent="0.2">
      <c r="A96" s="211"/>
      <c r="B96" s="212"/>
      <c r="C96" s="212"/>
      <c r="D96" s="212"/>
      <c r="E96" s="212"/>
      <c r="F96" s="212"/>
      <c r="G96" s="212"/>
      <c r="H96" s="212"/>
      <c r="I96" s="212"/>
      <c r="J96" s="212"/>
      <c r="K96" s="212"/>
      <c r="L96" s="212"/>
      <c r="M96" s="212"/>
      <c r="N96" s="212"/>
      <c r="O96" s="212"/>
      <c r="P96" s="212"/>
      <c r="Q96" s="212"/>
      <c r="R96" s="212"/>
      <c r="S96" s="212"/>
      <c r="T96" s="212"/>
      <c r="U96" s="212"/>
      <c r="V96" s="212"/>
      <c r="W96" s="212"/>
      <c r="X96" s="212"/>
      <c r="Y96" s="212"/>
      <c r="Z96" s="212"/>
      <c r="AA96" s="212"/>
      <c r="AB96" s="212"/>
      <c r="AC96" s="212"/>
      <c r="AD96" s="212"/>
      <c r="AE96" s="212"/>
      <c r="AF96" s="213"/>
      <c r="AG96" s="180"/>
    </row>
    <row r="97" spans="1:37" s="181" customFormat="1" x14ac:dyDescent="0.2">
      <c r="A97" s="214"/>
      <c r="B97" s="211"/>
      <c r="C97" s="211"/>
      <c r="D97" s="211"/>
      <c r="E97" s="211"/>
      <c r="F97" s="211"/>
      <c r="G97" s="211"/>
      <c r="H97" s="211"/>
      <c r="I97" s="211"/>
      <c r="J97" s="211"/>
      <c r="K97" s="211"/>
      <c r="L97" s="211"/>
      <c r="M97" s="211"/>
      <c r="N97" s="211"/>
      <c r="O97" s="211"/>
      <c r="P97" s="211"/>
      <c r="Q97" s="211"/>
      <c r="R97" s="211"/>
      <c r="S97" s="211"/>
      <c r="T97" s="211"/>
      <c r="U97" s="211"/>
      <c r="V97" s="211"/>
      <c r="W97" s="211"/>
      <c r="X97" s="211"/>
      <c r="Y97" s="211"/>
      <c r="Z97" s="211"/>
      <c r="AA97" s="211"/>
      <c r="AB97" s="211"/>
      <c r="AC97" s="211"/>
      <c r="AD97" s="211"/>
      <c r="AE97" s="211"/>
      <c r="AF97" s="180"/>
      <c r="AG97" s="180"/>
    </row>
    <row r="98" spans="1:37" s="181" customFormat="1" x14ac:dyDescent="0.2">
      <c r="A98" s="211"/>
      <c r="B98" s="211"/>
      <c r="C98" s="211"/>
      <c r="D98" s="211"/>
      <c r="E98" s="211"/>
      <c r="F98" s="211"/>
      <c r="G98" s="211"/>
      <c r="H98" s="211"/>
      <c r="I98" s="211"/>
      <c r="J98" s="211"/>
      <c r="K98" s="211"/>
      <c r="L98" s="211"/>
      <c r="M98" s="211"/>
      <c r="N98" s="211"/>
      <c r="O98" s="211"/>
      <c r="P98" s="211"/>
      <c r="Q98" s="211"/>
      <c r="R98" s="211"/>
      <c r="S98" s="211"/>
      <c r="T98" s="211"/>
      <c r="U98" s="211"/>
      <c r="V98" s="211"/>
      <c r="W98" s="211"/>
      <c r="X98" s="211"/>
      <c r="Y98" s="211"/>
      <c r="Z98" s="211"/>
      <c r="AA98" s="211"/>
      <c r="AB98" s="211"/>
      <c r="AC98" s="211"/>
      <c r="AD98" s="211"/>
      <c r="AE98" s="211"/>
      <c r="AF98" s="180"/>
      <c r="AG98" s="180"/>
    </row>
    <row r="99" spans="1:37" s="181" customFormat="1" x14ac:dyDescent="0.2">
      <c r="A99" s="211"/>
      <c r="B99" s="215"/>
      <c r="C99" s="211"/>
      <c r="D99" s="211"/>
      <c r="E99" s="211"/>
      <c r="F99" s="211"/>
      <c r="G99" s="211"/>
      <c r="H99" s="211"/>
      <c r="I99" s="211"/>
      <c r="J99" s="211"/>
      <c r="K99" s="211"/>
      <c r="L99" s="211"/>
      <c r="M99" s="211"/>
      <c r="N99" s="211"/>
      <c r="O99" s="211"/>
      <c r="P99" s="211"/>
      <c r="Q99" s="211"/>
      <c r="R99" s="211"/>
      <c r="S99" s="211"/>
      <c r="T99" s="211"/>
      <c r="U99" s="211"/>
      <c r="V99" s="211"/>
      <c r="W99" s="211"/>
      <c r="X99" s="211"/>
      <c r="Y99" s="211"/>
      <c r="Z99" s="211"/>
      <c r="AA99" s="211"/>
      <c r="AB99" s="211"/>
      <c r="AC99" s="211"/>
      <c r="AD99" s="211"/>
      <c r="AE99" s="211"/>
      <c r="AF99" s="180"/>
      <c r="AG99" s="180"/>
    </row>
    <row r="100" spans="1:37" s="181" customFormat="1" x14ac:dyDescent="0.2">
      <c r="A100" s="211"/>
      <c r="B100" s="211"/>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180"/>
      <c r="AG100" s="180"/>
    </row>
    <row r="101" spans="1:37" s="181" customFormat="1" x14ac:dyDescent="0.2">
      <c r="A101" s="211"/>
      <c r="B101" s="211"/>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180"/>
      <c r="AG101" s="180"/>
    </row>
    <row r="102" spans="1:37" s="181" customFormat="1" x14ac:dyDescent="0.2">
      <c r="A102" s="211"/>
      <c r="B102" s="211"/>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73"/>
      <c r="AG102" s="273"/>
      <c r="AH102" s="211"/>
      <c r="AI102" s="211"/>
      <c r="AJ102" s="211"/>
      <c r="AK102" s="211"/>
    </row>
    <row r="103" spans="1:37" s="181" customFormat="1" x14ac:dyDescent="0.2">
      <c r="A103" s="211"/>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73"/>
      <c r="AG103" s="273"/>
      <c r="AH103" s="211"/>
      <c r="AI103" s="211"/>
      <c r="AJ103" s="211"/>
      <c r="AK103" s="211"/>
    </row>
    <row r="104" spans="1:37" s="181" customFormat="1" x14ac:dyDescent="0.2">
      <c r="A104" s="211"/>
      <c r="B104" s="274"/>
      <c r="C104" s="274"/>
      <c r="D104" s="274"/>
      <c r="E104" s="211"/>
      <c r="F104" s="211"/>
      <c r="G104" s="211"/>
      <c r="H104" s="211"/>
      <c r="I104" s="274"/>
      <c r="J104" s="274"/>
      <c r="K104" s="274"/>
      <c r="L104" s="211"/>
      <c r="M104" s="211"/>
      <c r="N104" s="211"/>
      <c r="O104" s="211"/>
      <c r="P104" s="211"/>
      <c r="Q104" s="211"/>
      <c r="R104" s="211"/>
      <c r="S104" s="211"/>
      <c r="T104" s="211"/>
      <c r="U104" s="211"/>
      <c r="V104" s="211"/>
      <c r="W104" s="211"/>
      <c r="X104" s="211"/>
      <c r="Y104" s="211"/>
      <c r="Z104" s="211"/>
      <c r="AA104" s="211"/>
      <c r="AB104" s="211"/>
      <c r="AC104" s="211"/>
      <c r="AD104" s="211"/>
      <c r="AE104" s="211"/>
      <c r="AF104" s="273"/>
      <c r="AG104" s="273"/>
      <c r="AH104" s="211"/>
      <c r="AI104" s="211"/>
      <c r="AJ104" s="211"/>
      <c r="AK104" s="211"/>
    </row>
    <row r="105" spans="1:37" s="181" customFormat="1" x14ac:dyDescent="0.2">
      <c r="A105" s="211"/>
      <c r="B105" s="274"/>
      <c r="C105" s="274"/>
      <c r="D105" s="274"/>
      <c r="E105" s="274"/>
      <c r="F105" s="274"/>
      <c r="G105" s="274"/>
      <c r="H105" s="274"/>
      <c r="I105" s="274"/>
      <c r="J105" s="274"/>
      <c r="K105" s="274"/>
      <c r="L105" s="274"/>
      <c r="M105" s="274"/>
      <c r="N105" s="274"/>
      <c r="O105" s="274"/>
      <c r="P105" s="211"/>
      <c r="Q105" s="211"/>
      <c r="R105" s="211"/>
      <c r="S105" s="211"/>
      <c r="T105" s="211"/>
      <c r="U105" s="211"/>
      <c r="V105" s="211"/>
      <c r="W105" s="211"/>
      <c r="X105" s="211"/>
      <c r="Y105" s="211"/>
      <c r="Z105" s="211"/>
      <c r="AA105" s="211"/>
      <c r="AB105" s="211"/>
      <c r="AC105" s="211"/>
      <c r="AD105" s="211"/>
      <c r="AE105" s="211"/>
      <c r="AF105" s="273"/>
      <c r="AG105" s="273"/>
      <c r="AH105" s="211"/>
      <c r="AI105" s="211"/>
      <c r="AJ105" s="211"/>
      <c r="AK105" s="211"/>
    </row>
    <row r="106" spans="1:37" s="181" customFormat="1" x14ac:dyDescent="0.2">
      <c r="A106" s="211"/>
      <c r="B106" s="275"/>
      <c r="C106" s="275"/>
      <c r="D106" s="275"/>
      <c r="E106" s="275"/>
      <c r="F106" s="275"/>
      <c r="G106" s="275"/>
      <c r="H106" s="275"/>
      <c r="I106" s="275"/>
      <c r="J106" s="275"/>
      <c r="K106" s="275"/>
      <c r="L106" s="275"/>
      <c r="M106" s="275"/>
      <c r="N106" s="275"/>
      <c r="O106" s="275"/>
      <c r="P106" s="211"/>
      <c r="Q106" s="211"/>
      <c r="R106" s="211"/>
      <c r="S106" s="211"/>
      <c r="T106" s="211"/>
      <c r="U106" s="211"/>
      <c r="V106" s="211"/>
      <c r="W106" s="211"/>
      <c r="X106" s="211"/>
      <c r="Y106" s="211"/>
      <c r="Z106" s="211"/>
      <c r="AA106" s="211"/>
      <c r="AB106" s="211"/>
      <c r="AC106" s="211"/>
      <c r="AD106" s="211"/>
      <c r="AE106" s="211"/>
      <c r="AF106" s="273"/>
      <c r="AG106" s="273"/>
      <c r="AH106" s="211"/>
      <c r="AI106" s="211"/>
      <c r="AJ106" s="211"/>
      <c r="AK106" s="211"/>
    </row>
    <row r="107" spans="1:37" s="181" customFormat="1" x14ac:dyDescent="0.2">
      <c r="A107" s="276"/>
      <c r="B107" s="275"/>
      <c r="C107" s="275"/>
      <c r="D107" s="275"/>
      <c r="E107" s="275"/>
      <c r="F107" s="275"/>
      <c r="G107" s="275"/>
      <c r="H107" s="275"/>
      <c r="I107" s="275"/>
      <c r="J107" s="275"/>
      <c r="K107" s="275"/>
      <c r="L107" s="275"/>
      <c r="M107" s="275"/>
      <c r="N107" s="275"/>
      <c r="O107" s="275"/>
      <c r="P107" s="275"/>
      <c r="Q107" s="211"/>
      <c r="R107" s="211"/>
      <c r="S107" s="211"/>
      <c r="T107" s="211"/>
      <c r="U107" s="211"/>
      <c r="V107" s="211"/>
      <c r="W107" s="211"/>
      <c r="X107" s="211"/>
      <c r="Y107" s="211"/>
      <c r="Z107" s="211"/>
      <c r="AA107" s="211"/>
      <c r="AB107" s="211"/>
      <c r="AC107" s="211"/>
      <c r="AD107" s="211"/>
      <c r="AE107" s="211"/>
      <c r="AF107" s="273"/>
      <c r="AG107" s="273"/>
      <c r="AH107" s="211"/>
      <c r="AI107" s="211"/>
      <c r="AJ107" s="211"/>
      <c r="AK107" s="211"/>
    </row>
    <row r="108" spans="1:37" s="181" customFormat="1" x14ac:dyDescent="0.2">
      <c r="A108" s="211"/>
      <c r="B108" s="277"/>
      <c r="C108" s="277"/>
      <c r="D108" s="277"/>
      <c r="E108" s="277"/>
      <c r="F108" s="277"/>
      <c r="G108" s="277"/>
      <c r="H108" s="211"/>
      <c r="I108" s="277"/>
      <c r="J108" s="277"/>
      <c r="K108" s="277"/>
      <c r="L108" s="277"/>
      <c r="M108" s="277"/>
      <c r="N108" s="277"/>
      <c r="O108" s="211"/>
      <c r="P108" s="211"/>
      <c r="Q108" s="211"/>
      <c r="R108" s="211"/>
      <c r="S108" s="211"/>
      <c r="T108" s="211"/>
      <c r="U108" s="211"/>
      <c r="V108" s="211"/>
      <c r="W108" s="211"/>
      <c r="X108" s="211"/>
      <c r="Y108" s="211"/>
      <c r="Z108" s="211"/>
      <c r="AA108" s="211"/>
      <c r="AB108" s="211"/>
      <c r="AC108" s="211"/>
      <c r="AD108" s="211"/>
      <c r="AE108" s="211"/>
      <c r="AF108" s="273"/>
      <c r="AG108" s="273"/>
      <c r="AH108" s="211"/>
      <c r="AI108" s="211"/>
      <c r="AJ108" s="211"/>
      <c r="AK108" s="211"/>
    </row>
    <row r="109" spans="1:37" s="181" customFormat="1" x14ac:dyDescent="0.2">
      <c r="A109" s="211"/>
      <c r="B109" s="211"/>
      <c r="C109" s="211"/>
      <c r="D109" s="211"/>
      <c r="E109" s="211"/>
      <c r="F109" s="211"/>
      <c r="G109" s="211"/>
      <c r="H109" s="211"/>
      <c r="I109" s="211"/>
      <c r="J109" s="211"/>
      <c r="K109" s="211"/>
      <c r="L109" s="211"/>
      <c r="M109" s="211"/>
      <c r="N109" s="211"/>
      <c r="O109" s="211"/>
      <c r="P109" s="211"/>
      <c r="Q109" s="211"/>
      <c r="R109" s="211"/>
      <c r="S109" s="211"/>
      <c r="T109" s="211"/>
      <c r="U109" s="211"/>
      <c r="V109" s="211"/>
      <c r="W109" s="211"/>
      <c r="X109" s="211"/>
      <c r="Y109" s="211"/>
      <c r="Z109" s="211"/>
      <c r="AA109" s="211"/>
      <c r="AB109" s="211"/>
      <c r="AC109" s="211"/>
      <c r="AD109" s="211"/>
      <c r="AE109" s="211"/>
      <c r="AF109" s="180"/>
      <c r="AG109" s="180"/>
    </row>
    <row r="110" spans="1:37" s="181" customFormat="1" x14ac:dyDescent="0.2">
      <c r="A110" s="211"/>
      <c r="B110" s="211"/>
      <c r="C110" s="211"/>
      <c r="D110" s="211"/>
      <c r="E110" s="211"/>
      <c r="F110" s="211"/>
      <c r="G110" s="211"/>
      <c r="H110" s="211"/>
      <c r="I110" s="211"/>
      <c r="J110" s="211"/>
      <c r="K110" s="211"/>
      <c r="L110" s="211"/>
      <c r="M110" s="211"/>
      <c r="N110" s="211"/>
      <c r="O110" s="211"/>
      <c r="P110" s="211"/>
      <c r="Q110" s="211"/>
      <c r="R110" s="211"/>
      <c r="S110" s="211"/>
      <c r="T110" s="211"/>
      <c r="U110" s="211"/>
      <c r="V110" s="211"/>
      <c r="W110" s="211"/>
      <c r="X110" s="211"/>
      <c r="Y110" s="211"/>
      <c r="Z110" s="211"/>
      <c r="AA110" s="211"/>
      <c r="AB110" s="211"/>
      <c r="AC110" s="211"/>
      <c r="AD110" s="211"/>
      <c r="AE110" s="211"/>
      <c r="AF110" s="273"/>
      <c r="AG110" s="273"/>
      <c r="AH110" s="211"/>
      <c r="AI110" s="211"/>
      <c r="AJ110" s="211"/>
      <c r="AK110" s="211"/>
    </row>
    <row r="111" spans="1:37" s="181" customFormat="1" x14ac:dyDescent="0.2">
      <c r="A111" s="211"/>
      <c r="B111" s="211"/>
      <c r="C111" s="211"/>
      <c r="D111" s="211"/>
      <c r="E111" s="211"/>
      <c r="F111" s="211"/>
      <c r="G111" s="211"/>
      <c r="H111" s="211"/>
      <c r="I111" s="211"/>
      <c r="J111" s="211"/>
      <c r="K111" s="211"/>
      <c r="L111" s="211"/>
      <c r="M111" s="211"/>
      <c r="N111" s="211"/>
      <c r="O111" s="211"/>
      <c r="P111" s="211"/>
      <c r="Q111" s="211"/>
      <c r="R111" s="211"/>
      <c r="S111" s="211"/>
      <c r="T111" s="211"/>
      <c r="U111" s="211"/>
      <c r="V111" s="211"/>
      <c r="W111" s="211"/>
      <c r="X111" s="211"/>
      <c r="Y111" s="211"/>
      <c r="Z111" s="211"/>
      <c r="AA111" s="211"/>
      <c r="AB111" s="211"/>
      <c r="AC111" s="211"/>
      <c r="AD111" s="211"/>
      <c r="AE111" s="211"/>
      <c r="AF111" s="273"/>
      <c r="AG111" s="273"/>
      <c r="AH111" s="211"/>
      <c r="AI111" s="211"/>
      <c r="AJ111" s="211"/>
      <c r="AK111" s="211"/>
    </row>
    <row r="112" spans="1:37" s="181" customFormat="1" x14ac:dyDescent="0.2">
      <c r="A112" s="211"/>
      <c r="B112" s="274"/>
      <c r="C112" s="274"/>
      <c r="D112" s="274"/>
      <c r="E112" s="211"/>
      <c r="F112" s="211"/>
      <c r="G112" s="211"/>
      <c r="H112" s="211"/>
      <c r="I112" s="274"/>
      <c r="J112" s="274"/>
      <c r="K112" s="274"/>
      <c r="L112" s="211"/>
      <c r="M112" s="211"/>
      <c r="N112" s="211"/>
      <c r="O112" s="211"/>
      <c r="P112" s="211"/>
      <c r="Q112" s="211"/>
      <c r="R112" s="211"/>
      <c r="S112" s="211"/>
      <c r="T112" s="211"/>
      <c r="U112" s="211"/>
      <c r="V112" s="211"/>
      <c r="W112" s="211"/>
      <c r="X112" s="211"/>
      <c r="Y112" s="211"/>
      <c r="Z112" s="211"/>
      <c r="AA112" s="211"/>
      <c r="AB112" s="211"/>
      <c r="AC112" s="211"/>
      <c r="AD112" s="211"/>
      <c r="AE112" s="211"/>
      <c r="AF112" s="273"/>
      <c r="AG112" s="273"/>
      <c r="AH112" s="211"/>
      <c r="AI112" s="211"/>
      <c r="AJ112" s="211"/>
      <c r="AK112" s="211"/>
    </row>
    <row r="113" spans="1:38" s="181" customFormat="1" x14ac:dyDescent="0.2">
      <c r="A113" s="211"/>
      <c r="B113" s="274"/>
      <c r="C113" s="274"/>
      <c r="D113" s="274"/>
      <c r="E113" s="274"/>
      <c r="F113" s="274"/>
      <c r="G113" s="274"/>
      <c r="H113" s="274"/>
      <c r="I113" s="274"/>
      <c r="J113" s="274"/>
      <c r="K113" s="274"/>
      <c r="L113" s="274"/>
      <c r="M113" s="274"/>
      <c r="N113" s="274"/>
      <c r="O113" s="274"/>
      <c r="P113" s="211"/>
      <c r="Q113" s="211"/>
      <c r="R113" s="211"/>
      <c r="S113" s="211"/>
      <c r="T113" s="211"/>
      <c r="U113" s="211"/>
      <c r="V113" s="211"/>
      <c r="W113" s="211"/>
      <c r="X113" s="211"/>
      <c r="Y113" s="211"/>
      <c r="Z113" s="211"/>
      <c r="AA113" s="211"/>
      <c r="AB113" s="211"/>
      <c r="AC113" s="211"/>
      <c r="AD113" s="211"/>
      <c r="AE113" s="211"/>
      <c r="AF113" s="273"/>
      <c r="AG113" s="273"/>
      <c r="AH113" s="211"/>
      <c r="AI113" s="211"/>
      <c r="AJ113" s="211"/>
      <c r="AK113" s="211"/>
    </row>
    <row r="114" spans="1:38" s="181" customFormat="1" x14ac:dyDescent="0.2">
      <c r="A114" s="211"/>
      <c r="B114" s="275"/>
      <c r="C114" s="275"/>
      <c r="D114" s="275"/>
      <c r="E114" s="275"/>
      <c r="F114" s="275"/>
      <c r="G114" s="275"/>
      <c r="H114" s="275"/>
      <c r="I114" s="275"/>
      <c r="J114" s="275"/>
      <c r="K114" s="275"/>
      <c r="L114" s="275"/>
      <c r="M114" s="275"/>
      <c r="N114" s="275"/>
      <c r="O114" s="275"/>
      <c r="P114" s="211"/>
      <c r="Q114" s="211"/>
      <c r="R114" s="211"/>
      <c r="S114" s="211"/>
      <c r="T114" s="211"/>
      <c r="U114" s="211"/>
      <c r="V114" s="211"/>
      <c r="W114" s="211"/>
      <c r="X114" s="211"/>
      <c r="Y114" s="211"/>
      <c r="Z114" s="211"/>
      <c r="AA114" s="211"/>
      <c r="AB114" s="211"/>
      <c r="AC114" s="211"/>
      <c r="AD114" s="211"/>
      <c r="AE114" s="211"/>
      <c r="AF114" s="273"/>
      <c r="AG114" s="273"/>
      <c r="AH114" s="211"/>
      <c r="AI114" s="211"/>
      <c r="AJ114" s="211"/>
      <c r="AK114" s="211"/>
    </row>
    <row r="115" spans="1:38" s="181" customFormat="1" x14ac:dyDescent="0.2">
      <c r="A115" s="276"/>
      <c r="B115" s="275"/>
      <c r="C115" s="275"/>
      <c r="D115" s="275"/>
      <c r="E115" s="275"/>
      <c r="F115" s="275"/>
      <c r="G115" s="275"/>
      <c r="H115" s="275"/>
      <c r="I115" s="275"/>
      <c r="J115" s="275"/>
      <c r="K115" s="275"/>
      <c r="L115" s="275"/>
      <c r="M115" s="275"/>
      <c r="N115" s="275"/>
      <c r="O115" s="275"/>
      <c r="P115" s="275"/>
      <c r="Q115" s="211"/>
      <c r="R115" s="211"/>
      <c r="S115" s="211"/>
      <c r="T115" s="211"/>
      <c r="U115" s="211"/>
      <c r="V115" s="211"/>
      <c r="W115" s="211"/>
      <c r="X115" s="211"/>
      <c r="Y115" s="211"/>
      <c r="Z115" s="211"/>
      <c r="AA115" s="211"/>
      <c r="AB115" s="211"/>
      <c r="AC115" s="211"/>
      <c r="AD115" s="211"/>
      <c r="AE115" s="211"/>
      <c r="AF115" s="273"/>
      <c r="AG115" s="273"/>
      <c r="AH115" s="211"/>
      <c r="AI115" s="211"/>
      <c r="AJ115" s="211"/>
      <c r="AK115" s="211"/>
    </row>
    <row r="116" spans="1:38" s="181" customFormat="1" x14ac:dyDescent="0.2">
      <c r="A116" s="211"/>
      <c r="B116" s="277"/>
      <c r="C116" s="277"/>
      <c r="D116" s="277"/>
      <c r="E116" s="277"/>
      <c r="F116" s="277"/>
      <c r="G116" s="277"/>
      <c r="H116" s="211"/>
      <c r="I116" s="277"/>
      <c r="J116" s="277"/>
      <c r="K116" s="277"/>
      <c r="L116" s="277"/>
      <c r="M116" s="277"/>
      <c r="N116" s="277"/>
      <c r="O116" s="211"/>
      <c r="P116" s="211"/>
      <c r="Q116" s="211"/>
      <c r="R116" s="211"/>
      <c r="S116" s="211"/>
      <c r="T116" s="211"/>
      <c r="U116" s="211"/>
      <c r="V116" s="211"/>
      <c r="W116" s="211"/>
      <c r="X116" s="211"/>
      <c r="Y116" s="211"/>
      <c r="Z116" s="211"/>
      <c r="AA116" s="211"/>
      <c r="AB116" s="211"/>
      <c r="AC116" s="211"/>
      <c r="AD116" s="211"/>
      <c r="AE116" s="211"/>
      <c r="AF116" s="273"/>
      <c r="AG116" s="273"/>
      <c r="AH116" s="211"/>
      <c r="AI116" s="211"/>
      <c r="AJ116" s="211"/>
      <c r="AK116" s="211"/>
    </row>
    <row r="117" spans="1:38" s="181" customFormat="1" x14ac:dyDescent="0.2">
      <c r="A117" s="211"/>
      <c r="B117" s="277"/>
      <c r="C117" s="277"/>
      <c r="D117" s="277"/>
      <c r="E117" s="277"/>
      <c r="F117" s="277"/>
      <c r="G117" s="277"/>
      <c r="H117" s="211"/>
      <c r="I117" s="277"/>
      <c r="J117" s="277"/>
      <c r="K117" s="277"/>
      <c r="L117" s="277"/>
      <c r="M117" s="277"/>
      <c r="N117" s="277"/>
      <c r="O117" s="211"/>
      <c r="P117" s="211"/>
      <c r="Q117" s="211"/>
      <c r="R117" s="211"/>
      <c r="S117" s="211"/>
      <c r="T117" s="211"/>
      <c r="U117" s="211"/>
      <c r="V117" s="211"/>
      <c r="W117" s="211"/>
      <c r="X117" s="211"/>
      <c r="Y117" s="211"/>
      <c r="Z117" s="211"/>
      <c r="AA117" s="211"/>
      <c r="AB117" s="211"/>
      <c r="AC117" s="211"/>
      <c r="AD117" s="211"/>
      <c r="AE117" s="211"/>
      <c r="AF117" s="273"/>
      <c r="AG117" s="273"/>
      <c r="AH117" s="211"/>
      <c r="AI117" s="211"/>
      <c r="AJ117" s="211"/>
      <c r="AK117" s="211"/>
    </row>
    <row r="118" spans="1:38" s="181" customFormat="1" x14ac:dyDescent="0.2">
      <c r="A118" s="211"/>
      <c r="B118" s="211"/>
      <c r="C118" s="211"/>
      <c r="D118" s="211"/>
      <c r="E118" s="211"/>
      <c r="F118" s="211"/>
      <c r="G118" s="211"/>
      <c r="H118" s="211"/>
      <c r="I118" s="211"/>
      <c r="J118" s="211"/>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73"/>
      <c r="AG118" s="273"/>
      <c r="AH118" s="211"/>
      <c r="AI118" s="211"/>
      <c r="AJ118" s="211"/>
      <c r="AK118" s="211"/>
      <c r="AL118" s="211"/>
    </row>
    <row r="119" spans="1:38" s="181" customFormat="1" x14ac:dyDescent="0.2">
      <c r="A119" s="211"/>
      <c r="B119" s="211"/>
      <c r="C119" s="211"/>
      <c r="D119" s="211"/>
      <c r="E119" s="211"/>
      <c r="F119" s="211"/>
      <c r="G119" s="211"/>
      <c r="H119" s="211"/>
      <c r="I119" s="211"/>
      <c r="J119" s="211"/>
      <c r="K119" s="211"/>
      <c r="L119" s="211"/>
      <c r="M119" s="211"/>
      <c r="N119" s="211"/>
      <c r="O119" s="211"/>
      <c r="P119" s="211"/>
      <c r="Q119" s="211"/>
      <c r="R119" s="211"/>
      <c r="S119" s="211"/>
      <c r="T119" s="211"/>
      <c r="U119" s="211"/>
      <c r="V119" s="211"/>
      <c r="W119" s="211"/>
      <c r="X119" s="211"/>
      <c r="Y119" s="211"/>
      <c r="Z119" s="211"/>
      <c r="AA119" s="211"/>
      <c r="AB119" s="211"/>
      <c r="AC119" s="211"/>
      <c r="AD119" s="211"/>
      <c r="AE119" s="211"/>
      <c r="AF119" s="273"/>
      <c r="AG119" s="180"/>
    </row>
    <row r="120" spans="1:38" s="179" customFormat="1" x14ac:dyDescent="0.2">
      <c r="A120" s="211"/>
      <c r="B120" s="278"/>
      <c r="C120" s="211"/>
      <c r="D120" s="178"/>
      <c r="E120" s="178"/>
      <c r="F120" s="178"/>
      <c r="G120" s="178"/>
      <c r="H120" s="178"/>
      <c r="I120" s="178"/>
      <c r="J120" s="178"/>
      <c r="K120" s="178"/>
      <c r="L120" s="178"/>
      <c r="M120" s="178"/>
      <c r="N120" s="178"/>
      <c r="O120" s="178"/>
      <c r="P120" s="178"/>
      <c r="Q120" s="178"/>
      <c r="R120" s="178"/>
      <c r="S120" s="178"/>
      <c r="T120" s="178"/>
      <c r="U120" s="178"/>
      <c r="V120" s="178"/>
      <c r="W120" s="178"/>
      <c r="X120" s="178"/>
      <c r="Y120" s="178"/>
      <c r="Z120" s="178"/>
      <c r="AA120" s="178"/>
      <c r="AB120" s="178"/>
      <c r="AC120" s="178"/>
      <c r="AD120" s="178"/>
      <c r="AE120" s="178"/>
      <c r="AF120" s="273"/>
      <c r="AG120" s="180"/>
    </row>
    <row r="121" spans="1:38" s="179" customFormat="1" x14ac:dyDescent="0.2">
      <c r="A121" s="211"/>
      <c r="B121" s="211"/>
      <c r="C121" s="211"/>
      <c r="D121" s="178"/>
      <c r="E121" s="178"/>
      <c r="F121" s="178"/>
      <c r="G121" s="178"/>
      <c r="H121" s="178"/>
      <c r="I121" s="178"/>
      <c r="J121" s="178"/>
      <c r="K121" s="178"/>
      <c r="L121" s="178"/>
      <c r="M121" s="178"/>
      <c r="N121" s="178"/>
      <c r="O121" s="178"/>
      <c r="P121" s="178"/>
      <c r="Q121" s="178"/>
      <c r="R121" s="178"/>
      <c r="S121" s="178"/>
      <c r="T121" s="178"/>
      <c r="U121" s="178"/>
      <c r="V121" s="178"/>
      <c r="W121" s="178"/>
      <c r="X121" s="178"/>
      <c r="Y121" s="178"/>
      <c r="Z121" s="178"/>
      <c r="AA121" s="178"/>
      <c r="AB121" s="178"/>
      <c r="AC121" s="178"/>
      <c r="AD121" s="178"/>
      <c r="AE121" s="178"/>
      <c r="AF121" s="273"/>
      <c r="AG121" s="180"/>
    </row>
    <row r="122" spans="1:38" x14ac:dyDescent="0.2">
      <c r="A122" s="257"/>
      <c r="B122" s="257"/>
      <c r="C122" s="257"/>
    </row>
    <row r="123" spans="1:38" x14ac:dyDescent="0.2">
      <c r="A123" s="257"/>
      <c r="B123" s="257"/>
      <c r="C123" s="257"/>
    </row>
    <row r="124" spans="1:38" x14ac:dyDescent="0.2">
      <c r="A124" s="257"/>
      <c r="B124" s="257"/>
      <c r="C124" s="257"/>
    </row>
  </sheetData>
  <mergeCells count="19">
    <mergeCell ref="A94:I94"/>
    <mergeCell ref="A5:H5"/>
    <mergeCell ref="A7:H7"/>
    <mergeCell ref="A9:H9"/>
    <mergeCell ref="A10:H10"/>
    <mergeCell ref="A12:H12"/>
    <mergeCell ref="A13:H13"/>
    <mergeCell ref="A15:H15"/>
    <mergeCell ref="A16:H16"/>
    <mergeCell ref="A18:H18"/>
    <mergeCell ref="A93:AE93"/>
    <mergeCell ref="D31:F31"/>
    <mergeCell ref="D30:F30"/>
    <mergeCell ref="D29:F29"/>
    <mergeCell ref="D28:F28"/>
    <mergeCell ref="G31:H31"/>
    <mergeCell ref="G30:H30"/>
    <mergeCell ref="G29:H29"/>
    <mergeCell ref="G28:H28"/>
  </mergeCells>
  <pageMargins left="0.70866141732283472" right="0.70866141732283472" top="0.39" bottom="0.34"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6" zoomScale="80" zoomScaleSheetLayoutView="80" workbookViewId="0">
      <selection activeCell="C25" sqref="C25"/>
    </sheetView>
  </sheetViews>
  <sheetFormatPr defaultRowHeight="15.75" x14ac:dyDescent="0.25"/>
  <cols>
    <col min="1" max="1" width="9.140625" style="63"/>
    <col min="2" max="2" width="37.7109375" style="63" customWidth="1"/>
    <col min="3" max="4" width="12"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39" t="str">
        <f>'1. паспорт местоположение'!A5:C5</f>
        <v>Год раскрытия информации: 2016 год</v>
      </c>
      <c r="B5" s="339"/>
      <c r="C5" s="339"/>
      <c r="D5" s="339"/>
      <c r="E5" s="339"/>
      <c r="F5" s="339"/>
      <c r="G5" s="339"/>
      <c r="H5" s="339"/>
      <c r="I5" s="339"/>
      <c r="J5" s="339"/>
      <c r="K5" s="339"/>
      <c r="L5" s="339"/>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333" t="s">
        <v>10</v>
      </c>
      <c r="B7" s="333"/>
      <c r="C7" s="333"/>
      <c r="D7" s="333"/>
      <c r="E7" s="333"/>
      <c r="F7" s="333"/>
      <c r="G7" s="333"/>
      <c r="H7" s="333"/>
      <c r="I7" s="333"/>
      <c r="J7" s="333"/>
      <c r="K7" s="333"/>
      <c r="L7" s="333"/>
    </row>
    <row r="8" spans="1:44" ht="18.75" x14ac:dyDescent="0.25">
      <c r="A8" s="333"/>
      <c r="B8" s="333"/>
      <c r="C8" s="333"/>
      <c r="D8" s="333"/>
      <c r="E8" s="333"/>
      <c r="F8" s="333"/>
      <c r="G8" s="333"/>
      <c r="H8" s="333"/>
      <c r="I8" s="333"/>
      <c r="J8" s="333"/>
      <c r="K8" s="333"/>
      <c r="L8" s="333"/>
    </row>
    <row r="9" spans="1:44" x14ac:dyDescent="0.25">
      <c r="A9" s="337" t="str">
        <f>'1. паспорт местоположение'!A9:C9</f>
        <v xml:space="preserve">                         АО "Янтарьэнерго"                         </v>
      </c>
      <c r="B9" s="337"/>
      <c r="C9" s="337"/>
      <c r="D9" s="337"/>
      <c r="E9" s="337"/>
      <c r="F9" s="337"/>
      <c r="G9" s="337"/>
      <c r="H9" s="337"/>
      <c r="I9" s="337"/>
      <c r="J9" s="337"/>
      <c r="K9" s="337"/>
      <c r="L9" s="337"/>
    </row>
    <row r="10" spans="1:44" x14ac:dyDescent="0.25">
      <c r="A10" s="330" t="s">
        <v>9</v>
      </c>
      <c r="B10" s="330"/>
      <c r="C10" s="330"/>
      <c r="D10" s="330"/>
      <c r="E10" s="330"/>
      <c r="F10" s="330"/>
      <c r="G10" s="330"/>
      <c r="H10" s="330"/>
      <c r="I10" s="330"/>
      <c r="J10" s="330"/>
      <c r="K10" s="330"/>
      <c r="L10" s="330"/>
    </row>
    <row r="11" spans="1:44" ht="18.75" x14ac:dyDescent="0.25">
      <c r="A11" s="333"/>
      <c r="B11" s="333"/>
      <c r="C11" s="333"/>
      <c r="D11" s="333"/>
      <c r="E11" s="333"/>
      <c r="F11" s="333"/>
      <c r="G11" s="333"/>
      <c r="H11" s="333"/>
      <c r="I11" s="333"/>
      <c r="J11" s="333"/>
      <c r="K11" s="333"/>
      <c r="L11" s="333"/>
    </row>
    <row r="12" spans="1:44" x14ac:dyDescent="0.25">
      <c r="A12" s="337" t="str">
        <f>'1. паспорт местоположение'!A12:C12</f>
        <v>С_prj_111001_2476</v>
      </c>
      <c r="B12" s="337"/>
      <c r="C12" s="337"/>
      <c r="D12" s="337"/>
      <c r="E12" s="337"/>
      <c r="F12" s="337"/>
      <c r="G12" s="337"/>
      <c r="H12" s="337"/>
      <c r="I12" s="337"/>
      <c r="J12" s="337"/>
      <c r="K12" s="337"/>
      <c r="L12" s="337"/>
    </row>
    <row r="13" spans="1:44" x14ac:dyDescent="0.25">
      <c r="A13" s="330" t="s">
        <v>8</v>
      </c>
      <c r="B13" s="330"/>
      <c r="C13" s="330"/>
      <c r="D13" s="330"/>
      <c r="E13" s="330"/>
      <c r="F13" s="330"/>
      <c r="G13" s="330"/>
      <c r="H13" s="330"/>
      <c r="I13" s="330"/>
      <c r="J13" s="330"/>
      <c r="K13" s="330"/>
      <c r="L13" s="330"/>
    </row>
    <row r="14" spans="1:44" ht="18.75" x14ac:dyDescent="0.25">
      <c r="A14" s="338"/>
      <c r="B14" s="338"/>
      <c r="C14" s="338"/>
      <c r="D14" s="338"/>
      <c r="E14" s="338"/>
      <c r="F14" s="338"/>
      <c r="G14" s="338"/>
      <c r="H14" s="338"/>
      <c r="I14" s="338"/>
      <c r="J14" s="338"/>
      <c r="K14" s="338"/>
      <c r="L14" s="338"/>
    </row>
    <row r="15" spans="1:44" x14ac:dyDescent="0.25">
      <c r="A15" s="334" t="str">
        <f>'1. паспорт местоположение'!A15:C15</f>
        <v>Реконструкция ПС 110/15/10 кВ О-9 "Светлогорск"</v>
      </c>
      <c r="B15" s="334"/>
      <c r="C15" s="334"/>
      <c r="D15" s="334"/>
      <c r="E15" s="334"/>
      <c r="F15" s="334"/>
      <c r="G15" s="334"/>
      <c r="H15" s="334"/>
      <c r="I15" s="334"/>
      <c r="J15" s="334"/>
      <c r="K15" s="334"/>
      <c r="L15" s="334"/>
    </row>
    <row r="16" spans="1:44" x14ac:dyDescent="0.25">
      <c r="A16" s="330" t="s">
        <v>7</v>
      </c>
      <c r="B16" s="330"/>
      <c r="C16" s="330"/>
      <c r="D16" s="330"/>
      <c r="E16" s="330"/>
      <c r="F16" s="330"/>
      <c r="G16" s="330"/>
      <c r="H16" s="330"/>
      <c r="I16" s="330"/>
      <c r="J16" s="330"/>
      <c r="K16" s="330"/>
      <c r="L16" s="330"/>
    </row>
    <row r="17" spans="1:12" x14ac:dyDescent="0.25">
      <c r="L17" s="97"/>
    </row>
    <row r="18" spans="1:12" x14ac:dyDescent="0.25">
      <c r="K18" s="96"/>
    </row>
    <row r="19" spans="1:12" x14ac:dyDescent="0.25">
      <c r="A19" s="394" t="s">
        <v>410</v>
      </c>
      <c r="B19" s="394"/>
      <c r="C19" s="394"/>
      <c r="D19" s="394"/>
      <c r="E19" s="394"/>
      <c r="F19" s="394"/>
      <c r="G19" s="394"/>
      <c r="H19" s="394"/>
      <c r="I19" s="394"/>
      <c r="J19" s="394"/>
      <c r="K19" s="394"/>
      <c r="L19" s="394"/>
    </row>
    <row r="20" spans="1:12" x14ac:dyDescent="0.25">
      <c r="A20" s="67"/>
      <c r="B20" s="67"/>
      <c r="C20" s="95"/>
      <c r="D20" s="95"/>
      <c r="E20" s="95"/>
      <c r="F20" s="95"/>
      <c r="G20" s="95"/>
      <c r="H20" s="95"/>
      <c r="I20" s="95"/>
      <c r="J20" s="95"/>
      <c r="K20" s="95"/>
      <c r="L20" s="95"/>
    </row>
    <row r="21" spans="1:12" x14ac:dyDescent="0.25">
      <c r="A21" s="395" t="s">
        <v>208</v>
      </c>
      <c r="B21" s="395" t="s">
        <v>207</v>
      </c>
      <c r="C21" s="401" t="s">
        <v>367</v>
      </c>
      <c r="D21" s="401"/>
      <c r="E21" s="401"/>
      <c r="F21" s="401"/>
      <c r="G21" s="401"/>
      <c r="H21" s="401"/>
      <c r="I21" s="396" t="s">
        <v>206</v>
      </c>
      <c r="J21" s="398" t="s">
        <v>369</v>
      </c>
      <c r="K21" s="395" t="s">
        <v>205</v>
      </c>
      <c r="L21" s="397" t="s">
        <v>368</v>
      </c>
    </row>
    <row r="22" spans="1:12" x14ac:dyDescent="0.25">
      <c r="A22" s="395"/>
      <c r="B22" s="395"/>
      <c r="C22" s="402" t="s">
        <v>3</v>
      </c>
      <c r="D22" s="402"/>
      <c r="E22" s="155"/>
      <c r="F22" s="156"/>
      <c r="G22" s="403" t="s">
        <v>2</v>
      </c>
      <c r="H22" s="404"/>
      <c r="I22" s="396"/>
      <c r="J22" s="399"/>
      <c r="K22" s="395"/>
      <c r="L22" s="397"/>
    </row>
    <row r="23" spans="1:12" ht="47.25" x14ac:dyDescent="0.25">
      <c r="A23" s="395"/>
      <c r="B23" s="395"/>
      <c r="C23" s="94" t="s">
        <v>204</v>
      </c>
      <c r="D23" s="94" t="s">
        <v>203</v>
      </c>
      <c r="E23" s="94" t="s">
        <v>204</v>
      </c>
      <c r="F23" s="94" t="s">
        <v>203</v>
      </c>
      <c r="G23" s="94" t="s">
        <v>204</v>
      </c>
      <c r="H23" s="94" t="s">
        <v>203</v>
      </c>
      <c r="I23" s="396"/>
      <c r="J23" s="400"/>
      <c r="K23" s="395"/>
      <c r="L23" s="397"/>
    </row>
    <row r="24" spans="1:12" x14ac:dyDescent="0.25">
      <c r="A24" s="74">
        <v>1</v>
      </c>
      <c r="B24" s="74">
        <v>2</v>
      </c>
      <c r="C24" s="94">
        <v>3</v>
      </c>
      <c r="D24" s="94">
        <v>4</v>
      </c>
      <c r="E24" s="94">
        <v>5</v>
      </c>
      <c r="F24" s="94">
        <v>6</v>
      </c>
      <c r="G24" s="94">
        <v>7</v>
      </c>
      <c r="H24" s="94">
        <v>8</v>
      </c>
      <c r="I24" s="94">
        <v>9</v>
      </c>
      <c r="J24" s="94">
        <v>10</v>
      </c>
      <c r="K24" s="94">
        <v>11</v>
      </c>
      <c r="L24" s="94">
        <v>12</v>
      </c>
    </row>
    <row r="25" spans="1:12" x14ac:dyDescent="0.25">
      <c r="A25" s="88">
        <v>1</v>
      </c>
      <c r="B25" s="189" t="s">
        <v>202</v>
      </c>
      <c r="C25" s="87" t="s">
        <v>469</v>
      </c>
      <c r="D25" s="86" t="s">
        <v>469</v>
      </c>
      <c r="E25" s="93"/>
      <c r="F25" s="93"/>
      <c r="G25" s="93"/>
      <c r="H25" s="93"/>
      <c r="I25" s="93"/>
      <c r="J25" s="93"/>
      <c r="K25" s="86"/>
      <c r="L25" s="105"/>
    </row>
    <row r="26" spans="1:12" ht="31.5" x14ac:dyDescent="0.25">
      <c r="A26" s="202">
        <v>1.1000000000000001</v>
      </c>
      <c r="B26" s="203" t="s">
        <v>489</v>
      </c>
      <c r="C26" s="217" t="s">
        <v>490</v>
      </c>
      <c r="D26" s="217" t="s">
        <v>490</v>
      </c>
      <c r="E26" s="93"/>
      <c r="F26" s="93"/>
      <c r="G26" s="93"/>
      <c r="H26" s="93"/>
      <c r="I26" s="219"/>
      <c r="J26" s="93"/>
      <c r="K26" s="86"/>
      <c r="L26" s="86"/>
    </row>
    <row r="27" spans="1:12" s="70" customFormat="1" ht="31.5" x14ac:dyDescent="0.25">
      <c r="A27" s="202">
        <v>1.2</v>
      </c>
      <c r="B27" s="203" t="s">
        <v>491</v>
      </c>
      <c r="C27" s="217" t="s">
        <v>490</v>
      </c>
      <c r="D27" s="217" t="s">
        <v>490</v>
      </c>
      <c r="E27" s="93"/>
      <c r="F27" s="93"/>
      <c r="G27" s="93"/>
      <c r="H27" s="93"/>
      <c r="I27" s="219"/>
      <c r="J27" s="93"/>
      <c r="K27" s="86"/>
      <c r="L27" s="86"/>
    </row>
    <row r="28" spans="1:12" s="70" customFormat="1" ht="31.5" x14ac:dyDescent="0.25">
      <c r="A28" s="202">
        <v>1.3</v>
      </c>
      <c r="B28" s="203" t="s">
        <v>492</v>
      </c>
      <c r="C28" s="217">
        <v>42459</v>
      </c>
      <c r="D28" s="217">
        <v>42643</v>
      </c>
      <c r="E28" s="93"/>
      <c r="F28" s="93"/>
      <c r="G28" s="93"/>
      <c r="H28" s="93"/>
      <c r="I28" s="190"/>
      <c r="J28" s="93"/>
      <c r="K28" s="86"/>
      <c r="L28" s="86"/>
    </row>
    <row r="29" spans="1:12" s="70" customFormat="1" ht="63" x14ac:dyDescent="0.25">
      <c r="A29" s="202">
        <v>1.4</v>
      </c>
      <c r="B29" s="203" t="s">
        <v>493</v>
      </c>
      <c r="C29" s="217">
        <v>42673</v>
      </c>
      <c r="D29" s="217">
        <v>42714</v>
      </c>
      <c r="E29" s="93"/>
      <c r="F29" s="93"/>
      <c r="G29" s="93"/>
      <c r="H29" s="93"/>
      <c r="I29" s="190"/>
      <c r="J29" s="93"/>
      <c r="K29" s="86"/>
      <c r="L29" s="86"/>
    </row>
    <row r="30" spans="1:12" s="70" customFormat="1" ht="31.5" x14ac:dyDescent="0.25">
      <c r="A30" s="202">
        <v>1.5</v>
      </c>
      <c r="B30" s="203" t="s">
        <v>494</v>
      </c>
      <c r="C30" s="217">
        <v>42714</v>
      </c>
      <c r="D30" s="217">
        <v>42735</v>
      </c>
      <c r="E30" s="93"/>
      <c r="F30" s="93"/>
      <c r="G30" s="93"/>
      <c r="H30" s="93"/>
      <c r="I30" s="190"/>
      <c r="J30" s="93"/>
      <c r="K30" s="86"/>
      <c r="L30" s="86"/>
    </row>
    <row r="31" spans="1:12" s="70" customFormat="1" ht="31.5" x14ac:dyDescent="0.25">
      <c r="A31" s="202">
        <v>1.6</v>
      </c>
      <c r="B31" s="203" t="s">
        <v>495</v>
      </c>
      <c r="C31" s="217">
        <v>42855</v>
      </c>
      <c r="D31" s="217">
        <v>42916</v>
      </c>
      <c r="E31" s="93"/>
      <c r="F31" s="93"/>
      <c r="G31" s="93"/>
      <c r="H31" s="93"/>
      <c r="I31" s="219">
        <v>1</v>
      </c>
      <c r="J31" s="93"/>
      <c r="K31" s="86"/>
      <c r="L31" s="86"/>
    </row>
    <row r="32" spans="1:12" s="70" customFormat="1" x14ac:dyDescent="0.25">
      <c r="A32" s="202">
        <v>2</v>
      </c>
      <c r="B32" s="204" t="s">
        <v>496</v>
      </c>
      <c r="C32" s="191" t="s">
        <v>469</v>
      </c>
      <c r="D32" s="191" t="s">
        <v>469</v>
      </c>
      <c r="E32" s="93"/>
      <c r="F32" s="93"/>
      <c r="G32" s="93"/>
      <c r="H32" s="93"/>
      <c r="I32" s="191" t="s">
        <v>469</v>
      </c>
      <c r="J32" s="93"/>
      <c r="K32" s="86"/>
      <c r="L32" s="86"/>
    </row>
    <row r="33" spans="1:12" s="70" customFormat="1" ht="31.5" x14ac:dyDescent="0.25">
      <c r="A33" s="202">
        <v>2.1</v>
      </c>
      <c r="B33" s="203" t="s">
        <v>497</v>
      </c>
      <c r="C33" s="217">
        <v>42767</v>
      </c>
      <c r="D33" s="217">
        <v>42855</v>
      </c>
      <c r="E33" s="93"/>
      <c r="F33" s="93"/>
      <c r="G33" s="93"/>
      <c r="H33" s="93"/>
      <c r="I33" s="190"/>
      <c r="J33" s="93"/>
      <c r="K33" s="86"/>
      <c r="L33" s="86"/>
    </row>
    <row r="34" spans="1:12" s="70" customFormat="1" ht="63" x14ac:dyDescent="0.25">
      <c r="A34" s="202">
        <v>2.2000000000000002</v>
      </c>
      <c r="B34" s="203" t="s">
        <v>498</v>
      </c>
      <c r="C34" s="217" t="s">
        <v>490</v>
      </c>
      <c r="D34" s="217" t="s">
        <v>490</v>
      </c>
      <c r="E34" s="92"/>
      <c r="F34" s="92"/>
      <c r="G34" s="92"/>
      <c r="H34" s="92"/>
      <c r="I34" s="190"/>
      <c r="J34" s="92"/>
      <c r="K34" s="92"/>
      <c r="L34" s="86"/>
    </row>
    <row r="35" spans="1:12" s="70" customFormat="1" ht="31.5" x14ac:dyDescent="0.25">
      <c r="A35" s="202">
        <v>2.2999999999999998</v>
      </c>
      <c r="B35" s="203" t="s">
        <v>499</v>
      </c>
      <c r="C35" s="217" t="s">
        <v>490</v>
      </c>
      <c r="D35" s="217" t="s">
        <v>490</v>
      </c>
      <c r="E35" s="92"/>
      <c r="F35" s="92"/>
      <c r="G35" s="92"/>
      <c r="H35" s="92"/>
      <c r="I35" s="190"/>
      <c r="J35" s="92"/>
      <c r="K35" s="92"/>
      <c r="L35" s="86"/>
    </row>
    <row r="36" spans="1:12" ht="47.25" x14ac:dyDescent="0.25">
      <c r="A36" s="202">
        <v>3</v>
      </c>
      <c r="B36" s="204" t="s">
        <v>500</v>
      </c>
      <c r="C36" s="191" t="s">
        <v>469</v>
      </c>
      <c r="D36" s="191" t="s">
        <v>469</v>
      </c>
      <c r="E36" s="91"/>
      <c r="F36" s="90"/>
      <c r="G36" s="90"/>
      <c r="H36" s="90"/>
      <c r="I36" s="191" t="s">
        <v>469</v>
      </c>
      <c r="J36" s="89"/>
      <c r="K36" s="86"/>
      <c r="L36" s="86"/>
    </row>
    <row r="37" spans="1:12" ht="47.25" x14ac:dyDescent="0.25">
      <c r="A37" s="202">
        <v>3.1</v>
      </c>
      <c r="B37" s="203" t="s">
        <v>501</v>
      </c>
      <c r="C37" s="217">
        <v>42855</v>
      </c>
      <c r="D37" s="217">
        <v>42946</v>
      </c>
      <c r="E37" s="91"/>
      <c r="F37" s="90"/>
      <c r="G37" s="90"/>
      <c r="H37" s="90"/>
      <c r="I37" s="190"/>
      <c r="J37" s="89"/>
      <c r="K37" s="86"/>
      <c r="L37" s="86"/>
    </row>
    <row r="38" spans="1:12" ht="31.5" x14ac:dyDescent="0.25">
      <c r="A38" s="202">
        <v>3.2</v>
      </c>
      <c r="B38" s="203" t="s">
        <v>502</v>
      </c>
      <c r="C38" s="217" t="s">
        <v>503</v>
      </c>
      <c r="D38" s="217" t="s">
        <v>504</v>
      </c>
      <c r="E38" s="86"/>
      <c r="F38" s="86"/>
      <c r="G38" s="86"/>
      <c r="H38" s="86"/>
      <c r="I38" s="190"/>
      <c r="J38" s="86"/>
      <c r="K38" s="86"/>
      <c r="L38" s="86"/>
    </row>
    <row r="39" spans="1:12" ht="31.5" x14ac:dyDescent="0.25">
      <c r="A39" s="202">
        <v>3.3</v>
      </c>
      <c r="B39" s="203" t="s">
        <v>505</v>
      </c>
      <c r="C39" s="217" t="s">
        <v>506</v>
      </c>
      <c r="D39" s="217" t="s">
        <v>504</v>
      </c>
      <c r="E39" s="86"/>
      <c r="F39" s="86"/>
      <c r="G39" s="86"/>
      <c r="H39" s="86"/>
      <c r="I39" s="190"/>
      <c r="J39" s="86"/>
      <c r="K39" s="86"/>
      <c r="L39" s="86"/>
    </row>
    <row r="40" spans="1:12" ht="31.5" x14ac:dyDescent="0.25">
      <c r="A40" s="202">
        <v>3.4</v>
      </c>
      <c r="B40" s="203" t="s">
        <v>507</v>
      </c>
      <c r="C40" s="217" t="s">
        <v>508</v>
      </c>
      <c r="D40" s="217" t="s">
        <v>509</v>
      </c>
      <c r="E40" s="86"/>
      <c r="F40" s="86"/>
      <c r="G40" s="86"/>
      <c r="H40" s="86"/>
      <c r="I40" s="190"/>
      <c r="J40" s="86"/>
      <c r="K40" s="86"/>
      <c r="L40" s="86"/>
    </row>
    <row r="41" spans="1:12" ht="31.5" x14ac:dyDescent="0.25">
      <c r="A41" s="202">
        <v>3.5</v>
      </c>
      <c r="B41" s="203" t="s">
        <v>510</v>
      </c>
      <c r="C41" s="217" t="s">
        <v>511</v>
      </c>
      <c r="D41" s="217" t="s">
        <v>509</v>
      </c>
      <c r="E41" s="86"/>
      <c r="F41" s="86"/>
      <c r="G41" s="86"/>
      <c r="H41" s="86"/>
      <c r="I41" s="190"/>
      <c r="J41" s="86"/>
      <c r="K41" s="86"/>
      <c r="L41" s="86"/>
    </row>
    <row r="42" spans="1:12" ht="31.15" customHeight="1" x14ac:dyDescent="0.25">
      <c r="A42" s="202">
        <v>4</v>
      </c>
      <c r="B42" s="204" t="s">
        <v>512</v>
      </c>
      <c r="C42" s="217" t="s">
        <v>469</v>
      </c>
      <c r="D42" s="217" t="s">
        <v>469</v>
      </c>
      <c r="E42" s="86"/>
      <c r="F42" s="86"/>
      <c r="G42" s="86"/>
      <c r="H42" s="86"/>
      <c r="I42" s="191" t="s">
        <v>469</v>
      </c>
      <c r="J42" s="86"/>
      <c r="K42" s="86"/>
      <c r="L42" s="86"/>
    </row>
    <row r="43" spans="1:12" ht="31.5" x14ac:dyDescent="0.25">
      <c r="A43" s="202">
        <v>4.0999999999999996</v>
      </c>
      <c r="B43" s="203" t="s">
        <v>513</v>
      </c>
      <c r="C43" s="217" t="s">
        <v>514</v>
      </c>
      <c r="D43" s="217" t="s">
        <v>515</v>
      </c>
      <c r="E43" s="86"/>
      <c r="F43" s="86"/>
      <c r="G43" s="86"/>
      <c r="H43" s="86"/>
      <c r="I43" s="190"/>
      <c r="J43" s="86"/>
      <c r="K43" s="86"/>
      <c r="L43" s="86"/>
    </row>
    <row r="44" spans="1:12" ht="63" x14ac:dyDescent="0.25">
      <c r="A44" s="202">
        <v>4.2</v>
      </c>
      <c r="B44" s="203" t="s">
        <v>516</v>
      </c>
      <c r="C44" s="217" t="s">
        <v>490</v>
      </c>
      <c r="D44" s="217" t="s">
        <v>490</v>
      </c>
      <c r="E44" s="86"/>
      <c r="F44" s="86"/>
      <c r="G44" s="86"/>
      <c r="H44" s="86"/>
      <c r="I44" s="190"/>
      <c r="J44" s="86"/>
      <c r="K44" s="86"/>
      <c r="L44" s="86"/>
    </row>
    <row r="45" spans="1:12" ht="31.5" x14ac:dyDescent="0.25">
      <c r="A45" s="202">
        <v>4.3</v>
      </c>
      <c r="B45" s="203" t="s">
        <v>517</v>
      </c>
      <c r="C45" s="217" t="s">
        <v>518</v>
      </c>
      <c r="D45" s="217" t="s">
        <v>519</v>
      </c>
      <c r="E45" s="86"/>
      <c r="F45" s="86"/>
      <c r="G45" s="86"/>
      <c r="H45" s="86"/>
      <c r="I45" s="190"/>
      <c r="J45" s="86"/>
      <c r="K45" s="86"/>
      <c r="L45" s="86"/>
    </row>
    <row r="46" spans="1:12" ht="32.25" thickBot="1" x14ac:dyDescent="0.3">
      <c r="A46" s="205">
        <v>4.4000000000000004</v>
      </c>
      <c r="B46" s="216" t="s">
        <v>520</v>
      </c>
      <c r="C46" s="217" t="s">
        <v>521</v>
      </c>
      <c r="D46" s="217" t="s">
        <v>519</v>
      </c>
      <c r="E46" s="86"/>
      <c r="F46" s="86"/>
      <c r="G46" s="86"/>
      <c r="H46" s="86"/>
      <c r="I46" s="218"/>
      <c r="J46" s="86"/>
      <c r="K46" s="86"/>
      <c r="L46" s="8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2016-11-03T12:56:00Z</dcterms:modified>
</cp:coreProperties>
</file>