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C49" i="7" l="1"/>
  <c r="C48" i="7"/>
  <c r="B34" i="53" l="1"/>
  <c r="B27" i="53"/>
  <c r="B22" i="53"/>
  <c r="B21" i="53"/>
  <c r="A15" i="53"/>
  <c r="A12" i="53"/>
  <c r="B83" i="53"/>
  <c r="B82" i="53" s="1"/>
  <c r="B81" i="53"/>
  <c r="B80" i="53" s="1"/>
  <c r="B58" i="53"/>
  <c r="B41" i="53"/>
  <c r="B32" i="53"/>
  <c r="B30" i="53" s="1"/>
  <c r="B64" i="53"/>
  <c r="A9" i="53"/>
  <c r="A5" i="53"/>
  <c r="B72" i="53" l="1"/>
  <c r="B47" i="53"/>
  <c r="B55" i="53"/>
  <c r="B60" i="53"/>
  <c r="B68" i="53"/>
  <c r="B38" i="53"/>
  <c r="B43" i="53"/>
  <c r="B51" i="53"/>
  <c r="S24" i="12" l="1"/>
  <c r="J24" i="12"/>
  <c r="I24" i="12"/>
  <c r="H24" i="12"/>
  <c r="B122" i="52" l="1"/>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O140" i="52"/>
  <c r="O141" i="52" s="1"/>
  <c r="N73" i="52" s="1"/>
  <c r="N85" i="52" s="1"/>
  <c r="N99" i="52" s="1"/>
  <c r="H77" i="52"/>
  <c r="H70" i="52"/>
  <c r="N80" i="52" l="1"/>
  <c r="N79" i="52"/>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66" i="52"/>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<sst xmlns="http://schemas.openxmlformats.org/spreadsheetml/2006/main" count="1041" uniqueCount="712">
  <si>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</si>
  <si>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</si>
  <si>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</si>
  <si>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</si>
  <si>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</si>
  <si>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</si>
  <si>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</si>
  <si>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</si>
  <si>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</si>
  <si>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</si>
  <si>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</si>
  <si>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</si>
  <si>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</si>
  <si>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</si>
  <si>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</si>
  <si>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</si>
  <si>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</si>
  <si>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</si>
  <si>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</si>
  <si>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</si>
  <si>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</si>
  <si>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</si>
  <si>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</si>
  <si>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</si>
  <si>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</si>
  <si>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</si>
  <si>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</si>
  <si>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</si>
  <si>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</si>
  <si>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</si>
  <si>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</si>
  <si>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</si>
  <si>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</si>
  <si>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</si>
  <si>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</si>
  <si>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</si>
  <si>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</si>
  <si>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</si>
  <si>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</si>
  <si>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</si>
  <si>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</si>
  <si>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</si>
  <si>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</si>
  <si>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</si>
  <si>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</si>
  <si>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</si>
  <si>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</si>
  <si>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</si>
  <si>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</si>
  <si>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</si>
  <si>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</si>
  <si>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</si>
  <si>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</si>
  <si>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</si>
  <si>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</si>
  <si>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</si>
  <si>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</si>
  <si>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</si>
  <si>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</si>
  <si>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</si>
  <si>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</si>
  <si>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</si>
  <si>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</si>
  <si>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</si>
  <si>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</si>
  <si>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</si>
  <si>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</si>
  <si>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</si>
  <si>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</si>
  <si>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</si>
  <si>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</si>
  <si>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</si>
  <si>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</si>
  <si>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</si>
  <si>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</si>
  <si>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</si>
  <si>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</si>
  <si>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</si>
  <si>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</si>
  <si>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</si>
  <si>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</si>
  <si>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</si>
  <si>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</si>
  <si>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</si>
  <si>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</si>
  <si>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</si>
  <si>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</si>
  <si>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</si>
  <si>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</si>
  <si>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</si>
  <si>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</si>
  <si>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</si>
  <si>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</si>
  <si>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</si>
  <si>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</si>
  <si>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</si>
  <si>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</si>
  <si>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</si>
  <si>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</si>
  <si>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</si>
  <si>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</si>
  <si>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</si>
  <si>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</si>
  <si>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</si>
  <si>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</si>
  <si>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</si>
  <si>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</si>
  <si>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</si>
  <si>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</si>
  <si>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</si>
  <si>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</si>
  <si>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</si>
  <si>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</si>
  <si>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</si>
  <si>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</si>
  <si>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</si>
  <si>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</si>
  <si>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</si>
  <si>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</si>
  <si>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</si>
  <si>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</si>
  <si>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</si>
  <si>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</si>
  <si>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</si>
  <si>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</si>
  <si>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</si>
  <si>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</si>
  <si>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</si>
  <si>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</si>
  <si>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</si>
  <si>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</si>
  <si>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</si>
  <si>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</si>
  <si>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</si>
  <si>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</si>
  <si>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</si>
  <si>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</si>
  <si>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</si>
  <si>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</si>
  <si>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</si>
  <si>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</si>
  <si>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</si>
  <si>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</si>
  <si>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</si>
  <si>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</si>
  <si>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</si>
  <si>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</si>
  <si>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</si>
  <si>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</si>
  <si>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</si>
  <si>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</si>
  <si>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</si>
  <si>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</si>
  <si>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</si>
  <si>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</si>
  <si>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</si>
  <si>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</si>
  <si>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</si>
  <si>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</si>
  <si>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</si>
  <si>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</si>
  <si>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</si>
  <si>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</si>
  <si>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</si>
  <si>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</si>
  <si>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</si>
  <si>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</si>
  <si>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</si>
  <si>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</si>
  <si>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</si>
  <si>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</si>
  <si>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</si>
  <si>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</si>
  <si>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</si>
  <si>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</si>
  <si>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</si>
  <si>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</si>
  <si>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</si>
  <si>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</si>
  <si>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</si>
  <si>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</si>
  <si>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</si>
  <si>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</si>
  <si>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</si>
  <si>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</si>
  <si>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</si>
  <si>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</si>
  <si>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</si>
  <si>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</si>
  <si>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</si>
  <si>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</si>
  <si>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</si>
  <si>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</si>
  <si>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</si>
  <si>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</si>
  <si>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</si>
  <si>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</si>
  <si>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</si>
  <si>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</si>
  <si>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</si>
  <si>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</si>
  <si>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</si>
  <si>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</si>
  <si>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</si>
  <si>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</si>
  <si>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</si>
  <si>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</si>
  <si>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</si>
  <si>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</si>
  <si>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</si>
  <si>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</si>
  <si>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</si>
  <si>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</si>
  <si>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</si>
  <si>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</si>
  <si>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</si>
  <si>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</si>
  <si>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</si>
  <si>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</si>
  <si>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</si>
  <si>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</si>
  <si>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</si>
  <si>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</si>
  <si>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</si>
  <si>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</si>
  <si>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</si>
  <si>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</si>
  <si>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</si>
  <si>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</si>
  <si>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</si>
  <si>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</si>
  <si>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</si>
  <si>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</si>
  <si>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</si>
  <si>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</si>
  <si>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</si>
  <si>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</si>
  <si>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</si>
  <si>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</si>
  <si>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</si>
  <si>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</si>
  <si>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</si>
  <si>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</si>
  <si>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</si>
  <si>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</si>
  <si>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</si>
  <si>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</si>
  <si>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</si>
  <si>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</si>
  <si>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</si>
  <si>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</si>
  <si>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</si>
  <si>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</si>
  <si>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</si>
  <si>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</si>
  <si>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</si>
  <si>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</si>
  <si>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</si>
  <si>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</si>
  <si>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</si>
  <si>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</si>
  <si>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</si>
  <si>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</si>
  <si>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</si>
  <si>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</si>
  <si>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</si>
  <si>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</si>
  <si>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</si>
  <si>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</si>
  <si>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</si>
  <si>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</si>
  <si>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</si>
  <si>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</si>
  <si>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</si>
  <si>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</si>
  <si>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</si>
  <si>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</si>
  <si>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</si>
  <si>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</si>
  <si>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</si>
  <si>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</si>
  <si>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</si>
  <si>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</si>
  <si>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</si>
  <si>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</si>
  <si>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</si>
  <si>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</si>
  <si>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</si>
  <si>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</si>
  <si>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</si>
  <si>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</si>
  <si>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</si>
  <si>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</si>
  <si>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</si>
  <si>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</si>
  <si>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</si>
  <si>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</si>
  <si>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</si>
  <si>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</si>
  <si>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</si>
  <si>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</si>
  <si>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</si>
  <si>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</si>
  <si>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</si>
  <si>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</si>
  <si>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</si>
  <si>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</si>
  <si>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</si>
  <si>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</si>
  <si>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</si>
  <si>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</si>
  <si>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</si>
  <si>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</si>
  <si>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</si>
  <si>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</si>
  <si>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</si>
  <si>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</si>
  <si>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</si>
  <si>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</si>
  <si>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</si>
  <si>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</si>
  <si>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</si>
  <si>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</si>
  <si>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</si>
  <si>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</si>
  <si>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</si>
  <si>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</si>
  <si>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</si>
  <si>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</si>
  <si>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</si>
  <si>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</si>
  <si>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</si>
  <si>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</si>
  <si>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</si>
  <si>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</si>
  <si>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</si>
  <si>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</si>
  <si>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</si>
  <si>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</si>
  <si>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</si>
  <si>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</si>
  <si>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</si>
  <si>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</si>
  <si>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</si>
  <si>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</si>
  <si>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</si>
  <si>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</si>
  <si>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</si>
  <si>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</si>
  <si>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</si>
  <si>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</si>
  <si>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</si>
  <si>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</si>
  <si>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</si>
  <si>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</si>
  <si>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</si>
  <si>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</si>
  <si>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</si>
  <si>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</si>
  <si>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</si>
  <si>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</si>
  <si>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</si>
  <si>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</si>
  <si>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</si>
  <si>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</si>
  <si>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</si>
  <si>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</si>
  <si>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</si>
  <si>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</si>
  <si>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</si>
  <si>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</si>
  <si>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</si>
  <si>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</si>
  <si>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</si>
  <si>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</si>
  <si>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</si>
  <si>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</si>
  <si>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</si>
  <si>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</si>
  <si>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</si>
  <si>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</si>
  <si>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</si>
  <si>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</si>
  <si>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</si>
  <si>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</si>
  <si>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</si>
  <si>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</si>
  <si>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</si>
  <si>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</si>
  <si>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</si>
  <si>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</si>
  <si>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</si>
  <si>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</si>
  <si>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</si>
  <si>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</si>
  <si>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</si>
  <si>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</si>
  <si>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</si>
  <si>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</si>
  <si>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</si>
  <si>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</si>
  <si>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</si>
  <si>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</si>
  <si>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</si>
  <si>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</si>
  <si>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</si>
  <si>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</si>
  <si>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</si>
  <si>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</si>
  <si>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</si>
  <si>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</si>
  <si>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</si>
  <si>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</si>
  <si>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</si>
  <si>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</si>
  <si>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</si>
  <si>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</si>
  <si>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</si>
  <si>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</si>
  <si>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</si>
  <si>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</si>
  <si>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</si>
  <si>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</si>
  <si>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</si>
  <si>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</si>
  <si>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</si>
  <si>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</si>
  <si>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</si>
  <si>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</si>
  <si>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</si>
  <si>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</si>
  <si>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</si>
  <si>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</si>
  <si>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</si>
  <si>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</si>
  <si>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</si>
  <si>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</si>
  <si>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</si>
  <si>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</si>
  <si>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</si>
  <si>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</si>
  <si>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</si>
  <si>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</si>
  <si>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</si>
  <si>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</si>
  <si>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</si>
  <si>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</si>
  <si>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</si>
  <si>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</si>
  <si>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</si>
  <si>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</si>
  <si>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</si>
  <si>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</si>
  <si>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</si>
  <si>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</si>
  <si>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</si>
  <si>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</si>
  <si>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</si>
  <si>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</si>
  <si>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</si>
  <si>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</si>
  <si>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</si>
  <si>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</si>
  <si>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</si>
  <si>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</si>
  <si>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</si>
  <si>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</si>
  <si>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</si>
  <si>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</si>
  <si>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</si>
  <si>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</si>
  <si>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</si>
  <si>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</si>
  <si>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</si>
  <si>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</si>
  <si>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</si>
  <si>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</si>
  <si>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</si>
  <si>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</si>
  <si>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</si>
  <si>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</si>
  <si>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</si>
  <si>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</si>
  <si>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</si>
  <si>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</si>
  <si>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</si>
  <si>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</si>
  <si>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</si>
  <si>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</si>
  <si>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</si>
  <si>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</si>
  <si>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</si>
  <si>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</si>
  <si>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</si>
  <si>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</si>
  <si>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</si>
  <si>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</si>
  <si>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</si>
  <si>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</si>
  <si>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</si>
  <si>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</si>
  <si>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</si>
  <si>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</si>
  <si>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</si>
  <si>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</si>
  <si>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</si>
  <si>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</si>
  <si>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</si>
  <si>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</si>
  <si>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</si>
  <si>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</si>
  <si>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</si>
  <si>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</si>
  <si>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</si>
  <si>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</si>
  <si>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</si>
  <si>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</si>
  <si>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</si>
  <si>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</si>
  <si>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</si>
  <si>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</si>
  <si>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</si>
  <si>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</si>
  <si>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</si>
  <si>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</si>
  <si>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</si>
  <si>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</si>
  <si>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</si>
  <si>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</si>
  <si>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</si>
  <si>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</si>
  <si>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</si>
  <si>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</si>
  <si>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</si>
  <si>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</si>
  <si>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</si>
  <si>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</si>
  <si>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</si>
  <si>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</si>
  <si>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</si>
  <si>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</si>
  <si>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</si>
  <si>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</si>
  <si>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</si>
  <si>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</si>
  <si>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</si>
  <si>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</si>
  <si>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</si>
  <si>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</si>
  <si>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</si>
  <si>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</si>
  <si>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</si>
  <si>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</si>
  <si>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</si>
  <si>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</si>
  <si>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</si>
  <si>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</si>
  <si>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</si>
  <si>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</si>
  <si>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</si>
  <si>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</si>
  <si>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</si>
  <si>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</si>
  <si>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</si>
  <si>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</si>
  <si>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</si>
  <si>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</si>
  <si>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</si>
  <si>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</si>
  <si>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</si>
  <si>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</si>
  <si>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</si>
  <si>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</si>
  <si>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</si>
  <si>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</si>
  <si>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</si>
  <si>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</si>
  <si>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</si>
  <si>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</si>
  <si>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</si>
  <si>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</si>
  <si>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</si>
  <si>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</si>
  <si>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</si>
  <si>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</si>
  <si>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</si>
  <si>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</si>
  <si>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</si>
  <si>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</si>
  <si>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</si>
  <si>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</si>
  <si>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</si>
  <si>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</si>
  <si>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</si>
  <si>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</si>
  <si>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</si>
  <si>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</si>
  <si>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</si>
  <si>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</si>
  <si>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</si>
  <si>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</si>
  <si>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</si>
  <si>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</si>
  <si>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</si>
  <si>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</si>
  <si>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</si>
  <si>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</si>
  <si>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</si>
  <si>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</si>
  <si>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</si>
  <si>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</si>
  <si>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</si>
  <si>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</si>
  <si>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</si>
  <si>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</si>
  <si>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</si>
  <si>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</si>
  <si>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</si>
  <si>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</si>
  <si>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</si>
  <si>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</si>
  <si>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</si>
  <si>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</si>
  <si>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</si>
  <si>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</si>
  <si>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</si>
  <si>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</si>
  <si>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</si>
  <si>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</si>
  <si>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</si>
  <si>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</si>
  <si>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</si>
  <si>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</si>
  <si>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</si>
  <si>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</si>
  <si>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</si>
  <si>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</si>
  <si>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</si>
  <si>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</si>
  <si>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</si>
  <si>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</si>
  <si>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</si>
  <si>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</si>
  <si>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</si>
  <si>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</si>
  <si>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</si>
  <si>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</si>
  <si>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</si>
  <si>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</si>
  <si>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</si>
  <si>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</si>
  <si>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</si>
  <si>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</si>
  <si>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</si>
  <si>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</si>
  <si>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</si>
  <si>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</si>
  <si>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</si>
  <si>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</si>
  <si>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</si>
  <si>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</si>
  <si>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</si>
  <si>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</si>
  <si>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</si>
  <si>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</si>
  <si>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</si>
  <si>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</si>
  <si>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</si>
  <si>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</si>
  <si>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</si>
  <si>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</si>
  <si>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</si>
  <si>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</si>
  <si>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</si>
  <si>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</si>
  <si>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</si>
  <si>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</si>
  <si>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</si>
  <si>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</si>
  <si>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</si>
  <si>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</si>
  <si>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</si>
  <si>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</si>
  <si>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</si>
  <si>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</si>
  <si>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проектирование</t>
  </si>
  <si>
    <t>ВЛ</t>
  </si>
  <si>
    <t>КЛ</t>
  </si>
  <si>
    <t>F_1468</t>
  </si>
  <si>
    <t>Реконструкция ТП 27-8 (инв.№ 5143144), реконструкция ВЛ 15-27 (инв.№ 5113793), реконструкция ПС В-23 (инв.№ 5143056), реконструкция ПС В-72 (инв.№ 5148394) в г.Гвардейске</t>
  </si>
  <si>
    <t>0.652</t>
  </si>
  <si>
    <t>50</t>
  </si>
  <si>
    <t>0.105</t>
  </si>
  <si>
    <t>ж/б</t>
  </si>
  <si>
    <t>15-27</t>
  </si>
  <si>
    <t>реконструкция</t>
  </si>
  <si>
    <t>0,8 км</t>
  </si>
  <si>
    <r>
      <rPr>
        <b/>
        <sz val="11"/>
        <rFont val="Times New Roman"/>
        <family val="1"/>
        <charset val="204"/>
      </rPr>
      <t>ПИР:</t>
    </r>
    <r>
      <rPr>
        <sz val="11"/>
        <rFont val="Times New Roman"/>
        <family val="1"/>
        <charset val="204"/>
      </rPr>
      <t xml:space="preserve"> ООО "Азимут-Электропроект" дог.930 от 09.12.11</t>
    </r>
  </si>
  <si>
    <t>№ 951/10/11 от 08.11.2011</t>
  </si>
  <si>
    <t>закрыт договор</t>
  </si>
  <si>
    <t>г. Гвардейск, пер. Школьный, 3</t>
  </si>
  <si>
    <t>Нижние контакты ДР 15 кВ (ВЛ 15-27)</t>
  </si>
  <si>
    <t>производственное помещение</t>
  </si>
  <si>
    <t>11.1. Построить трансформаторную подстанцию (ТП) 15/0,4 кВ с трансформаторами потребной мощности.
11.2. Подключение ТП "Новая" выполнить КЛ 15 кВ из СП соответствующей пропускной способности. КЛ 15 кВ проверить на термическую и динамическую устойчивость .
11.3. Присоединение к ТП по п. 11.1 выполнить необходимым количеством СИП или КЛ 0,4 кВ соответствующей пропускной способности в соответствии с разработанной проектной документацией. 
11.4. Определить реактивную мощность объекта. В случае превышения величины tg &amp; более 0,4, предусмотреть ее компенсацию.
11.5. Установить приборы учёта для расчётов за электроэнергию в соответствие с требованиями ПУЭ. 
11.6. Существующий ввод на объект демонтировать.
11.7. Для повышения надёжности рекомендуем предус          14. Настоящие ТУ подготовлены в связи с изменением точки присоединения и увеличением разрешенной мощности до 550 кВт.
15. Аналогичные ТУ выданы в адрес ООО "Современные технологии".            10.1. От РУ 15 кВ ТП 27-8 до ТП по п. 11.1 построить ВЛ 15 кВ сечением токопроводящих жил не менее 70 кв.мм.
10.2. На ВЛ 15-27 от оп. № 69 до оп. № 82 построить ВЛ 15 кВ сечением токопроводящих жил 95 кв.мм.  (протяженность 0,79 км). Существующий провод в пролете опор 69 - 82 демонтировать.
10.3. На ПС О-51 в ячейке ВЛ 15-27 заменить трансформаторы тока 200/5 на трансформаторы тока 300/5.
10.4. На ПС В-23 в ячейке ВЛ 15-27 заменить трансформаторы тока 100/5 на трансформаторы тока 200/5.
10.5. На ПС О-51, В-23 и В-72 выполнить изменения параметров настройки РЗА в связи с подключением к ней нового оборудования.             Нижние контакты ДР 15 кВ (ВЛ 15-27)</t>
  </si>
  <si>
    <t>№ 952/10/11 от 09.11.2011</t>
  </si>
  <si>
    <t>11.1. Построить трансформаторную подстанцию (ТП) 15/0,4 кВ с трансформаторами потребной мощности.
11.2. Подключение ТП "Новая" выполнить КЛ 15 кВ из СП соответствующей пропускной способности. КЛ 15 кВ проверить на термическую и динамическую устойчивость .
11.3. Присоединение к ТП по п. 11.1 выполнить необходимым количеством СИП или КЛ 0,4 кВ соответствующей пропускной способности в соответствии с разработанной проектной документацией. 
11.4. Определить реактивную мощность объекта. В случае превышения величины tg &amp; более 0,4, предусмотреть ее компенсацию.
11.5. Установить приборы учёта для расчётов за электроэнергию в соответствие с требованиями ПУЭ. 
11.6. Существующий ввод на объект демонтировать.
11.7. Для повышения надёжности рекомендуем предус          14. Настоящие ТУ подготовлены в связи с изменением точки присоединения и увеличением разрешенной мощности до 405 кВт.
15. Аналогичные ТУ выданы в адрес ООО "Голд Фронт".            10.1. От РУ 15 кВ ТП 27-8 до ТП по п. 11.1 построить ВЛ 15 кВ сечением токопроводящих жил не менее 70 кв.мм.
10.2. На ВЛ 15-27 от оп. № 69 до оп. № 82 построить ВЛ 15 кВ сечением токопроводящих жил 95 кв.мм.  (протяженность 0,79 км). Существующий провод в пролете опор 69 - 82 демонтировать.
10.3. На ПС О-51 в ячейке ВЛ 15-27 заменить трансформаторы тока 200/5 на трансформаторы тока 300/5.
10.4. На ПС В-23 в ячейке ВЛ 15-27 заменить трансформаторы тока 100/5 на трансформаторы тока 200/5.
10.5. На ПС О-51, В-23 и В-72 выполнить изменения параметров настройки РЗА в связи с подключением к ней нового оборудования.             Нижние контакты ДР 15 кВ (ВЛ 15-27)</t>
  </si>
  <si>
    <t>траншея</t>
  </si>
  <si>
    <t>Сметная стоимость проекта в ценах _____ года с НДС, млн. руб.</t>
  </si>
  <si>
    <t>Азимут-Электропроект  договор  № 930  от  09/12/2011- 18/08/2012  в ценах 2012 года с НДС, млн. руб.</t>
  </si>
  <si>
    <t>нд</t>
  </si>
  <si>
    <t>Увеличение объема услуг по передаче электрической энергии.</t>
  </si>
  <si>
    <t>Наличие договоров на технологическое присоединение к планируемому к строительству (расширению) объекту.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</si>
</sst>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9"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79" fontId="1"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9" fillId="0" borderId="4" xfId="1" applyFont="1" applyBorder="1" applyAlignment="1">
      <alignment horizontal="center" vertical="center" wrapText="1"/>
    </xf>
    <xf numFmtId="167" fontId="4" fillId="0" borderId="1" xfId="1" applyNumberFormat="1" applyFont="1" applyBorder="1" applyAlignment="1">
      <alignment horizontal="center" vertical="center"/>
    </xf>
    <xf numFmtId="0" fontId="39" fillId="0" borderId="4" xfId="1" applyFont="1" applyBorder="1" applyAlignment="1">
      <alignment horizontal="center" vertical="center"/>
    </xf>
    <xf numFmtId="0" fontId="7" fillId="0" borderId="1" xfId="1" applyFont="1" applyBorder="1"/>
    <xf numFmtId="167" fontId="39" fillId="0" borderId="1" xfId="1" applyNumberFormat="1" applyFont="1" applyBorder="1" applyAlignment="1">
      <alignment horizontal="center" vertical="center"/>
    </xf>
    <xf numFmtId="0" fontId="7" fillId="0" borderId="0" xfId="1" applyFont="1" applyBorder="1"/>
    <xf numFmtId="0" fontId="7" fillId="0" borderId="0" xfId="1" applyFont="1"/>
    <xf numFmtId="0" fontId="40" fillId="0" borderId="32" xfId="2" applyFont="1" applyFill="1" applyBorder="1" applyAlignment="1">
      <alignment horizontal="left" vertical="top" wrapText="1"/>
    </xf>
    <xf numFmtId="0" fontId="49" fillId="0" borderId="0" xfId="2" applyFont="1" applyFill="1" applyAlignment="1">
      <alignment horizont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2" fontId="11" fillId="0" borderId="1" xfId="0" applyNumberFormat="1" applyFont="1" applyFill="1" applyBorder="1" applyAlignment="1">
      <alignment vertical="center"/>
    </xf>
    <xf numFmtId="2" fontId="11" fillId="0" borderId="1" xfId="2" applyNumberFormat="1" applyFont="1" applyBorder="1" applyAlignment="1">
      <alignment vertical="center"/>
    </xf>
    <xf numFmtId="2" fontId="42" fillId="0" borderId="1" xfId="0" applyNumberFormat="1" applyFont="1" applyFill="1" applyBorder="1" applyAlignment="1">
      <alignment vertical="center"/>
    </xf>
    <xf numFmtId="2" fontId="43" fillId="0" borderId="1" xfId="45" applyNumberFormat="1" applyFont="1" applyFill="1" applyBorder="1" applyAlignment="1">
      <alignment vertical="center" wrapText="1"/>
    </xf>
    <xf numFmtId="2" fontId="43" fillId="0" borderId="2" xfId="45" applyNumberFormat="1" applyFont="1" applyFill="1" applyBorder="1" applyAlignment="1">
      <alignment vertical="center" wrapText="1"/>
    </xf>
    <xf numFmtId="2" fontId="11" fillId="0" borderId="1" xfId="2" applyNumberFormat="1" applyFont="1" applyFill="1" applyBorder="1" applyAlignment="1">
      <alignment vertical="center" wrapText="1"/>
    </xf>
    <xf numFmtId="2" fontId="42" fillId="0" borderId="1" xfId="2" applyNumberFormat="1" applyFont="1" applyBorder="1" applyAlignment="1">
      <alignment vertical="center"/>
    </xf>
    <xf numFmtId="0" fontId="11" fillId="0" borderId="51" xfId="2" applyFont="1" applyFill="1" applyBorder="1" applyAlignment="1">
      <alignment vertical="center" wrapText="1"/>
    </xf>
    <xf numFmtId="2" fontId="42" fillId="0" borderId="1" xfId="2" applyNumberFormat="1" applyFont="1" applyFill="1" applyBorder="1" applyAlignment="1">
      <alignment vertical="center" wrapText="1"/>
    </xf>
    <xf numFmtId="0" fontId="7" fillId="0" borderId="51" xfId="1" applyFont="1" applyBorder="1" applyAlignment="1">
      <alignmen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4957040"/>
        <c:axId val="524957432"/>
      </c:lineChart>
      <c:catAx>
        <c:axId val="524957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4957432"/>
        <c:crosses val="autoZero"/>
        <c:auto val="1"/>
        <c:lblAlgn val="ctr"/>
        <c:lblOffset val="100"/>
        <c:noMultiLvlLbl val="0"/>
      </c:catAx>
      <c:valAx>
        <c:axId val="524957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4957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3546_G_3546_&#1043;_&#1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57" t="s">
        <v>542</v>
      </c>
      <c r="B5" s="357"/>
      <c r="C5" s="357"/>
      <c r="D5" s="177"/>
      <c r="E5" s="177"/>
      <c r="F5" s="177"/>
      <c r="G5" s="177"/>
      <c r="H5" s="177"/>
      <c r="I5" s="177"/>
      <c r="J5" s="177"/>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592</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688</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63" t="s">
        <v>689</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524</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357</v>
      </c>
      <c r="C22" s="41" t="s">
        <v>607</v>
      </c>
      <c r="D22" s="33" t="s">
        <v>603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644</v>
      </c>
      <c r="C23" s="41" t="s">
        <v>596</v>
      </c>
      <c r="D23" s="33" t="s">
        <v>593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4"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4"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4" t="s">
        <v>74</v>
      </c>
      <c r="C27" s="289" t="s">
        <v>647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4"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4"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4"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c r="D41" s="27" t="s">
        <v>675</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c r="D42" s="27" t="s">
        <v>675</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278"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278"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C24" sqref="C24"/>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6.5703125" style="70" customWidth="1"/>
    <col min="9" max="9" width="5.42578125" style="70" customWidth="1"/>
    <col min="10" max="10" width="8.140625" style="70" customWidth="1"/>
    <col min="11" max="11" width="7.42578125" style="70" customWidth="1"/>
    <col min="12" max="12" width="6.7109375" style="69" customWidth="1"/>
    <col min="13" max="13" width="5.28515625" style="69" customWidth="1"/>
    <col min="14" max="14" width="6.7109375" style="69" customWidth="1"/>
    <col min="15" max="26" width="6.140625" style="69" customWidth="1"/>
    <col min="27" max="27" width="5.28515625" style="69" customWidth="1"/>
    <col min="28" max="28" width="1.28515625" style="69" hidden="1" customWidth="1"/>
    <col min="29" max="31" width="6.140625" style="69" hidden="1"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3" t="s">
        <v>69</v>
      </c>
    </row>
    <row r="2" spans="1:33" ht="18.75" x14ac:dyDescent="0.3">
      <c r="A2" s="70"/>
      <c r="B2" s="70"/>
      <c r="C2" s="70"/>
      <c r="D2" s="70"/>
      <c r="E2" s="70"/>
      <c r="F2" s="70"/>
      <c r="L2" s="70"/>
      <c r="M2" s="70"/>
      <c r="AG2" s="15" t="s">
        <v>11</v>
      </c>
    </row>
    <row r="3" spans="1:33" ht="18.75" x14ac:dyDescent="0.3">
      <c r="A3" s="70"/>
      <c r="B3" s="70"/>
      <c r="C3" s="70"/>
      <c r="D3" s="70"/>
      <c r="E3" s="70"/>
      <c r="F3" s="70"/>
      <c r="L3" s="70"/>
      <c r="M3" s="70"/>
      <c r="AG3" s="15" t="s">
        <v>68</v>
      </c>
    </row>
    <row r="4" spans="1:33"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row>
    <row r="5" spans="1:33" ht="18.75" x14ac:dyDescent="0.3">
      <c r="A5" s="70"/>
      <c r="B5" s="70"/>
      <c r="C5" s="70"/>
      <c r="D5" s="70"/>
      <c r="E5" s="70"/>
      <c r="F5" s="70"/>
      <c r="L5" s="70"/>
      <c r="M5" s="70"/>
      <c r="AG5" s="15"/>
    </row>
    <row r="6" spans="1:33"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c r="AD6" s="361"/>
      <c r="AE6" s="361"/>
      <c r="AF6" s="361"/>
      <c r="AG6" s="361"/>
    </row>
    <row r="7" spans="1:33"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c r="AD7" s="93"/>
      <c r="AE7" s="93"/>
      <c r="AF7" s="93"/>
      <c r="AG7" s="93"/>
    </row>
    <row r="8" spans="1:33" x14ac:dyDescent="0.25">
      <c r="A8" s="365" t="str">
        <f>'1. паспорт местоположение'!A9:C9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row>
    <row r="9" spans="1:33"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row>
    <row r="10" spans="1:33"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c r="AD10" s="93"/>
      <c r="AE10" s="93"/>
      <c r="AF10" s="93"/>
      <c r="AG10" s="93"/>
    </row>
    <row r="11" spans="1:33" x14ac:dyDescent="0.25">
      <c r="A11" s="365" t="str">
        <f>'1. паспорт местоположение'!A12:C12</f>
        <v>F_1468</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row>
    <row r="12" spans="1:33"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row>
    <row r="13" spans="1:33"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c r="AD13" s="92"/>
      <c r="AE13" s="92"/>
      <c r="AF13" s="92"/>
      <c r="AG13" s="92"/>
    </row>
    <row r="14" spans="1:33" x14ac:dyDescent="0.25">
      <c r="A14"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row>
    <row r="15" spans="1:33"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row>
    <row r="16" spans="1:33"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442" t="s">
        <v>509</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439" t="s">
        <v>193</v>
      </c>
      <c r="B20" s="439" t="s">
        <v>192</v>
      </c>
      <c r="C20" s="423" t="s">
        <v>191</v>
      </c>
      <c r="D20" s="423"/>
      <c r="E20" s="441" t="s">
        <v>190</v>
      </c>
      <c r="F20" s="441"/>
      <c r="G20" s="439" t="s">
        <v>677</v>
      </c>
      <c r="H20" s="433" t="s">
        <v>679</v>
      </c>
      <c r="I20" s="434"/>
      <c r="J20" s="434"/>
      <c r="K20" s="434"/>
      <c r="L20" s="433" t="s">
        <v>680</v>
      </c>
      <c r="M20" s="434"/>
      <c r="N20" s="434"/>
      <c r="O20" s="434"/>
      <c r="P20" s="433" t="s">
        <v>681</v>
      </c>
      <c r="Q20" s="434"/>
      <c r="R20" s="434"/>
      <c r="S20" s="434"/>
      <c r="T20" s="433" t="s">
        <v>682</v>
      </c>
      <c r="U20" s="434"/>
      <c r="V20" s="434"/>
      <c r="W20" s="434"/>
      <c r="X20" s="433" t="s">
        <v>683</v>
      </c>
      <c r="Y20" s="434"/>
      <c r="Z20" s="434"/>
      <c r="AA20" s="434"/>
      <c r="AB20" s="435" t="s">
        <v>547</v>
      </c>
      <c r="AC20" s="435"/>
      <c r="AD20" s="435"/>
      <c r="AE20" s="435"/>
      <c r="AF20" s="443" t="s">
        <v>189</v>
      </c>
      <c r="AG20" s="444"/>
      <c r="AH20" s="91"/>
      <c r="AI20" s="91"/>
      <c r="AJ20" s="91"/>
    </row>
    <row r="21" spans="1:36" ht="99.75" customHeight="1" x14ac:dyDescent="0.25">
      <c r="A21" s="440"/>
      <c r="B21" s="440"/>
      <c r="C21" s="423"/>
      <c r="D21" s="423"/>
      <c r="E21" s="441"/>
      <c r="F21" s="441"/>
      <c r="G21" s="440"/>
      <c r="H21" s="423" t="s">
        <v>3</v>
      </c>
      <c r="I21" s="423"/>
      <c r="J21" s="423" t="s">
        <v>678</v>
      </c>
      <c r="K21" s="423"/>
      <c r="L21" s="423" t="s">
        <v>3</v>
      </c>
      <c r="M21" s="423"/>
      <c r="N21" s="423" t="s">
        <v>188</v>
      </c>
      <c r="O21" s="423"/>
      <c r="P21" s="423" t="s">
        <v>3</v>
      </c>
      <c r="Q21" s="423"/>
      <c r="R21" s="423" t="s">
        <v>188</v>
      </c>
      <c r="S21" s="423"/>
      <c r="T21" s="436" t="s">
        <v>3</v>
      </c>
      <c r="U21" s="437"/>
      <c r="V21" s="436" t="s">
        <v>188</v>
      </c>
      <c r="W21" s="437"/>
      <c r="X21" s="431" t="s">
        <v>3</v>
      </c>
      <c r="Y21" s="432"/>
      <c r="Z21" s="431" t="s">
        <v>188</v>
      </c>
      <c r="AA21" s="432"/>
      <c r="AB21" s="431" t="s">
        <v>3</v>
      </c>
      <c r="AC21" s="432"/>
      <c r="AD21" s="431" t="s">
        <v>188</v>
      </c>
      <c r="AE21" s="432"/>
      <c r="AF21" s="445"/>
      <c r="AG21" s="446"/>
    </row>
    <row r="22" spans="1:36" ht="89.25" customHeight="1" x14ac:dyDescent="0.25">
      <c r="A22" s="430"/>
      <c r="B22" s="430"/>
      <c r="C22" s="88" t="s">
        <v>3</v>
      </c>
      <c r="D22" s="88" t="s">
        <v>185</v>
      </c>
      <c r="E22" s="90" t="s">
        <v>676</v>
      </c>
      <c r="F22" s="90" t="s">
        <v>187</v>
      </c>
      <c r="G22" s="430"/>
      <c r="H22" s="89" t="s">
        <v>490</v>
      </c>
      <c r="I22" s="89" t="s">
        <v>491</v>
      </c>
      <c r="J22" s="89" t="s">
        <v>490</v>
      </c>
      <c r="K22" s="89" t="s">
        <v>491</v>
      </c>
      <c r="L22" s="89" t="s">
        <v>490</v>
      </c>
      <c r="M22" s="89" t="s">
        <v>491</v>
      </c>
      <c r="N22" s="89" t="s">
        <v>490</v>
      </c>
      <c r="O22" s="89" t="s">
        <v>491</v>
      </c>
      <c r="P22" s="89" t="s">
        <v>490</v>
      </c>
      <c r="Q22" s="89" t="s">
        <v>491</v>
      </c>
      <c r="R22" s="89" t="s">
        <v>490</v>
      </c>
      <c r="S22" s="89" t="s">
        <v>491</v>
      </c>
      <c r="T22" s="186" t="s">
        <v>490</v>
      </c>
      <c r="U22" s="186" t="s">
        <v>491</v>
      </c>
      <c r="V22" s="186" t="s">
        <v>490</v>
      </c>
      <c r="W22" s="186" t="s">
        <v>491</v>
      </c>
      <c r="X22" s="186" t="s">
        <v>490</v>
      </c>
      <c r="Y22" s="186" t="s">
        <v>491</v>
      </c>
      <c r="Z22" s="186" t="s">
        <v>490</v>
      </c>
      <c r="AA22" s="186" t="s">
        <v>491</v>
      </c>
      <c r="AB22" s="186" t="s">
        <v>490</v>
      </c>
      <c r="AC22" s="186" t="s">
        <v>491</v>
      </c>
      <c r="AD22" s="186" t="s">
        <v>490</v>
      </c>
      <c r="AE22" s="186" t="s">
        <v>491</v>
      </c>
      <c r="AF22" s="88" t="s">
        <v>186</v>
      </c>
      <c r="AG22" s="88" t="s">
        <v>185</v>
      </c>
    </row>
    <row r="23" spans="1:36" ht="19.5" customHeight="1" x14ac:dyDescent="0.25">
      <c r="A23" s="81">
        <v>1</v>
      </c>
      <c r="B23" s="81">
        <v>2</v>
      </c>
      <c r="C23" s="81">
        <v>3</v>
      </c>
      <c r="D23" s="81">
        <v>4</v>
      </c>
      <c r="E23" s="81">
        <v>5</v>
      </c>
      <c r="F23" s="81">
        <v>6</v>
      </c>
      <c r="G23" s="169">
        <v>7</v>
      </c>
      <c r="H23" s="169">
        <v>8</v>
      </c>
      <c r="I23" s="169">
        <v>9</v>
      </c>
      <c r="J23" s="169">
        <v>10</v>
      </c>
      <c r="K23" s="169">
        <v>11</v>
      </c>
      <c r="L23" s="169">
        <v>12</v>
      </c>
      <c r="M23" s="169">
        <v>13</v>
      </c>
      <c r="N23" s="169">
        <v>14</v>
      </c>
      <c r="O23" s="169">
        <v>15</v>
      </c>
      <c r="P23" s="169">
        <v>16</v>
      </c>
      <c r="Q23" s="169">
        <v>17</v>
      </c>
      <c r="R23" s="169">
        <v>18</v>
      </c>
      <c r="S23" s="169">
        <v>19</v>
      </c>
      <c r="T23" s="185">
        <f>S23+1</f>
        <v>20</v>
      </c>
      <c r="U23" s="185">
        <f t="shared" ref="U23:AG23" si="0">T23+1</f>
        <v>21</v>
      </c>
      <c r="V23" s="185">
        <f t="shared" si="0"/>
        <v>22</v>
      </c>
      <c r="W23" s="185">
        <f t="shared" si="0"/>
        <v>23</v>
      </c>
      <c r="X23" s="185">
        <f t="shared" si="0"/>
        <v>24</v>
      </c>
      <c r="Y23" s="185">
        <f t="shared" si="0"/>
        <v>25</v>
      </c>
      <c r="Z23" s="185">
        <f t="shared" si="0"/>
        <v>26</v>
      </c>
      <c r="AA23" s="185">
        <f t="shared" si="0"/>
        <v>27</v>
      </c>
      <c r="AB23" s="185">
        <f t="shared" si="0"/>
        <v>28</v>
      </c>
      <c r="AC23" s="185">
        <f t="shared" si="0"/>
        <v>29</v>
      </c>
      <c r="AD23" s="185">
        <f t="shared" si="0"/>
        <v>30</v>
      </c>
      <c r="AE23" s="185">
        <f t="shared" si="0"/>
        <v>31</v>
      </c>
      <c r="AF23" s="185">
        <f t="shared" si="0"/>
        <v>32</v>
      </c>
      <c r="AG23" s="185">
        <f t="shared" si="0"/>
        <v>33</v>
      </c>
    </row>
    <row r="24" spans="1:36" ht="47.25" customHeight="1" x14ac:dyDescent="0.25">
      <c r="A24" s="86">
        <v>1</v>
      </c>
      <c r="B24" s="85" t="s">
        <v>184</v>
      </c>
      <c r="C24" s="493">
        <v>0</v>
      </c>
      <c r="D24" s="493">
        <v>0</v>
      </c>
      <c r="E24" s="491">
        <v>0</v>
      </c>
      <c r="F24" s="491">
        <v>0</v>
      </c>
      <c r="G24" s="493">
        <v>0</v>
      </c>
      <c r="H24" s="493">
        <v>0</v>
      </c>
      <c r="I24" s="493">
        <v>0</v>
      </c>
      <c r="J24" s="493">
        <v>0.18301200000000001</v>
      </c>
      <c r="K24" s="493">
        <v>0.18301200000000001</v>
      </c>
      <c r="L24" s="493">
        <v>0</v>
      </c>
      <c r="M24" s="493">
        <v>0</v>
      </c>
      <c r="N24" s="487">
        <v>0</v>
      </c>
      <c r="O24" s="493">
        <v>0</v>
      </c>
      <c r="P24" s="493">
        <v>0</v>
      </c>
      <c r="Q24" s="493">
        <v>0</v>
      </c>
      <c r="R24" s="493">
        <v>0</v>
      </c>
      <c r="S24" s="493">
        <v>0</v>
      </c>
      <c r="T24" s="493">
        <v>0</v>
      </c>
      <c r="U24" s="493">
        <v>0</v>
      </c>
      <c r="V24" s="493">
        <v>0</v>
      </c>
      <c r="W24" s="493">
        <v>0</v>
      </c>
      <c r="X24" s="493">
        <v>0</v>
      </c>
      <c r="Y24" s="493">
        <v>0</v>
      </c>
      <c r="Z24" s="493">
        <v>0</v>
      </c>
      <c r="AA24" s="493">
        <v>0</v>
      </c>
      <c r="AB24" s="493">
        <v>0</v>
      </c>
      <c r="AC24" s="493">
        <v>0</v>
      </c>
      <c r="AD24" s="493">
        <v>0</v>
      </c>
      <c r="AE24" s="493">
        <v>0</v>
      </c>
      <c r="AF24" s="493">
        <v>0</v>
      </c>
      <c r="AG24" s="487">
        <v>0</v>
      </c>
    </row>
    <row r="25" spans="1:36" ht="24" customHeight="1" x14ac:dyDescent="0.25">
      <c r="A25" s="83" t="s">
        <v>183</v>
      </c>
      <c r="B25" s="55" t="s">
        <v>182</v>
      </c>
      <c r="C25" s="493">
        <v>0</v>
      </c>
      <c r="D25" s="493">
        <v>0</v>
      </c>
      <c r="E25" s="486">
        <v>0</v>
      </c>
      <c r="F25" s="486">
        <v>0</v>
      </c>
      <c r="G25" s="490">
        <v>0</v>
      </c>
      <c r="H25" s="490">
        <v>0</v>
      </c>
      <c r="I25" s="490">
        <v>0</v>
      </c>
      <c r="J25" s="490">
        <v>0</v>
      </c>
      <c r="K25" s="490">
        <v>0</v>
      </c>
      <c r="L25" s="490">
        <v>0</v>
      </c>
      <c r="M25" s="490">
        <v>0</v>
      </c>
      <c r="N25" s="490">
        <v>0</v>
      </c>
      <c r="O25" s="490">
        <v>0</v>
      </c>
      <c r="P25" s="490">
        <v>0</v>
      </c>
      <c r="Q25" s="490">
        <v>0</v>
      </c>
      <c r="R25" s="490">
        <v>0</v>
      </c>
      <c r="S25" s="490">
        <v>0</v>
      </c>
      <c r="T25" s="490">
        <v>0</v>
      </c>
      <c r="U25" s="490">
        <v>0</v>
      </c>
      <c r="V25" s="490">
        <v>0</v>
      </c>
      <c r="W25" s="490">
        <v>0</v>
      </c>
      <c r="X25" s="490">
        <v>0</v>
      </c>
      <c r="Y25" s="490">
        <v>0</v>
      </c>
      <c r="Z25" s="490">
        <v>0</v>
      </c>
      <c r="AA25" s="490">
        <v>0</v>
      </c>
      <c r="AB25" s="493">
        <v>0</v>
      </c>
      <c r="AC25" s="493">
        <v>0</v>
      </c>
      <c r="AD25" s="493">
        <v>0</v>
      </c>
      <c r="AE25" s="493">
        <v>0</v>
      </c>
      <c r="AF25" s="493">
        <v>0</v>
      </c>
      <c r="AG25" s="491">
        <v>0</v>
      </c>
    </row>
    <row r="26" spans="1:36" x14ac:dyDescent="0.25">
      <c r="A26" s="83" t="s">
        <v>181</v>
      </c>
      <c r="B26" s="55" t="s">
        <v>180</v>
      </c>
      <c r="C26" s="493">
        <v>0</v>
      </c>
      <c r="D26" s="493">
        <v>0</v>
      </c>
      <c r="E26" s="490">
        <v>0</v>
      </c>
      <c r="F26" s="490">
        <v>0</v>
      </c>
      <c r="G26" s="490">
        <v>0</v>
      </c>
      <c r="H26" s="490">
        <v>0</v>
      </c>
      <c r="I26" s="490">
        <v>0</v>
      </c>
      <c r="J26" s="490">
        <v>0</v>
      </c>
      <c r="K26" s="490">
        <v>0</v>
      </c>
      <c r="L26" s="490">
        <v>0</v>
      </c>
      <c r="M26" s="490">
        <v>0</v>
      </c>
      <c r="N26" s="490">
        <v>0</v>
      </c>
      <c r="O26" s="490">
        <v>0</v>
      </c>
      <c r="P26" s="490">
        <v>0</v>
      </c>
      <c r="Q26" s="490">
        <v>0</v>
      </c>
      <c r="R26" s="490">
        <v>0</v>
      </c>
      <c r="S26" s="490">
        <v>0</v>
      </c>
      <c r="T26" s="490">
        <v>0</v>
      </c>
      <c r="U26" s="490">
        <v>0</v>
      </c>
      <c r="V26" s="490">
        <v>0</v>
      </c>
      <c r="W26" s="490">
        <v>0</v>
      </c>
      <c r="X26" s="490">
        <v>0</v>
      </c>
      <c r="Y26" s="490">
        <v>0</v>
      </c>
      <c r="Z26" s="490">
        <v>0</v>
      </c>
      <c r="AA26" s="490">
        <v>0</v>
      </c>
      <c r="AB26" s="490">
        <v>0</v>
      </c>
      <c r="AC26" s="490">
        <v>0</v>
      </c>
      <c r="AD26" s="490">
        <v>0</v>
      </c>
      <c r="AE26" s="490">
        <v>0</v>
      </c>
      <c r="AF26" s="493">
        <v>0</v>
      </c>
      <c r="AG26" s="491">
        <v>0</v>
      </c>
    </row>
    <row r="27" spans="1:36" ht="31.5" x14ac:dyDescent="0.25">
      <c r="A27" s="83" t="s">
        <v>179</v>
      </c>
      <c r="B27" s="55" t="s">
        <v>446</v>
      </c>
      <c r="C27" s="493">
        <v>0</v>
      </c>
      <c r="D27" s="493">
        <v>0</v>
      </c>
      <c r="E27" s="490">
        <v>0</v>
      </c>
      <c r="F27" s="490">
        <v>0</v>
      </c>
      <c r="G27" s="490">
        <v>0</v>
      </c>
      <c r="H27" s="490">
        <v>0</v>
      </c>
      <c r="I27" s="490">
        <v>0</v>
      </c>
      <c r="J27" s="490">
        <v>0.18301200000000001</v>
      </c>
      <c r="K27" s="490">
        <v>0.18301200000000001</v>
      </c>
      <c r="L27" s="490">
        <v>0</v>
      </c>
      <c r="M27" s="490">
        <v>0</v>
      </c>
      <c r="N27" s="485">
        <v>0</v>
      </c>
      <c r="O27" s="490">
        <v>0</v>
      </c>
      <c r="P27" s="490">
        <v>0</v>
      </c>
      <c r="Q27" s="490">
        <v>0</v>
      </c>
      <c r="R27" s="490">
        <v>0</v>
      </c>
      <c r="S27" s="490">
        <v>0</v>
      </c>
      <c r="T27" s="490">
        <v>0</v>
      </c>
      <c r="U27" s="490">
        <v>0</v>
      </c>
      <c r="V27" s="490">
        <v>0</v>
      </c>
      <c r="W27" s="490">
        <v>0</v>
      </c>
      <c r="X27" s="490">
        <v>0</v>
      </c>
      <c r="Y27" s="490">
        <v>0</v>
      </c>
      <c r="Z27" s="490">
        <v>0</v>
      </c>
      <c r="AA27" s="490">
        <v>0</v>
      </c>
      <c r="AB27" s="490">
        <v>0</v>
      </c>
      <c r="AC27" s="490">
        <v>0</v>
      </c>
      <c r="AD27" s="490">
        <v>0</v>
      </c>
      <c r="AE27" s="490">
        <v>0</v>
      </c>
      <c r="AF27" s="493">
        <v>0</v>
      </c>
      <c r="AG27" s="487">
        <v>0</v>
      </c>
    </row>
    <row r="28" spans="1:36" x14ac:dyDescent="0.25">
      <c r="A28" s="83" t="s">
        <v>178</v>
      </c>
      <c r="B28" s="55" t="s">
        <v>177</v>
      </c>
      <c r="C28" s="493">
        <v>0</v>
      </c>
      <c r="D28" s="493">
        <v>0</v>
      </c>
      <c r="E28" s="490">
        <v>0</v>
      </c>
      <c r="F28" s="490">
        <v>0</v>
      </c>
      <c r="G28" s="490">
        <v>0</v>
      </c>
      <c r="H28" s="490">
        <v>0</v>
      </c>
      <c r="I28" s="490">
        <v>0</v>
      </c>
      <c r="J28" s="490">
        <v>0</v>
      </c>
      <c r="K28" s="490">
        <v>0</v>
      </c>
      <c r="L28" s="490">
        <v>0</v>
      </c>
      <c r="M28" s="490">
        <v>0</v>
      </c>
      <c r="N28" s="490">
        <v>0</v>
      </c>
      <c r="O28" s="490">
        <v>0</v>
      </c>
      <c r="P28" s="490">
        <v>0</v>
      </c>
      <c r="Q28" s="490">
        <v>0</v>
      </c>
      <c r="R28" s="490">
        <v>0</v>
      </c>
      <c r="S28" s="490">
        <v>0</v>
      </c>
      <c r="T28" s="490">
        <v>0</v>
      </c>
      <c r="U28" s="490">
        <v>0</v>
      </c>
      <c r="V28" s="490">
        <v>0</v>
      </c>
      <c r="W28" s="490">
        <v>0</v>
      </c>
      <c r="X28" s="490">
        <v>0</v>
      </c>
      <c r="Y28" s="490">
        <v>0</v>
      </c>
      <c r="Z28" s="490">
        <v>0</v>
      </c>
      <c r="AA28" s="490">
        <v>0</v>
      </c>
      <c r="AB28" s="490">
        <v>0</v>
      </c>
      <c r="AC28" s="490">
        <v>0</v>
      </c>
      <c r="AD28" s="490">
        <v>0</v>
      </c>
      <c r="AE28" s="490">
        <v>0</v>
      </c>
      <c r="AF28" s="493">
        <v>0</v>
      </c>
      <c r="AG28" s="491">
        <v>0</v>
      </c>
    </row>
    <row r="29" spans="1:36" x14ac:dyDescent="0.25">
      <c r="A29" s="83" t="s">
        <v>176</v>
      </c>
      <c r="B29" s="87" t="s">
        <v>175</v>
      </c>
      <c r="C29" s="493">
        <v>0</v>
      </c>
      <c r="D29" s="493">
        <v>0</v>
      </c>
      <c r="E29" s="490">
        <v>0</v>
      </c>
      <c r="F29" s="490">
        <v>0</v>
      </c>
      <c r="G29" s="490">
        <v>0</v>
      </c>
      <c r="H29" s="490">
        <v>0</v>
      </c>
      <c r="I29" s="490">
        <v>0</v>
      </c>
      <c r="J29" s="490">
        <v>0</v>
      </c>
      <c r="K29" s="490">
        <v>0</v>
      </c>
      <c r="L29" s="490">
        <v>0</v>
      </c>
      <c r="M29" s="490">
        <v>0</v>
      </c>
      <c r="N29" s="490">
        <v>0</v>
      </c>
      <c r="O29" s="490">
        <v>0</v>
      </c>
      <c r="P29" s="490">
        <v>0</v>
      </c>
      <c r="Q29" s="490">
        <v>0</v>
      </c>
      <c r="R29" s="490">
        <v>0</v>
      </c>
      <c r="S29" s="490">
        <v>0</v>
      </c>
      <c r="T29" s="490">
        <v>0</v>
      </c>
      <c r="U29" s="490">
        <v>0</v>
      </c>
      <c r="V29" s="490">
        <v>0</v>
      </c>
      <c r="W29" s="490">
        <v>0</v>
      </c>
      <c r="X29" s="490">
        <v>0</v>
      </c>
      <c r="Y29" s="490">
        <v>0</v>
      </c>
      <c r="Z29" s="490">
        <v>0</v>
      </c>
      <c r="AA29" s="490">
        <v>0</v>
      </c>
      <c r="AB29" s="490">
        <v>0</v>
      </c>
      <c r="AC29" s="490">
        <v>0</v>
      </c>
      <c r="AD29" s="490">
        <v>0</v>
      </c>
      <c r="AE29" s="490">
        <v>0</v>
      </c>
      <c r="AF29" s="493">
        <v>0</v>
      </c>
      <c r="AG29" s="491">
        <v>0</v>
      </c>
    </row>
    <row r="30" spans="1:36" ht="47.25" x14ac:dyDescent="0.25">
      <c r="A30" s="86" t="s">
        <v>64</v>
      </c>
      <c r="B30" s="85" t="s">
        <v>174</v>
      </c>
      <c r="C30" s="493">
        <v>0</v>
      </c>
      <c r="D30" s="493">
        <v>0</v>
      </c>
      <c r="E30" s="491">
        <v>0</v>
      </c>
      <c r="F30" s="491">
        <v>0</v>
      </c>
      <c r="G30" s="493">
        <v>0</v>
      </c>
      <c r="H30" s="493">
        <v>0</v>
      </c>
      <c r="I30" s="493">
        <v>0</v>
      </c>
      <c r="J30" s="493">
        <v>0</v>
      </c>
      <c r="K30" s="493">
        <v>0</v>
      </c>
      <c r="L30" s="493">
        <v>0</v>
      </c>
      <c r="M30" s="493">
        <v>0</v>
      </c>
      <c r="N30" s="487">
        <v>0</v>
      </c>
      <c r="O30" s="493">
        <v>0</v>
      </c>
      <c r="P30" s="493">
        <v>0</v>
      </c>
      <c r="Q30" s="493">
        <v>0</v>
      </c>
      <c r="R30" s="493">
        <v>0</v>
      </c>
      <c r="S30" s="493">
        <v>0</v>
      </c>
      <c r="T30" s="493">
        <v>0</v>
      </c>
      <c r="U30" s="493">
        <v>0</v>
      </c>
      <c r="V30" s="493">
        <v>0</v>
      </c>
      <c r="W30" s="493">
        <v>0</v>
      </c>
      <c r="X30" s="493">
        <v>0</v>
      </c>
      <c r="Y30" s="493">
        <v>0</v>
      </c>
      <c r="Z30" s="493">
        <v>0</v>
      </c>
      <c r="AA30" s="493">
        <v>0</v>
      </c>
      <c r="AB30" s="493">
        <v>0</v>
      </c>
      <c r="AC30" s="493">
        <v>0</v>
      </c>
      <c r="AD30" s="493">
        <v>0</v>
      </c>
      <c r="AE30" s="493">
        <v>0</v>
      </c>
      <c r="AF30" s="493">
        <v>0</v>
      </c>
      <c r="AG30" s="487">
        <v>0</v>
      </c>
    </row>
    <row r="31" spans="1:36" x14ac:dyDescent="0.25">
      <c r="A31" s="86" t="s">
        <v>173</v>
      </c>
      <c r="B31" s="55" t="s">
        <v>172</v>
      </c>
      <c r="C31" s="493">
        <v>0</v>
      </c>
      <c r="D31" s="493">
        <v>0</v>
      </c>
      <c r="E31" s="493">
        <v>0</v>
      </c>
      <c r="F31" s="493">
        <v>0</v>
      </c>
      <c r="G31" s="490">
        <v>0</v>
      </c>
      <c r="H31" s="490">
        <v>0</v>
      </c>
      <c r="I31" s="490">
        <v>0</v>
      </c>
      <c r="J31" s="490">
        <v>0</v>
      </c>
      <c r="K31" s="490">
        <v>0</v>
      </c>
      <c r="L31" s="490">
        <v>0</v>
      </c>
      <c r="M31" s="490">
        <v>0</v>
      </c>
      <c r="N31" s="490">
        <v>0</v>
      </c>
      <c r="O31" s="490">
        <v>0</v>
      </c>
      <c r="P31" s="490">
        <v>0</v>
      </c>
      <c r="Q31" s="490">
        <v>0</v>
      </c>
      <c r="R31" s="490">
        <v>0</v>
      </c>
      <c r="S31" s="490">
        <v>0</v>
      </c>
      <c r="T31" s="490">
        <v>0</v>
      </c>
      <c r="U31" s="490">
        <v>0</v>
      </c>
      <c r="V31" s="490">
        <v>0</v>
      </c>
      <c r="W31" s="490">
        <v>0</v>
      </c>
      <c r="X31" s="490">
        <v>0</v>
      </c>
      <c r="Y31" s="490">
        <v>0</v>
      </c>
      <c r="Z31" s="490">
        <v>0</v>
      </c>
      <c r="AA31" s="490">
        <v>0</v>
      </c>
      <c r="AB31" s="490">
        <v>0</v>
      </c>
      <c r="AC31" s="490">
        <v>0</v>
      </c>
      <c r="AD31" s="490">
        <v>0</v>
      </c>
      <c r="AE31" s="490">
        <v>0</v>
      </c>
      <c r="AF31" s="493">
        <v>0</v>
      </c>
      <c r="AG31" s="491">
        <v>0</v>
      </c>
    </row>
    <row r="32" spans="1:36" ht="31.5" x14ac:dyDescent="0.25">
      <c r="A32" s="86" t="s">
        <v>171</v>
      </c>
      <c r="B32" s="55" t="s">
        <v>170</v>
      </c>
      <c r="C32" s="493">
        <v>0</v>
      </c>
      <c r="D32" s="493">
        <v>0</v>
      </c>
      <c r="E32" s="493">
        <v>0</v>
      </c>
      <c r="F32" s="493">
        <v>0</v>
      </c>
      <c r="G32" s="490">
        <v>0</v>
      </c>
      <c r="H32" s="490">
        <v>0</v>
      </c>
      <c r="I32" s="490">
        <v>0</v>
      </c>
      <c r="J32" s="490">
        <v>0</v>
      </c>
      <c r="K32" s="490">
        <v>0</v>
      </c>
      <c r="L32" s="490">
        <v>0</v>
      </c>
      <c r="M32" s="490">
        <v>0</v>
      </c>
      <c r="N32" s="490">
        <v>0</v>
      </c>
      <c r="O32" s="490">
        <v>0</v>
      </c>
      <c r="P32" s="490">
        <v>0</v>
      </c>
      <c r="Q32" s="490">
        <v>0</v>
      </c>
      <c r="R32" s="490">
        <v>0</v>
      </c>
      <c r="S32" s="490">
        <v>0</v>
      </c>
      <c r="T32" s="490">
        <v>0</v>
      </c>
      <c r="U32" s="490">
        <v>0</v>
      </c>
      <c r="V32" s="490">
        <v>0</v>
      </c>
      <c r="W32" s="490">
        <v>0</v>
      </c>
      <c r="X32" s="490">
        <v>0</v>
      </c>
      <c r="Y32" s="490">
        <v>0</v>
      </c>
      <c r="Z32" s="490">
        <v>0</v>
      </c>
      <c r="AA32" s="490">
        <v>0</v>
      </c>
      <c r="AB32" s="490">
        <v>0</v>
      </c>
      <c r="AC32" s="490">
        <v>0</v>
      </c>
      <c r="AD32" s="490">
        <v>0</v>
      </c>
      <c r="AE32" s="490">
        <v>0</v>
      </c>
      <c r="AF32" s="493">
        <v>0</v>
      </c>
      <c r="AG32" s="491">
        <v>0</v>
      </c>
    </row>
    <row r="33" spans="1:33" x14ac:dyDescent="0.25">
      <c r="A33" s="86" t="s">
        <v>169</v>
      </c>
      <c r="B33" s="55" t="s">
        <v>168</v>
      </c>
      <c r="C33" s="493">
        <v>0</v>
      </c>
      <c r="D33" s="493">
        <v>0</v>
      </c>
      <c r="E33" s="493">
        <v>0</v>
      </c>
      <c r="F33" s="493">
        <v>0</v>
      </c>
      <c r="G33" s="490">
        <v>0</v>
      </c>
      <c r="H33" s="490">
        <v>0</v>
      </c>
      <c r="I33" s="490">
        <v>0</v>
      </c>
      <c r="J33" s="490">
        <v>0</v>
      </c>
      <c r="K33" s="490">
        <v>0</v>
      </c>
      <c r="L33" s="490">
        <v>0</v>
      </c>
      <c r="M33" s="490">
        <v>0</v>
      </c>
      <c r="N33" s="490">
        <v>0</v>
      </c>
      <c r="O33" s="490">
        <v>0</v>
      </c>
      <c r="P33" s="490">
        <v>0</v>
      </c>
      <c r="Q33" s="490">
        <v>0</v>
      </c>
      <c r="R33" s="490">
        <v>0</v>
      </c>
      <c r="S33" s="490">
        <v>0</v>
      </c>
      <c r="T33" s="490">
        <v>0</v>
      </c>
      <c r="U33" s="490">
        <v>0</v>
      </c>
      <c r="V33" s="490">
        <v>0</v>
      </c>
      <c r="W33" s="490">
        <v>0</v>
      </c>
      <c r="X33" s="490">
        <v>0</v>
      </c>
      <c r="Y33" s="490">
        <v>0</v>
      </c>
      <c r="Z33" s="490">
        <v>0</v>
      </c>
      <c r="AA33" s="490">
        <v>0</v>
      </c>
      <c r="AB33" s="490">
        <v>0</v>
      </c>
      <c r="AC33" s="490">
        <v>0</v>
      </c>
      <c r="AD33" s="490">
        <v>0</v>
      </c>
      <c r="AE33" s="490">
        <v>0</v>
      </c>
      <c r="AF33" s="493">
        <v>0</v>
      </c>
      <c r="AG33" s="491">
        <v>0</v>
      </c>
    </row>
    <row r="34" spans="1:33" x14ac:dyDescent="0.25">
      <c r="A34" s="86" t="s">
        <v>167</v>
      </c>
      <c r="B34" s="55" t="s">
        <v>166</v>
      </c>
      <c r="C34" s="493">
        <v>0</v>
      </c>
      <c r="D34" s="493">
        <v>0</v>
      </c>
      <c r="E34" s="493">
        <v>0</v>
      </c>
      <c r="F34" s="493">
        <v>0</v>
      </c>
      <c r="G34" s="490">
        <v>0</v>
      </c>
      <c r="H34" s="490">
        <v>0</v>
      </c>
      <c r="I34" s="490">
        <v>0</v>
      </c>
      <c r="J34" s="490">
        <v>0</v>
      </c>
      <c r="K34" s="490">
        <v>0</v>
      </c>
      <c r="L34" s="490">
        <v>0</v>
      </c>
      <c r="M34" s="490">
        <v>0</v>
      </c>
      <c r="N34" s="490">
        <v>0</v>
      </c>
      <c r="O34" s="490">
        <v>0</v>
      </c>
      <c r="P34" s="490">
        <v>0</v>
      </c>
      <c r="Q34" s="490">
        <v>0</v>
      </c>
      <c r="R34" s="490">
        <v>0</v>
      </c>
      <c r="S34" s="490">
        <v>0</v>
      </c>
      <c r="T34" s="490">
        <v>0</v>
      </c>
      <c r="U34" s="490">
        <v>0</v>
      </c>
      <c r="V34" s="490">
        <v>0</v>
      </c>
      <c r="W34" s="490">
        <v>0</v>
      </c>
      <c r="X34" s="490">
        <v>0</v>
      </c>
      <c r="Y34" s="490">
        <v>0</v>
      </c>
      <c r="Z34" s="490">
        <v>0</v>
      </c>
      <c r="AA34" s="490">
        <v>0</v>
      </c>
      <c r="AB34" s="490">
        <v>0</v>
      </c>
      <c r="AC34" s="490">
        <v>0</v>
      </c>
      <c r="AD34" s="490">
        <v>0</v>
      </c>
      <c r="AE34" s="490">
        <v>0</v>
      </c>
      <c r="AF34" s="493">
        <v>0</v>
      </c>
      <c r="AG34" s="491">
        <v>0</v>
      </c>
    </row>
    <row r="35" spans="1:33" ht="31.5" x14ac:dyDescent="0.25">
      <c r="A35" s="86" t="s">
        <v>63</v>
      </c>
      <c r="B35" s="85" t="s">
        <v>165</v>
      </c>
      <c r="C35" s="493">
        <v>0</v>
      </c>
      <c r="D35" s="493">
        <v>0</v>
      </c>
      <c r="E35" s="491">
        <v>0</v>
      </c>
      <c r="F35" s="491">
        <v>0</v>
      </c>
      <c r="G35" s="493">
        <v>0</v>
      </c>
      <c r="H35" s="493">
        <v>0</v>
      </c>
      <c r="I35" s="493">
        <v>0</v>
      </c>
      <c r="J35" s="493">
        <v>0</v>
      </c>
      <c r="K35" s="493">
        <v>0</v>
      </c>
      <c r="L35" s="493">
        <v>0</v>
      </c>
      <c r="M35" s="493">
        <v>0</v>
      </c>
      <c r="N35" s="487">
        <v>0</v>
      </c>
      <c r="O35" s="493">
        <v>0</v>
      </c>
      <c r="P35" s="493">
        <v>0</v>
      </c>
      <c r="Q35" s="493">
        <v>0</v>
      </c>
      <c r="R35" s="493">
        <v>0</v>
      </c>
      <c r="S35" s="493">
        <v>0</v>
      </c>
      <c r="T35" s="493">
        <v>0</v>
      </c>
      <c r="U35" s="493">
        <v>0</v>
      </c>
      <c r="V35" s="493">
        <v>0</v>
      </c>
      <c r="W35" s="493">
        <v>0</v>
      </c>
      <c r="X35" s="493">
        <v>0</v>
      </c>
      <c r="Y35" s="493">
        <v>0</v>
      </c>
      <c r="Z35" s="493">
        <v>0</v>
      </c>
      <c r="AA35" s="493">
        <v>0</v>
      </c>
      <c r="AB35" s="493">
        <v>0</v>
      </c>
      <c r="AC35" s="493">
        <v>0</v>
      </c>
      <c r="AD35" s="493">
        <v>0</v>
      </c>
      <c r="AE35" s="493">
        <v>0</v>
      </c>
      <c r="AF35" s="493">
        <v>0</v>
      </c>
      <c r="AG35" s="487">
        <v>0</v>
      </c>
    </row>
    <row r="36" spans="1:33" ht="31.5" x14ac:dyDescent="0.25">
      <c r="A36" s="83" t="s">
        <v>164</v>
      </c>
      <c r="B36" s="82" t="s">
        <v>163</v>
      </c>
      <c r="C36" s="488">
        <v>0</v>
      </c>
      <c r="D36" s="493">
        <v>0</v>
      </c>
      <c r="E36" s="490">
        <v>0</v>
      </c>
      <c r="F36" s="490">
        <v>0</v>
      </c>
      <c r="G36" s="490">
        <v>0</v>
      </c>
      <c r="H36" s="490">
        <v>0</v>
      </c>
      <c r="I36" s="490">
        <v>0</v>
      </c>
      <c r="J36" s="490">
        <v>0</v>
      </c>
      <c r="K36" s="490">
        <v>0</v>
      </c>
      <c r="L36" s="490">
        <v>0</v>
      </c>
      <c r="M36" s="490">
        <v>0</v>
      </c>
      <c r="N36" s="490">
        <v>0</v>
      </c>
      <c r="O36" s="490">
        <v>0</v>
      </c>
      <c r="P36" s="490">
        <v>0</v>
      </c>
      <c r="Q36" s="490">
        <v>0</v>
      </c>
      <c r="R36" s="490">
        <v>0</v>
      </c>
      <c r="S36" s="490">
        <v>0</v>
      </c>
      <c r="T36" s="490">
        <v>0</v>
      </c>
      <c r="U36" s="490">
        <v>0</v>
      </c>
      <c r="V36" s="490">
        <v>0</v>
      </c>
      <c r="W36" s="490">
        <v>0</v>
      </c>
      <c r="X36" s="490">
        <v>0</v>
      </c>
      <c r="Y36" s="490">
        <v>0</v>
      </c>
      <c r="Z36" s="490">
        <v>0</v>
      </c>
      <c r="AA36" s="490">
        <v>0</v>
      </c>
      <c r="AB36" s="490">
        <v>0</v>
      </c>
      <c r="AC36" s="490">
        <v>0</v>
      </c>
      <c r="AD36" s="490">
        <v>0</v>
      </c>
      <c r="AE36" s="490">
        <v>0</v>
      </c>
      <c r="AF36" s="493">
        <v>0</v>
      </c>
      <c r="AG36" s="491">
        <v>0</v>
      </c>
    </row>
    <row r="37" spans="1:33" x14ac:dyDescent="0.25">
      <c r="A37" s="83" t="s">
        <v>162</v>
      </c>
      <c r="B37" s="82" t="s">
        <v>152</v>
      </c>
      <c r="C37" s="488">
        <v>0</v>
      </c>
      <c r="D37" s="493">
        <v>0</v>
      </c>
      <c r="E37" s="490">
        <v>0</v>
      </c>
      <c r="F37" s="490">
        <v>0</v>
      </c>
      <c r="G37" s="490">
        <v>0</v>
      </c>
      <c r="H37" s="490">
        <v>0</v>
      </c>
      <c r="I37" s="490">
        <v>0</v>
      </c>
      <c r="J37" s="490">
        <v>0</v>
      </c>
      <c r="K37" s="490">
        <v>0</v>
      </c>
      <c r="L37" s="490">
        <v>0</v>
      </c>
      <c r="M37" s="490">
        <v>0</v>
      </c>
      <c r="N37" s="485">
        <v>0</v>
      </c>
      <c r="O37" s="490">
        <v>0</v>
      </c>
      <c r="P37" s="490">
        <v>0</v>
      </c>
      <c r="Q37" s="490">
        <v>0</v>
      </c>
      <c r="R37" s="490">
        <v>0</v>
      </c>
      <c r="S37" s="490">
        <v>0</v>
      </c>
      <c r="T37" s="490">
        <v>0</v>
      </c>
      <c r="U37" s="490">
        <v>0</v>
      </c>
      <c r="V37" s="490">
        <v>0</v>
      </c>
      <c r="W37" s="490">
        <v>0</v>
      </c>
      <c r="X37" s="490">
        <v>0</v>
      </c>
      <c r="Y37" s="490">
        <v>0</v>
      </c>
      <c r="Z37" s="490">
        <v>0</v>
      </c>
      <c r="AA37" s="490">
        <v>0</v>
      </c>
      <c r="AB37" s="490">
        <v>0</v>
      </c>
      <c r="AC37" s="490">
        <v>0</v>
      </c>
      <c r="AD37" s="490">
        <v>0</v>
      </c>
      <c r="AE37" s="490">
        <v>0</v>
      </c>
      <c r="AF37" s="493">
        <v>0</v>
      </c>
      <c r="AG37" s="487">
        <v>0</v>
      </c>
    </row>
    <row r="38" spans="1:33" x14ac:dyDescent="0.25">
      <c r="A38" s="83" t="s">
        <v>161</v>
      </c>
      <c r="B38" s="82" t="s">
        <v>150</v>
      </c>
      <c r="C38" s="488">
        <v>0</v>
      </c>
      <c r="D38" s="493">
        <v>0</v>
      </c>
      <c r="E38" s="490">
        <v>0</v>
      </c>
      <c r="F38" s="490">
        <v>0</v>
      </c>
      <c r="G38" s="490">
        <v>0</v>
      </c>
      <c r="H38" s="490">
        <v>0</v>
      </c>
      <c r="I38" s="490">
        <v>0</v>
      </c>
      <c r="J38" s="490">
        <v>0</v>
      </c>
      <c r="K38" s="490">
        <v>0</v>
      </c>
      <c r="L38" s="490">
        <v>0</v>
      </c>
      <c r="M38" s="490">
        <v>0</v>
      </c>
      <c r="N38" s="490">
        <v>0</v>
      </c>
      <c r="O38" s="490">
        <v>0</v>
      </c>
      <c r="P38" s="490">
        <v>0</v>
      </c>
      <c r="Q38" s="490">
        <v>0</v>
      </c>
      <c r="R38" s="490">
        <v>0</v>
      </c>
      <c r="S38" s="490">
        <v>0</v>
      </c>
      <c r="T38" s="490">
        <v>0</v>
      </c>
      <c r="U38" s="490">
        <v>0</v>
      </c>
      <c r="V38" s="490">
        <v>0</v>
      </c>
      <c r="W38" s="490">
        <v>0</v>
      </c>
      <c r="X38" s="490">
        <v>0</v>
      </c>
      <c r="Y38" s="490">
        <v>0</v>
      </c>
      <c r="Z38" s="490">
        <v>0</v>
      </c>
      <c r="AA38" s="490">
        <v>0</v>
      </c>
      <c r="AB38" s="490">
        <v>0</v>
      </c>
      <c r="AC38" s="490">
        <v>0</v>
      </c>
      <c r="AD38" s="490">
        <v>0</v>
      </c>
      <c r="AE38" s="490">
        <v>0</v>
      </c>
      <c r="AF38" s="493">
        <v>0</v>
      </c>
      <c r="AG38" s="491">
        <v>0</v>
      </c>
    </row>
    <row r="39" spans="1:33" ht="31.5" x14ac:dyDescent="0.25">
      <c r="A39" s="83" t="s">
        <v>160</v>
      </c>
      <c r="B39" s="55" t="s">
        <v>148</v>
      </c>
      <c r="C39" s="493">
        <v>0</v>
      </c>
      <c r="D39" s="493">
        <v>0</v>
      </c>
      <c r="E39" s="490">
        <v>0</v>
      </c>
      <c r="F39" s="490">
        <v>0</v>
      </c>
      <c r="G39" s="490">
        <v>0</v>
      </c>
      <c r="H39" s="490">
        <v>0</v>
      </c>
      <c r="I39" s="490">
        <v>0</v>
      </c>
      <c r="J39" s="490">
        <v>0</v>
      </c>
      <c r="K39" s="490">
        <v>0</v>
      </c>
      <c r="L39" s="490">
        <v>0</v>
      </c>
      <c r="M39" s="490">
        <v>0</v>
      </c>
      <c r="N39" s="490">
        <v>0</v>
      </c>
      <c r="O39" s="490">
        <v>0</v>
      </c>
      <c r="P39" s="490">
        <v>0</v>
      </c>
      <c r="Q39" s="490">
        <v>0</v>
      </c>
      <c r="R39" s="490">
        <v>0</v>
      </c>
      <c r="S39" s="490">
        <v>0</v>
      </c>
      <c r="T39" s="490">
        <v>0</v>
      </c>
      <c r="U39" s="490">
        <v>0</v>
      </c>
      <c r="V39" s="490">
        <v>0</v>
      </c>
      <c r="W39" s="490">
        <v>0</v>
      </c>
      <c r="X39" s="490">
        <v>0</v>
      </c>
      <c r="Y39" s="490">
        <v>0</v>
      </c>
      <c r="Z39" s="490">
        <v>0</v>
      </c>
      <c r="AA39" s="490">
        <v>0</v>
      </c>
      <c r="AB39" s="490">
        <v>0</v>
      </c>
      <c r="AC39" s="490">
        <v>0</v>
      </c>
      <c r="AD39" s="490">
        <v>0</v>
      </c>
      <c r="AE39" s="490">
        <v>0</v>
      </c>
      <c r="AF39" s="493">
        <v>0</v>
      </c>
      <c r="AG39" s="491">
        <v>0</v>
      </c>
    </row>
    <row r="40" spans="1:33" ht="31.5" x14ac:dyDescent="0.25">
      <c r="A40" s="83" t="s">
        <v>159</v>
      </c>
      <c r="B40" s="55" t="s">
        <v>146</v>
      </c>
      <c r="C40" s="493">
        <v>0</v>
      </c>
      <c r="D40" s="493">
        <v>0</v>
      </c>
      <c r="E40" s="490">
        <v>0</v>
      </c>
      <c r="F40" s="490">
        <v>0</v>
      </c>
      <c r="G40" s="490">
        <v>0</v>
      </c>
      <c r="H40" s="490">
        <v>0</v>
      </c>
      <c r="I40" s="490">
        <v>0</v>
      </c>
      <c r="J40" s="490">
        <v>0</v>
      </c>
      <c r="K40" s="490">
        <v>0</v>
      </c>
      <c r="L40" s="490">
        <v>0</v>
      </c>
      <c r="M40" s="490">
        <v>0</v>
      </c>
      <c r="N40" s="490">
        <v>0</v>
      </c>
      <c r="O40" s="490">
        <v>0</v>
      </c>
      <c r="P40" s="490">
        <v>0</v>
      </c>
      <c r="Q40" s="490">
        <v>0</v>
      </c>
      <c r="R40" s="490">
        <v>0</v>
      </c>
      <c r="S40" s="490">
        <v>0</v>
      </c>
      <c r="T40" s="490">
        <v>0</v>
      </c>
      <c r="U40" s="490">
        <v>0</v>
      </c>
      <c r="V40" s="490">
        <v>0</v>
      </c>
      <c r="W40" s="490">
        <v>0</v>
      </c>
      <c r="X40" s="490">
        <v>0</v>
      </c>
      <c r="Y40" s="490">
        <v>0</v>
      </c>
      <c r="Z40" s="490">
        <v>0</v>
      </c>
      <c r="AA40" s="490">
        <v>0</v>
      </c>
      <c r="AB40" s="490">
        <v>0</v>
      </c>
      <c r="AC40" s="490">
        <v>0</v>
      </c>
      <c r="AD40" s="490">
        <v>0</v>
      </c>
      <c r="AE40" s="490">
        <v>0</v>
      </c>
      <c r="AF40" s="493">
        <v>0</v>
      </c>
      <c r="AG40" s="491">
        <v>0</v>
      </c>
    </row>
    <row r="41" spans="1:33" x14ac:dyDescent="0.25">
      <c r="A41" s="83" t="s">
        <v>158</v>
      </c>
      <c r="B41" s="55" t="s">
        <v>144</v>
      </c>
      <c r="C41" s="493">
        <v>0</v>
      </c>
      <c r="D41" s="493">
        <v>0</v>
      </c>
      <c r="E41" s="490">
        <v>0</v>
      </c>
      <c r="F41" s="490">
        <v>0</v>
      </c>
      <c r="G41" s="490">
        <v>0</v>
      </c>
      <c r="H41" s="490">
        <v>0</v>
      </c>
      <c r="I41" s="490">
        <v>0</v>
      </c>
      <c r="J41" s="490">
        <v>0</v>
      </c>
      <c r="K41" s="490">
        <v>0</v>
      </c>
      <c r="L41" s="490">
        <v>0</v>
      </c>
      <c r="M41" s="490">
        <v>0</v>
      </c>
      <c r="N41" s="490">
        <v>0</v>
      </c>
      <c r="O41" s="490">
        <v>0</v>
      </c>
      <c r="P41" s="490">
        <v>0</v>
      </c>
      <c r="Q41" s="490">
        <v>0</v>
      </c>
      <c r="R41" s="490">
        <v>0</v>
      </c>
      <c r="S41" s="490">
        <v>0</v>
      </c>
      <c r="T41" s="490">
        <v>0</v>
      </c>
      <c r="U41" s="490">
        <v>0</v>
      </c>
      <c r="V41" s="490">
        <v>0</v>
      </c>
      <c r="W41" s="490">
        <v>0</v>
      </c>
      <c r="X41" s="490">
        <v>0</v>
      </c>
      <c r="Y41" s="490">
        <v>0</v>
      </c>
      <c r="Z41" s="490">
        <v>0</v>
      </c>
      <c r="AA41" s="490">
        <v>0</v>
      </c>
      <c r="AB41" s="490">
        <v>0</v>
      </c>
      <c r="AC41" s="490">
        <v>0</v>
      </c>
      <c r="AD41" s="490">
        <v>0</v>
      </c>
      <c r="AE41" s="490">
        <v>0</v>
      </c>
      <c r="AF41" s="493">
        <v>0</v>
      </c>
      <c r="AG41" s="491">
        <v>0</v>
      </c>
    </row>
    <row r="42" spans="1:33" ht="18.75" x14ac:dyDescent="0.25">
      <c r="A42" s="83" t="s">
        <v>157</v>
      </c>
      <c r="B42" s="82" t="s">
        <v>142</v>
      </c>
      <c r="C42" s="488">
        <v>0</v>
      </c>
      <c r="D42" s="493">
        <v>0</v>
      </c>
      <c r="E42" s="490">
        <v>0</v>
      </c>
      <c r="F42" s="490">
        <v>0</v>
      </c>
      <c r="G42" s="490">
        <v>0</v>
      </c>
      <c r="H42" s="490">
        <v>0</v>
      </c>
      <c r="I42" s="490">
        <v>0</v>
      </c>
      <c r="J42" s="490">
        <v>0</v>
      </c>
      <c r="K42" s="490">
        <v>0</v>
      </c>
      <c r="L42" s="490">
        <v>0</v>
      </c>
      <c r="M42" s="490">
        <v>0</v>
      </c>
      <c r="N42" s="490">
        <v>0</v>
      </c>
      <c r="O42" s="490">
        <v>0</v>
      </c>
      <c r="P42" s="490">
        <v>0</v>
      </c>
      <c r="Q42" s="490">
        <v>0</v>
      </c>
      <c r="R42" s="490">
        <v>0</v>
      </c>
      <c r="S42" s="490">
        <v>0</v>
      </c>
      <c r="T42" s="490">
        <v>0</v>
      </c>
      <c r="U42" s="490">
        <v>0</v>
      </c>
      <c r="V42" s="490">
        <v>0</v>
      </c>
      <c r="W42" s="490">
        <v>0</v>
      </c>
      <c r="X42" s="490">
        <v>0</v>
      </c>
      <c r="Y42" s="490">
        <v>0</v>
      </c>
      <c r="Z42" s="490">
        <v>0</v>
      </c>
      <c r="AA42" s="490">
        <v>0</v>
      </c>
      <c r="AB42" s="490">
        <v>0</v>
      </c>
      <c r="AC42" s="490">
        <v>0</v>
      </c>
      <c r="AD42" s="490">
        <v>0</v>
      </c>
      <c r="AE42" s="490">
        <v>0</v>
      </c>
      <c r="AF42" s="493">
        <v>0</v>
      </c>
      <c r="AG42" s="491">
        <v>0</v>
      </c>
    </row>
    <row r="43" spans="1:33" x14ac:dyDescent="0.25">
      <c r="A43" s="86" t="s">
        <v>62</v>
      </c>
      <c r="B43" s="85" t="s">
        <v>156</v>
      </c>
      <c r="C43" s="493">
        <v>0</v>
      </c>
      <c r="D43" s="493">
        <v>0</v>
      </c>
      <c r="E43" s="491">
        <v>0</v>
      </c>
      <c r="F43" s="491">
        <v>0</v>
      </c>
      <c r="G43" s="493">
        <v>0</v>
      </c>
      <c r="H43" s="493">
        <v>0</v>
      </c>
      <c r="I43" s="493">
        <v>0</v>
      </c>
      <c r="J43" s="493">
        <v>0</v>
      </c>
      <c r="K43" s="493">
        <v>0</v>
      </c>
      <c r="L43" s="493">
        <v>0</v>
      </c>
      <c r="M43" s="493">
        <v>0</v>
      </c>
      <c r="N43" s="487">
        <v>0</v>
      </c>
      <c r="O43" s="493">
        <v>0</v>
      </c>
      <c r="P43" s="493">
        <v>0</v>
      </c>
      <c r="Q43" s="493">
        <v>0</v>
      </c>
      <c r="R43" s="493">
        <v>0</v>
      </c>
      <c r="S43" s="493">
        <v>0</v>
      </c>
      <c r="T43" s="493">
        <v>0</v>
      </c>
      <c r="U43" s="493">
        <v>0</v>
      </c>
      <c r="V43" s="493">
        <v>0</v>
      </c>
      <c r="W43" s="493">
        <v>0</v>
      </c>
      <c r="X43" s="493">
        <v>0</v>
      </c>
      <c r="Y43" s="493">
        <v>0</v>
      </c>
      <c r="Z43" s="493">
        <v>0</v>
      </c>
      <c r="AA43" s="493">
        <v>0</v>
      </c>
      <c r="AB43" s="493">
        <v>0</v>
      </c>
      <c r="AC43" s="493">
        <v>0</v>
      </c>
      <c r="AD43" s="493">
        <v>0</v>
      </c>
      <c r="AE43" s="493">
        <v>0</v>
      </c>
      <c r="AF43" s="493">
        <v>0</v>
      </c>
      <c r="AG43" s="487">
        <v>0</v>
      </c>
    </row>
    <row r="44" spans="1:33" x14ac:dyDescent="0.25">
      <c r="A44" s="83" t="s">
        <v>155</v>
      </c>
      <c r="B44" s="55" t="s">
        <v>154</v>
      </c>
      <c r="C44" s="493">
        <v>0</v>
      </c>
      <c r="D44" s="493">
        <v>0</v>
      </c>
      <c r="E44" s="490">
        <v>0</v>
      </c>
      <c r="F44" s="490">
        <v>0</v>
      </c>
      <c r="G44" s="490">
        <v>0</v>
      </c>
      <c r="H44" s="490">
        <v>0</v>
      </c>
      <c r="I44" s="490">
        <v>0</v>
      </c>
      <c r="J44" s="490">
        <v>0</v>
      </c>
      <c r="K44" s="490">
        <v>0</v>
      </c>
      <c r="L44" s="490">
        <v>0</v>
      </c>
      <c r="M44" s="490">
        <v>0</v>
      </c>
      <c r="N44" s="490">
        <v>0</v>
      </c>
      <c r="O44" s="490">
        <v>0</v>
      </c>
      <c r="P44" s="490">
        <v>0</v>
      </c>
      <c r="Q44" s="490">
        <v>0</v>
      </c>
      <c r="R44" s="490">
        <v>0</v>
      </c>
      <c r="S44" s="490">
        <v>0</v>
      </c>
      <c r="T44" s="490">
        <v>0</v>
      </c>
      <c r="U44" s="490">
        <v>0</v>
      </c>
      <c r="V44" s="490">
        <v>0</v>
      </c>
      <c r="W44" s="490">
        <v>0</v>
      </c>
      <c r="X44" s="490">
        <v>0</v>
      </c>
      <c r="Y44" s="490">
        <v>0</v>
      </c>
      <c r="Z44" s="490">
        <v>0</v>
      </c>
      <c r="AA44" s="490">
        <v>0</v>
      </c>
      <c r="AB44" s="490">
        <v>0</v>
      </c>
      <c r="AC44" s="490">
        <v>0</v>
      </c>
      <c r="AD44" s="490">
        <v>0</v>
      </c>
      <c r="AE44" s="490">
        <v>0</v>
      </c>
      <c r="AF44" s="493">
        <v>0</v>
      </c>
      <c r="AG44" s="491">
        <v>0</v>
      </c>
    </row>
    <row r="45" spans="1:33" x14ac:dyDescent="0.25">
      <c r="A45" s="83" t="s">
        <v>153</v>
      </c>
      <c r="B45" s="55" t="s">
        <v>152</v>
      </c>
      <c r="C45" s="493">
        <v>0</v>
      </c>
      <c r="D45" s="493">
        <v>0</v>
      </c>
      <c r="E45" s="490">
        <v>0</v>
      </c>
      <c r="F45" s="490">
        <v>0</v>
      </c>
      <c r="G45" s="490">
        <v>0</v>
      </c>
      <c r="H45" s="490">
        <v>0</v>
      </c>
      <c r="I45" s="490">
        <v>0</v>
      </c>
      <c r="J45" s="490">
        <v>0</v>
      </c>
      <c r="K45" s="490">
        <v>0</v>
      </c>
      <c r="L45" s="490">
        <v>0</v>
      </c>
      <c r="M45" s="490">
        <v>0</v>
      </c>
      <c r="N45" s="485">
        <v>0</v>
      </c>
      <c r="O45" s="490">
        <v>0</v>
      </c>
      <c r="P45" s="490">
        <v>0</v>
      </c>
      <c r="Q45" s="490">
        <v>0</v>
      </c>
      <c r="R45" s="490">
        <v>0</v>
      </c>
      <c r="S45" s="490">
        <v>0</v>
      </c>
      <c r="T45" s="490">
        <v>0</v>
      </c>
      <c r="U45" s="490">
        <v>0</v>
      </c>
      <c r="V45" s="490">
        <v>0</v>
      </c>
      <c r="W45" s="490">
        <v>0</v>
      </c>
      <c r="X45" s="490">
        <v>0</v>
      </c>
      <c r="Y45" s="490">
        <v>0</v>
      </c>
      <c r="Z45" s="490">
        <v>0</v>
      </c>
      <c r="AA45" s="490">
        <v>0</v>
      </c>
      <c r="AB45" s="490">
        <v>0</v>
      </c>
      <c r="AC45" s="490">
        <v>0</v>
      </c>
      <c r="AD45" s="490">
        <v>0</v>
      </c>
      <c r="AE45" s="490">
        <v>0</v>
      </c>
      <c r="AF45" s="493">
        <v>0</v>
      </c>
      <c r="AG45" s="487">
        <v>0</v>
      </c>
    </row>
    <row r="46" spans="1:33" x14ac:dyDescent="0.25">
      <c r="A46" s="83" t="s">
        <v>151</v>
      </c>
      <c r="B46" s="55" t="s">
        <v>150</v>
      </c>
      <c r="C46" s="493">
        <v>0</v>
      </c>
      <c r="D46" s="493">
        <v>0</v>
      </c>
      <c r="E46" s="490">
        <v>0</v>
      </c>
      <c r="F46" s="490">
        <v>0</v>
      </c>
      <c r="G46" s="490">
        <v>0</v>
      </c>
      <c r="H46" s="490">
        <v>0</v>
      </c>
      <c r="I46" s="490">
        <v>0</v>
      </c>
      <c r="J46" s="490">
        <v>0</v>
      </c>
      <c r="K46" s="490">
        <v>0</v>
      </c>
      <c r="L46" s="490">
        <v>0</v>
      </c>
      <c r="M46" s="490">
        <v>0</v>
      </c>
      <c r="N46" s="490">
        <v>0</v>
      </c>
      <c r="O46" s="490">
        <v>0</v>
      </c>
      <c r="P46" s="490">
        <v>0</v>
      </c>
      <c r="Q46" s="490">
        <v>0</v>
      </c>
      <c r="R46" s="490">
        <v>0</v>
      </c>
      <c r="S46" s="490">
        <v>0</v>
      </c>
      <c r="T46" s="490">
        <v>0</v>
      </c>
      <c r="U46" s="490">
        <v>0</v>
      </c>
      <c r="V46" s="490">
        <v>0</v>
      </c>
      <c r="W46" s="490">
        <v>0</v>
      </c>
      <c r="X46" s="490">
        <v>0</v>
      </c>
      <c r="Y46" s="490">
        <v>0</v>
      </c>
      <c r="Z46" s="490">
        <v>0</v>
      </c>
      <c r="AA46" s="490">
        <v>0</v>
      </c>
      <c r="AB46" s="490">
        <v>0</v>
      </c>
      <c r="AC46" s="490">
        <v>0</v>
      </c>
      <c r="AD46" s="490">
        <v>0</v>
      </c>
      <c r="AE46" s="490">
        <v>0</v>
      </c>
      <c r="AF46" s="493">
        <v>0</v>
      </c>
      <c r="AG46" s="493">
        <v>0</v>
      </c>
    </row>
    <row r="47" spans="1:33" ht="31.5" x14ac:dyDescent="0.25">
      <c r="A47" s="83" t="s">
        <v>149</v>
      </c>
      <c r="B47" s="55" t="s">
        <v>148</v>
      </c>
      <c r="C47" s="493">
        <v>0</v>
      </c>
      <c r="D47" s="493">
        <v>0</v>
      </c>
      <c r="E47" s="490">
        <v>0</v>
      </c>
      <c r="F47" s="490">
        <v>0</v>
      </c>
      <c r="G47" s="490">
        <v>0</v>
      </c>
      <c r="H47" s="490">
        <v>0</v>
      </c>
      <c r="I47" s="490">
        <v>0</v>
      </c>
      <c r="J47" s="490">
        <v>0</v>
      </c>
      <c r="K47" s="490">
        <v>0</v>
      </c>
      <c r="L47" s="490">
        <v>0</v>
      </c>
      <c r="M47" s="490">
        <v>0</v>
      </c>
      <c r="N47" s="490">
        <v>0</v>
      </c>
      <c r="O47" s="490">
        <v>0</v>
      </c>
      <c r="P47" s="490">
        <v>0</v>
      </c>
      <c r="Q47" s="490">
        <v>0</v>
      </c>
      <c r="R47" s="490">
        <v>0</v>
      </c>
      <c r="S47" s="490">
        <v>0</v>
      </c>
      <c r="T47" s="490">
        <v>0</v>
      </c>
      <c r="U47" s="490">
        <v>0</v>
      </c>
      <c r="V47" s="490">
        <v>0</v>
      </c>
      <c r="W47" s="490">
        <v>0</v>
      </c>
      <c r="X47" s="490">
        <v>0</v>
      </c>
      <c r="Y47" s="490">
        <v>0</v>
      </c>
      <c r="Z47" s="490">
        <v>0</v>
      </c>
      <c r="AA47" s="490">
        <v>0</v>
      </c>
      <c r="AB47" s="490">
        <v>0</v>
      </c>
      <c r="AC47" s="490">
        <v>0</v>
      </c>
      <c r="AD47" s="490">
        <v>0</v>
      </c>
      <c r="AE47" s="490">
        <v>0</v>
      </c>
      <c r="AF47" s="493">
        <v>0</v>
      </c>
      <c r="AG47" s="493">
        <v>0</v>
      </c>
    </row>
    <row r="48" spans="1:33" ht="31.5" x14ac:dyDescent="0.25">
      <c r="A48" s="83" t="s">
        <v>147</v>
      </c>
      <c r="B48" s="55" t="s">
        <v>146</v>
      </c>
      <c r="C48" s="493">
        <v>0</v>
      </c>
      <c r="D48" s="493">
        <v>0</v>
      </c>
      <c r="E48" s="490">
        <v>0</v>
      </c>
      <c r="F48" s="490">
        <v>0</v>
      </c>
      <c r="G48" s="490">
        <v>0</v>
      </c>
      <c r="H48" s="490">
        <v>0</v>
      </c>
      <c r="I48" s="490">
        <v>0</v>
      </c>
      <c r="J48" s="490">
        <v>0</v>
      </c>
      <c r="K48" s="490">
        <v>0</v>
      </c>
      <c r="L48" s="490">
        <v>0</v>
      </c>
      <c r="M48" s="490">
        <v>0</v>
      </c>
      <c r="N48" s="490">
        <v>0</v>
      </c>
      <c r="O48" s="490">
        <v>0</v>
      </c>
      <c r="P48" s="490">
        <v>0</v>
      </c>
      <c r="Q48" s="490">
        <v>0</v>
      </c>
      <c r="R48" s="490">
        <v>0</v>
      </c>
      <c r="S48" s="490">
        <v>0</v>
      </c>
      <c r="T48" s="490">
        <v>0</v>
      </c>
      <c r="U48" s="490">
        <v>0</v>
      </c>
      <c r="V48" s="490">
        <v>0</v>
      </c>
      <c r="W48" s="490">
        <v>0</v>
      </c>
      <c r="X48" s="490">
        <v>0</v>
      </c>
      <c r="Y48" s="490">
        <v>0</v>
      </c>
      <c r="Z48" s="490">
        <v>0</v>
      </c>
      <c r="AA48" s="490">
        <v>0</v>
      </c>
      <c r="AB48" s="490">
        <v>0</v>
      </c>
      <c r="AC48" s="490">
        <v>0</v>
      </c>
      <c r="AD48" s="490">
        <v>0</v>
      </c>
      <c r="AE48" s="490">
        <v>0</v>
      </c>
      <c r="AF48" s="493">
        <v>0</v>
      </c>
      <c r="AG48" s="491">
        <v>0</v>
      </c>
    </row>
    <row r="49" spans="1:33" x14ac:dyDescent="0.25">
      <c r="A49" s="83" t="s">
        <v>145</v>
      </c>
      <c r="B49" s="55" t="s">
        <v>144</v>
      </c>
      <c r="C49" s="493">
        <v>0</v>
      </c>
      <c r="D49" s="493">
        <v>0</v>
      </c>
      <c r="E49" s="490">
        <v>0</v>
      </c>
      <c r="F49" s="490">
        <v>0</v>
      </c>
      <c r="G49" s="490">
        <v>0</v>
      </c>
      <c r="H49" s="490">
        <v>0</v>
      </c>
      <c r="I49" s="490">
        <v>0</v>
      </c>
      <c r="J49" s="490">
        <v>0</v>
      </c>
      <c r="K49" s="490">
        <v>0</v>
      </c>
      <c r="L49" s="490">
        <v>0</v>
      </c>
      <c r="M49" s="490">
        <v>0</v>
      </c>
      <c r="N49" s="490">
        <v>0</v>
      </c>
      <c r="O49" s="490">
        <v>0</v>
      </c>
      <c r="P49" s="490">
        <v>0</v>
      </c>
      <c r="Q49" s="490">
        <v>0</v>
      </c>
      <c r="R49" s="490">
        <v>0</v>
      </c>
      <c r="S49" s="490">
        <v>0</v>
      </c>
      <c r="T49" s="490">
        <v>0</v>
      </c>
      <c r="U49" s="490">
        <v>0</v>
      </c>
      <c r="V49" s="490">
        <v>0</v>
      </c>
      <c r="W49" s="490">
        <v>0</v>
      </c>
      <c r="X49" s="490">
        <v>0</v>
      </c>
      <c r="Y49" s="490">
        <v>0</v>
      </c>
      <c r="Z49" s="490">
        <v>0</v>
      </c>
      <c r="AA49" s="490">
        <v>0</v>
      </c>
      <c r="AB49" s="490">
        <v>0</v>
      </c>
      <c r="AC49" s="490">
        <v>0</v>
      </c>
      <c r="AD49" s="490">
        <v>0</v>
      </c>
      <c r="AE49" s="490">
        <v>0</v>
      </c>
      <c r="AF49" s="493">
        <v>0</v>
      </c>
      <c r="AG49" s="491">
        <v>0</v>
      </c>
    </row>
    <row r="50" spans="1:33" ht="18.75" x14ac:dyDescent="0.25">
      <c r="A50" s="83" t="s">
        <v>143</v>
      </c>
      <c r="B50" s="82" t="s">
        <v>142</v>
      </c>
      <c r="C50" s="488">
        <v>0</v>
      </c>
      <c r="D50" s="493">
        <v>0</v>
      </c>
      <c r="E50" s="490">
        <v>0</v>
      </c>
      <c r="F50" s="490">
        <v>0</v>
      </c>
      <c r="G50" s="490">
        <v>0</v>
      </c>
      <c r="H50" s="490">
        <v>0</v>
      </c>
      <c r="I50" s="490">
        <v>0</v>
      </c>
      <c r="J50" s="490">
        <v>0</v>
      </c>
      <c r="K50" s="490">
        <v>0</v>
      </c>
      <c r="L50" s="490">
        <v>0</v>
      </c>
      <c r="M50" s="490">
        <v>0</v>
      </c>
      <c r="N50" s="490">
        <v>0</v>
      </c>
      <c r="O50" s="490">
        <v>0</v>
      </c>
      <c r="P50" s="490">
        <v>0</v>
      </c>
      <c r="Q50" s="490">
        <v>0</v>
      </c>
      <c r="R50" s="490">
        <v>0</v>
      </c>
      <c r="S50" s="490">
        <v>0</v>
      </c>
      <c r="T50" s="490">
        <v>0</v>
      </c>
      <c r="U50" s="490">
        <v>0</v>
      </c>
      <c r="V50" s="490">
        <v>0</v>
      </c>
      <c r="W50" s="490">
        <v>0</v>
      </c>
      <c r="X50" s="490">
        <v>0</v>
      </c>
      <c r="Y50" s="490">
        <v>0</v>
      </c>
      <c r="Z50" s="490">
        <v>0</v>
      </c>
      <c r="AA50" s="490">
        <v>0</v>
      </c>
      <c r="AB50" s="490">
        <v>0</v>
      </c>
      <c r="AC50" s="490">
        <v>0</v>
      </c>
      <c r="AD50" s="490">
        <v>0</v>
      </c>
      <c r="AE50" s="490">
        <v>0</v>
      </c>
      <c r="AF50" s="493">
        <v>0</v>
      </c>
      <c r="AG50" s="491">
        <v>0</v>
      </c>
    </row>
    <row r="51" spans="1:33" ht="35.25" customHeight="1" x14ac:dyDescent="0.25">
      <c r="A51" s="86" t="s">
        <v>60</v>
      </c>
      <c r="B51" s="85" t="s">
        <v>141</v>
      </c>
      <c r="C51" s="493">
        <v>0</v>
      </c>
      <c r="D51" s="493">
        <v>0</v>
      </c>
      <c r="E51" s="491">
        <v>0</v>
      </c>
      <c r="F51" s="491">
        <v>0</v>
      </c>
      <c r="G51" s="493">
        <v>0</v>
      </c>
      <c r="H51" s="493">
        <v>0</v>
      </c>
      <c r="I51" s="493">
        <v>0</v>
      </c>
      <c r="J51" s="493">
        <v>0</v>
      </c>
      <c r="K51" s="493">
        <v>0</v>
      </c>
      <c r="L51" s="493">
        <v>0</v>
      </c>
      <c r="M51" s="493">
        <v>0</v>
      </c>
      <c r="N51" s="487">
        <v>0</v>
      </c>
      <c r="O51" s="493">
        <v>0</v>
      </c>
      <c r="P51" s="493">
        <v>0</v>
      </c>
      <c r="Q51" s="493">
        <v>0</v>
      </c>
      <c r="R51" s="493">
        <v>0</v>
      </c>
      <c r="S51" s="493">
        <v>0</v>
      </c>
      <c r="T51" s="493">
        <v>0</v>
      </c>
      <c r="U51" s="493">
        <v>0</v>
      </c>
      <c r="V51" s="493">
        <v>0</v>
      </c>
      <c r="W51" s="493">
        <v>0</v>
      </c>
      <c r="X51" s="493">
        <v>0</v>
      </c>
      <c r="Y51" s="493">
        <v>0</v>
      </c>
      <c r="Z51" s="493">
        <v>0</v>
      </c>
      <c r="AA51" s="493">
        <v>0</v>
      </c>
      <c r="AB51" s="493">
        <v>0</v>
      </c>
      <c r="AC51" s="493">
        <v>0</v>
      </c>
      <c r="AD51" s="493">
        <v>0</v>
      </c>
      <c r="AE51" s="493">
        <v>0</v>
      </c>
      <c r="AF51" s="493">
        <v>0</v>
      </c>
      <c r="AG51" s="487">
        <v>0</v>
      </c>
    </row>
    <row r="52" spans="1:33" x14ac:dyDescent="0.25">
      <c r="A52" s="83" t="s">
        <v>140</v>
      </c>
      <c r="B52" s="55" t="s">
        <v>139</v>
      </c>
      <c r="C52" s="493">
        <v>0</v>
      </c>
      <c r="D52" s="493">
        <v>0</v>
      </c>
      <c r="E52" s="493">
        <v>0</v>
      </c>
      <c r="F52" s="493">
        <v>0</v>
      </c>
      <c r="G52" s="490">
        <v>0</v>
      </c>
      <c r="H52" s="490">
        <v>0</v>
      </c>
      <c r="I52" s="490">
        <v>0</v>
      </c>
      <c r="J52" s="490">
        <v>0</v>
      </c>
      <c r="K52" s="490">
        <v>0</v>
      </c>
      <c r="L52" s="490">
        <v>0</v>
      </c>
      <c r="M52" s="490">
        <v>0</v>
      </c>
      <c r="N52" s="490">
        <v>0</v>
      </c>
      <c r="O52" s="490">
        <v>0</v>
      </c>
      <c r="P52" s="490">
        <v>0</v>
      </c>
      <c r="Q52" s="490">
        <v>0</v>
      </c>
      <c r="R52" s="490">
        <v>0</v>
      </c>
      <c r="S52" s="490">
        <v>0</v>
      </c>
      <c r="T52" s="490">
        <v>0</v>
      </c>
      <c r="U52" s="490">
        <v>0</v>
      </c>
      <c r="V52" s="490">
        <v>0</v>
      </c>
      <c r="W52" s="490">
        <v>0</v>
      </c>
      <c r="X52" s="490">
        <v>0</v>
      </c>
      <c r="Y52" s="490">
        <v>0</v>
      </c>
      <c r="Z52" s="490">
        <v>0</v>
      </c>
      <c r="AA52" s="490">
        <v>0</v>
      </c>
      <c r="AB52" s="490">
        <v>0</v>
      </c>
      <c r="AC52" s="490">
        <v>0</v>
      </c>
      <c r="AD52" s="490">
        <v>0</v>
      </c>
      <c r="AE52" s="490">
        <v>0</v>
      </c>
      <c r="AF52" s="493">
        <v>0</v>
      </c>
      <c r="AG52" s="493">
        <v>0</v>
      </c>
    </row>
    <row r="53" spans="1:33" x14ac:dyDescent="0.25">
      <c r="A53" s="83" t="s">
        <v>138</v>
      </c>
      <c r="B53" s="55" t="s">
        <v>132</v>
      </c>
      <c r="C53" s="493">
        <v>0</v>
      </c>
      <c r="D53" s="493">
        <v>0</v>
      </c>
      <c r="E53" s="493">
        <v>0</v>
      </c>
      <c r="F53" s="493">
        <v>0</v>
      </c>
      <c r="G53" s="490">
        <v>0</v>
      </c>
      <c r="H53" s="490">
        <v>0</v>
      </c>
      <c r="I53" s="490">
        <v>0</v>
      </c>
      <c r="J53" s="490">
        <v>0</v>
      </c>
      <c r="K53" s="490">
        <v>0</v>
      </c>
      <c r="L53" s="490">
        <v>0</v>
      </c>
      <c r="M53" s="490">
        <v>0</v>
      </c>
      <c r="N53" s="485">
        <v>0</v>
      </c>
      <c r="O53" s="490">
        <v>0</v>
      </c>
      <c r="P53" s="490">
        <v>0</v>
      </c>
      <c r="Q53" s="490">
        <v>0</v>
      </c>
      <c r="R53" s="490">
        <v>0</v>
      </c>
      <c r="S53" s="490">
        <v>0</v>
      </c>
      <c r="T53" s="490">
        <v>0</v>
      </c>
      <c r="U53" s="490">
        <v>0</v>
      </c>
      <c r="V53" s="490">
        <v>0</v>
      </c>
      <c r="W53" s="490">
        <v>0</v>
      </c>
      <c r="X53" s="490">
        <v>0</v>
      </c>
      <c r="Y53" s="490">
        <v>0</v>
      </c>
      <c r="Z53" s="490">
        <v>0</v>
      </c>
      <c r="AA53" s="490">
        <v>0</v>
      </c>
      <c r="AB53" s="490">
        <v>0</v>
      </c>
      <c r="AC53" s="490">
        <v>0</v>
      </c>
      <c r="AD53" s="490">
        <v>0</v>
      </c>
      <c r="AE53" s="490">
        <v>0</v>
      </c>
      <c r="AF53" s="493">
        <v>0</v>
      </c>
      <c r="AG53" s="487">
        <v>0</v>
      </c>
    </row>
    <row r="54" spans="1:33" x14ac:dyDescent="0.25">
      <c r="A54" s="83" t="s">
        <v>137</v>
      </c>
      <c r="B54" s="82" t="s">
        <v>131</v>
      </c>
      <c r="C54" s="488">
        <v>0</v>
      </c>
      <c r="D54" s="493">
        <v>0</v>
      </c>
      <c r="E54" s="493">
        <v>0</v>
      </c>
      <c r="F54" s="493">
        <v>0</v>
      </c>
      <c r="G54" s="490">
        <v>0</v>
      </c>
      <c r="H54" s="490">
        <v>0</v>
      </c>
      <c r="I54" s="490">
        <v>0</v>
      </c>
      <c r="J54" s="490">
        <v>0</v>
      </c>
      <c r="K54" s="490">
        <v>0</v>
      </c>
      <c r="L54" s="490">
        <v>0</v>
      </c>
      <c r="M54" s="490">
        <v>0</v>
      </c>
      <c r="N54" s="490">
        <v>0</v>
      </c>
      <c r="O54" s="490">
        <v>0</v>
      </c>
      <c r="P54" s="490">
        <v>0</v>
      </c>
      <c r="Q54" s="490">
        <v>0</v>
      </c>
      <c r="R54" s="490">
        <v>0</v>
      </c>
      <c r="S54" s="490">
        <v>0</v>
      </c>
      <c r="T54" s="490">
        <v>0</v>
      </c>
      <c r="U54" s="490">
        <v>0</v>
      </c>
      <c r="V54" s="490">
        <v>0</v>
      </c>
      <c r="W54" s="490">
        <v>0</v>
      </c>
      <c r="X54" s="490">
        <v>0</v>
      </c>
      <c r="Y54" s="490">
        <v>0</v>
      </c>
      <c r="Z54" s="490">
        <v>0</v>
      </c>
      <c r="AA54" s="490">
        <v>0</v>
      </c>
      <c r="AB54" s="490">
        <v>0</v>
      </c>
      <c r="AC54" s="490">
        <v>0</v>
      </c>
      <c r="AD54" s="490">
        <v>0</v>
      </c>
      <c r="AE54" s="490">
        <v>0</v>
      </c>
      <c r="AF54" s="493">
        <v>0</v>
      </c>
      <c r="AG54" s="493">
        <v>0</v>
      </c>
    </row>
    <row r="55" spans="1:33" x14ac:dyDescent="0.25">
      <c r="A55" s="83" t="s">
        <v>136</v>
      </c>
      <c r="B55" s="82" t="s">
        <v>130</v>
      </c>
      <c r="C55" s="488">
        <v>0</v>
      </c>
      <c r="D55" s="493">
        <v>0</v>
      </c>
      <c r="E55" s="493">
        <v>0</v>
      </c>
      <c r="F55" s="493">
        <v>0</v>
      </c>
      <c r="G55" s="490">
        <v>0</v>
      </c>
      <c r="H55" s="490">
        <v>0</v>
      </c>
      <c r="I55" s="490">
        <v>0</v>
      </c>
      <c r="J55" s="490">
        <v>0</v>
      </c>
      <c r="K55" s="490">
        <v>0</v>
      </c>
      <c r="L55" s="490">
        <v>0</v>
      </c>
      <c r="M55" s="490">
        <v>0</v>
      </c>
      <c r="N55" s="490">
        <v>0</v>
      </c>
      <c r="O55" s="490">
        <v>0</v>
      </c>
      <c r="P55" s="490">
        <v>0</v>
      </c>
      <c r="Q55" s="490">
        <v>0</v>
      </c>
      <c r="R55" s="490">
        <v>0</v>
      </c>
      <c r="S55" s="490">
        <v>0</v>
      </c>
      <c r="T55" s="490">
        <v>0</v>
      </c>
      <c r="U55" s="490">
        <v>0</v>
      </c>
      <c r="V55" s="490">
        <v>0</v>
      </c>
      <c r="W55" s="490">
        <v>0</v>
      </c>
      <c r="X55" s="490">
        <v>0</v>
      </c>
      <c r="Y55" s="490">
        <v>0</v>
      </c>
      <c r="Z55" s="490">
        <v>0</v>
      </c>
      <c r="AA55" s="490">
        <v>0</v>
      </c>
      <c r="AB55" s="490">
        <v>0</v>
      </c>
      <c r="AC55" s="490">
        <v>0</v>
      </c>
      <c r="AD55" s="490">
        <v>0</v>
      </c>
      <c r="AE55" s="490">
        <v>0</v>
      </c>
      <c r="AF55" s="493">
        <v>0</v>
      </c>
      <c r="AG55" s="493">
        <v>0</v>
      </c>
    </row>
    <row r="56" spans="1:33" x14ac:dyDescent="0.25">
      <c r="A56" s="83" t="s">
        <v>135</v>
      </c>
      <c r="B56" s="82" t="s">
        <v>129</v>
      </c>
      <c r="C56" s="488">
        <v>0</v>
      </c>
      <c r="D56" s="493">
        <v>0</v>
      </c>
      <c r="E56" s="493">
        <v>0</v>
      </c>
      <c r="F56" s="493">
        <v>0</v>
      </c>
      <c r="G56" s="490">
        <v>0</v>
      </c>
      <c r="H56" s="490">
        <v>0</v>
      </c>
      <c r="I56" s="490">
        <v>0</v>
      </c>
      <c r="J56" s="490">
        <v>0</v>
      </c>
      <c r="K56" s="490">
        <v>0</v>
      </c>
      <c r="L56" s="490">
        <v>0</v>
      </c>
      <c r="M56" s="490">
        <v>0</v>
      </c>
      <c r="N56" s="490">
        <v>0</v>
      </c>
      <c r="O56" s="490">
        <v>0</v>
      </c>
      <c r="P56" s="490">
        <v>0</v>
      </c>
      <c r="Q56" s="490">
        <v>0</v>
      </c>
      <c r="R56" s="490">
        <v>0</v>
      </c>
      <c r="S56" s="490">
        <v>0</v>
      </c>
      <c r="T56" s="490">
        <v>0</v>
      </c>
      <c r="U56" s="490">
        <v>0</v>
      </c>
      <c r="V56" s="490">
        <v>0</v>
      </c>
      <c r="W56" s="490">
        <v>0</v>
      </c>
      <c r="X56" s="490">
        <v>0</v>
      </c>
      <c r="Y56" s="490">
        <v>0</v>
      </c>
      <c r="Z56" s="490">
        <v>0</v>
      </c>
      <c r="AA56" s="490">
        <v>0</v>
      </c>
      <c r="AB56" s="490">
        <v>0</v>
      </c>
      <c r="AC56" s="490">
        <v>0</v>
      </c>
      <c r="AD56" s="490">
        <v>0</v>
      </c>
      <c r="AE56" s="490">
        <v>0</v>
      </c>
      <c r="AF56" s="493">
        <v>0</v>
      </c>
      <c r="AG56" s="491">
        <v>0</v>
      </c>
    </row>
    <row r="57" spans="1:33" ht="18.75" x14ac:dyDescent="0.25">
      <c r="A57" s="83" t="s">
        <v>134</v>
      </c>
      <c r="B57" s="82" t="s">
        <v>128</v>
      </c>
      <c r="C57" s="488">
        <v>0</v>
      </c>
      <c r="D57" s="493">
        <v>0</v>
      </c>
      <c r="E57" s="493">
        <v>0</v>
      </c>
      <c r="F57" s="493">
        <v>0</v>
      </c>
      <c r="G57" s="490">
        <v>0</v>
      </c>
      <c r="H57" s="490">
        <v>0</v>
      </c>
      <c r="I57" s="490">
        <v>0</v>
      </c>
      <c r="J57" s="490">
        <v>0</v>
      </c>
      <c r="K57" s="490">
        <v>0</v>
      </c>
      <c r="L57" s="490">
        <v>0</v>
      </c>
      <c r="M57" s="490">
        <v>0</v>
      </c>
      <c r="N57" s="490">
        <v>0</v>
      </c>
      <c r="O57" s="490">
        <v>0</v>
      </c>
      <c r="P57" s="490">
        <v>0</v>
      </c>
      <c r="Q57" s="490">
        <v>0</v>
      </c>
      <c r="R57" s="490">
        <v>0</v>
      </c>
      <c r="S57" s="490">
        <v>0</v>
      </c>
      <c r="T57" s="490">
        <v>0</v>
      </c>
      <c r="U57" s="490">
        <v>0</v>
      </c>
      <c r="V57" s="490">
        <v>0</v>
      </c>
      <c r="W57" s="490">
        <v>0</v>
      </c>
      <c r="X57" s="490">
        <v>0</v>
      </c>
      <c r="Y57" s="490">
        <v>0</v>
      </c>
      <c r="Z57" s="490">
        <v>0</v>
      </c>
      <c r="AA57" s="490">
        <v>0</v>
      </c>
      <c r="AB57" s="490">
        <v>0</v>
      </c>
      <c r="AC57" s="490">
        <v>0</v>
      </c>
      <c r="AD57" s="490">
        <v>0</v>
      </c>
      <c r="AE57" s="490">
        <v>0</v>
      </c>
      <c r="AF57" s="493">
        <v>0</v>
      </c>
      <c r="AG57" s="491">
        <v>0</v>
      </c>
    </row>
    <row r="58" spans="1:33" ht="36.75" customHeight="1" x14ac:dyDescent="0.25">
      <c r="A58" s="86" t="s">
        <v>59</v>
      </c>
      <c r="B58" s="110" t="s">
        <v>235</v>
      </c>
      <c r="C58" s="493">
        <v>0</v>
      </c>
      <c r="D58" s="493">
        <v>0</v>
      </c>
      <c r="E58" s="491">
        <v>0</v>
      </c>
      <c r="F58" s="491">
        <v>0</v>
      </c>
      <c r="G58" s="493">
        <v>0</v>
      </c>
      <c r="H58" s="493">
        <v>0</v>
      </c>
      <c r="I58" s="493">
        <v>0</v>
      </c>
      <c r="J58" s="493">
        <v>0</v>
      </c>
      <c r="K58" s="493">
        <v>0</v>
      </c>
      <c r="L58" s="493">
        <v>0</v>
      </c>
      <c r="M58" s="493">
        <v>0</v>
      </c>
      <c r="N58" s="487">
        <v>0</v>
      </c>
      <c r="O58" s="493">
        <v>0</v>
      </c>
      <c r="P58" s="493">
        <v>0</v>
      </c>
      <c r="Q58" s="493">
        <v>0</v>
      </c>
      <c r="R58" s="493">
        <v>0</v>
      </c>
      <c r="S58" s="493">
        <v>0</v>
      </c>
      <c r="T58" s="493">
        <v>0</v>
      </c>
      <c r="U58" s="493">
        <v>0</v>
      </c>
      <c r="V58" s="493">
        <v>0</v>
      </c>
      <c r="W58" s="493">
        <v>0</v>
      </c>
      <c r="X58" s="493">
        <v>0</v>
      </c>
      <c r="Y58" s="493">
        <v>0</v>
      </c>
      <c r="Z58" s="493">
        <v>0</v>
      </c>
      <c r="AA58" s="493">
        <v>0</v>
      </c>
      <c r="AB58" s="493">
        <v>0</v>
      </c>
      <c r="AC58" s="493">
        <v>0</v>
      </c>
      <c r="AD58" s="493">
        <v>0</v>
      </c>
      <c r="AE58" s="493">
        <v>0</v>
      </c>
      <c r="AF58" s="493">
        <v>0</v>
      </c>
      <c r="AG58" s="487">
        <v>0</v>
      </c>
    </row>
    <row r="59" spans="1:33" x14ac:dyDescent="0.25">
      <c r="A59" s="86" t="s">
        <v>57</v>
      </c>
      <c r="B59" s="85" t="s">
        <v>133</v>
      </c>
      <c r="C59" s="493">
        <v>0</v>
      </c>
      <c r="D59" s="493">
        <v>0</v>
      </c>
      <c r="E59" s="491">
        <v>0</v>
      </c>
      <c r="F59" s="491">
        <v>0</v>
      </c>
      <c r="G59" s="493">
        <v>0</v>
      </c>
      <c r="H59" s="493">
        <v>0</v>
      </c>
      <c r="I59" s="493">
        <v>0</v>
      </c>
      <c r="J59" s="493">
        <v>0</v>
      </c>
      <c r="K59" s="493">
        <v>0</v>
      </c>
      <c r="L59" s="493">
        <v>0</v>
      </c>
      <c r="M59" s="493">
        <v>0</v>
      </c>
      <c r="N59" s="487">
        <v>0</v>
      </c>
      <c r="O59" s="493">
        <v>0</v>
      </c>
      <c r="P59" s="493">
        <v>0</v>
      </c>
      <c r="Q59" s="493">
        <v>0</v>
      </c>
      <c r="R59" s="493">
        <v>0</v>
      </c>
      <c r="S59" s="493">
        <v>0</v>
      </c>
      <c r="T59" s="493">
        <v>0</v>
      </c>
      <c r="U59" s="493">
        <v>0</v>
      </c>
      <c r="V59" s="493">
        <v>0</v>
      </c>
      <c r="W59" s="493">
        <v>0</v>
      </c>
      <c r="X59" s="493">
        <v>0</v>
      </c>
      <c r="Y59" s="493">
        <v>0</v>
      </c>
      <c r="Z59" s="493">
        <v>0</v>
      </c>
      <c r="AA59" s="493">
        <v>0</v>
      </c>
      <c r="AB59" s="493">
        <v>0</v>
      </c>
      <c r="AC59" s="493">
        <v>0</v>
      </c>
      <c r="AD59" s="493">
        <v>0</v>
      </c>
      <c r="AE59" s="493">
        <v>0</v>
      </c>
      <c r="AF59" s="493">
        <v>0</v>
      </c>
      <c r="AG59" s="487">
        <v>0</v>
      </c>
    </row>
    <row r="60" spans="1:33" x14ac:dyDescent="0.25">
      <c r="A60" s="83" t="s">
        <v>229</v>
      </c>
      <c r="B60" s="84" t="s">
        <v>154</v>
      </c>
      <c r="C60" s="489">
        <v>0</v>
      </c>
      <c r="D60" s="493">
        <v>0</v>
      </c>
      <c r="E60" s="490">
        <v>0</v>
      </c>
      <c r="F60" s="490">
        <v>0</v>
      </c>
      <c r="G60" s="490">
        <v>0</v>
      </c>
      <c r="H60" s="490">
        <v>0</v>
      </c>
      <c r="I60" s="490">
        <v>0</v>
      </c>
      <c r="J60" s="490">
        <v>0</v>
      </c>
      <c r="K60" s="490">
        <v>0</v>
      </c>
      <c r="L60" s="490">
        <v>0</v>
      </c>
      <c r="M60" s="490">
        <v>0</v>
      </c>
      <c r="N60" s="490">
        <v>0</v>
      </c>
      <c r="O60" s="490">
        <v>0</v>
      </c>
      <c r="P60" s="490">
        <v>0</v>
      </c>
      <c r="Q60" s="490">
        <v>0</v>
      </c>
      <c r="R60" s="490">
        <v>0</v>
      </c>
      <c r="S60" s="490">
        <v>0</v>
      </c>
      <c r="T60" s="490">
        <v>0</v>
      </c>
      <c r="U60" s="490">
        <v>0</v>
      </c>
      <c r="V60" s="490">
        <v>0</v>
      </c>
      <c r="W60" s="490">
        <v>0</v>
      </c>
      <c r="X60" s="490">
        <v>0</v>
      </c>
      <c r="Y60" s="490">
        <v>0</v>
      </c>
      <c r="Z60" s="490">
        <v>0</v>
      </c>
      <c r="AA60" s="490">
        <v>0</v>
      </c>
      <c r="AB60" s="490">
        <v>0</v>
      </c>
      <c r="AC60" s="490">
        <v>0</v>
      </c>
      <c r="AD60" s="490">
        <v>0</v>
      </c>
      <c r="AE60" s="490">
        <v>0</v>
      </c>
      <c r="AF60" s="493">
        <v>0</v>
      </c>
      <c r="AG60" s="491">
        <v>0</v>
      </c>
    </row>
    <row r="61" spans="1:33" x14ac:dyDescent="0.25">
      <c r="A61" s="83" t="s">
        <v>230</v>
      </c>
      <c r="B61" s="84" t="s">
        <v>152</v>
      </c>
      <c r="C61" s="489">
        <v>0</v>
      </c>
      <c r="D61" s="493">
        <v>0</v>
      </c>
      <c r="E61" s="490">
        <v>0</v>
      </c>
      <c r="F61" s="490">
        <v>0</v>
      </c>
      <c r="G61" s="490">
        <v>0</v>
      </c>
      <c r="H61" s="490">
        <v>0</v>
      </c>
      <c r="I61" s="490">
        <v>0</v>
      </c>
      <c r="J61" s="490">
        <v>0</v>
      </c>
      <c r="K61" s="490">
        <v>0</v>
      </c>
      <c r="L61" s="490">
        <v>0</v>
      </c>
      <c r="M61" s="490">
        <v>0</v>
      </c>
      <c r="N61" s="490">
        <v>0</v>
      </c>
      <c r="O61" s="490">
        <v>0</v>
      </c>
      <c r="P61" s="490">
        <v>0</v>
      </c>
      <c r="Q61" s="490">
        <v>0</v>
      </c>
      <c r="R61" s="490">
        <v>0</v>
      </c>
      <c r="S61" s="490">
        <v>0</v>
      </c>
      <c r="T61" s="490">
        <v>0</v>
      </c>
      <c r="U61" s="490">
        <v>0</v>
      </c>
      <c r="V61" s="490">
        <v>0</v>
      </c>
      <c r="W61" s="490">
        <v>0</v>
      </c>
      <c r="X61" s="490">
        <v>0</v>
      </c>
      <c r="Y61" s="490">
        <v>0</v>
      </c>
      <c r="Z61" s="490">
        <v>0</v>
      </c>
      <c r="AA61" s="490">
        <v>0</v>
      </c>
      <c r="AB61" s="490">
        <v>0</v>
      </c>
      <c r="AC61" s="490">
        <v>0</v>
      </c>
      <c r="AD61" s="490">
        <v>0</v>
      </c>
      <c r="AE61" s="490">
        <v>0</v>
      </c>
      <c r="AF61" s="493">
        <v>0</v>
      </c>
      <c r="AG61" s="491">
        <v>0</v>
      </c>
    </row>
    <row r="62" spans="1:33" x14ac:dyDescent="0.25">
      <c r="A62" s="83" t="s">
        <v>231</v>
      </c>
      <c r="B62" s="84" t="s">
        <v>150</v>
      </c>
      <c r="C62" s="489">
        <v>0</v>
      </c>
      <c r="D62" s="493">
        <v>0</v>
      </c>
      <c r="E62" s="490">
        <v>0</v>
      </c>
      <c r="F62" s="490">
        <v>0</v>
      </c>
      <c r="G62" s="490">
        <v>0</v>
      </c>
      <c r="H62" s="490">
        <v>0</v>
      </c>
      <c r="I62" s="490">
        <v>0</v>
      </c>
      <c r="J62" s="490">
        <v>0</v>
      </c>
      <c r="K62" s="490">
        <v>0</v>
      </c>
      <c r="L62" s="490">
        <v>0</v>
      </c>
      <c r="M62" s="490">
        <v>0</v>
      </c>
      <c r="N62" s="490">
        <v>0</v>
      </c>
      <c r="O62" s="490">
        <v>0</v>
      </c>
      <c r="P62" s="490">
        <v>0</v>
      </c>
      <c r="Q62" s="490">
        <v>0</v>
      </c>
      <c r="R62" s="490">
        <v>0</v>
      </c>
      <c r="S62" s="490">
        <v>0</v>
      </c>
      <c r="T62" s="490">
        <v>0</v>
      </c>
      <c r="U62" s="490">
        <v>0</v>
      </c>
      <c r="V62" s="490">
        <v>0</v>
      </c>
      <c r="W62" s="490">
        <v>0</v>
      </c>
      <c r="X62" s="490">
        <v>0</v>
      </c>
      <c r="Y62" s="490">
        <v>0</v>
      </c>
      <c r="Z62" s="490">
        <v>0</v>
      </c>
      <c r="AA62" s="490">
        <v>0</v>
      </c>
      <c r="AB62" s="490">
        <v>0</v>
      </c>
      <c r="AC62" s="490">
        <v>0</v>
      </c>
      <c r="AD62" s="490">
        <v>0</v>
      </c>
      <c r="AE62" s="490">
        <v>0</v>
      </c>
      <c r="AF62" s="493">
        <v>0</v>
      </c>
      <c r="AG62" s="491">
        <v>0</v>
      </c>
    </row>
    <row r="63" spans="1:33" x14ac:dyDescent="0.25">
      <c r="A63" s="83" t="s">
        <v>232</v>
      </c>
      <c r="B63" s="84" t="s">
        <v>234</v>
      </c>
      <c r="C63" s="489">
        <v>0</v>
      </c>
      <c r="D63" s="493">
        <v>0</v>
      </c>
      <c r="E63" s="490">
        <v>0</v>
      </c>
      <c r="F63" s="490">
        <v>0</v>
      </c>
      <c r="G63" s="490">
        <v>0</v>
      </c>
      <c r="H63" s="490">
        <v>0</v>
      </c>
      <c r="I63" s="490">
        <v>0</v>
      </c>
      <c r="J63" s="490">
        <v>0</v>
      </c>
      <c r="K63" s="490">
        <v>0</v>
      </c>
      <c r="L63" s="490">
        <v>0</v>
      </c>
      <c r="M63" s="490">
        <v>0</v>
      </c>
      <c r="N63" s="490">
        <v>0</v>
      </c>
      <c r="O63" s="490">
        <v>0</v>
      </c>
      <c r="P63" s="490">
        <v>0</v>
      </c>
      <c r="Q63" s="490">
        <v>0</v>
      </c>
      <c r="R63" s="490">
        <v>0</v>
      </c>
      <c r="S63" s="490">
        <v>0</v>
      </c>
      <c r="T63" s="490">
        <v>0</v>
      </c>
      <c r="U63" s="490">
        <v>0</v>
      </c>
      <c r="V63" s="490">
        <v>0</v>
      </c>
      <c r="W63" s="490">
        <v>0</v>
      </c>
      <c r="X63" s="490">
        <v>0</v>
      </c>
      <c r="Y63" s="490">
        <v>0</v>
      </c>
      <c r="Z63" s="490">
        <v>0</v>
      </c>
      <c r="AA63" s="490">
        <v>0</v>
      </c>
      <c r="AB63" s="490">
        <v>0</v>
      </c>
      <c r="AC63" s="490">
        <v>0</v>
      </c>
      <c r="AD63" s="490">
        <v>0</v>
      </c>
      <c r="AE63" s="490">
        <v>0</v>
      </c>
      <c r="AF63" s="493">
        <v>0</v>
      </c>
      <c r="AG63" s="491">
        <v>0</v>
      </c>
    </row>
    <row r="64" spans="1:33" ht="18.75" x14ac:dyDescent="0.25">
      <c r="A64" s="83" t="s">
        <v>233</v>
      </c>
      <c r="B64" s="82" t="s">
        <v>128</v>
      </c>
      <c r="C64" s="488">
        <v>0</v>
      </c>
      <c r="D64" s="493">
        <v>0</v>
      </c>
      <c r="E64" s="490">
        <v>0</v>
      </c>
      <c r="F64" s="490">
        <v>0</v>
      </c>
      <c r="G64" s="490">
        <v>0</v>
      </c>
      <c r="H64" s="490">
        <v>0</v>
      </c>
      <c r="I64" s="490">
        <v>0</v>
      </c>
      <c r="J64" s="490">
        <v>0</v>
      </c>
      <c r="K64" s="490">
        <v>0</v>
      </c>
      <c r="L64" s="490">
        <v>0</v>
      </c>
      <c r="M64" s="490">
        <v>0</v>
      </c>
      <c r="N64" s="490">
        <v>0</v>
      </c>
      <c r="O64" s="490">
        <v>0</v>
      </c>
      <c r="P64" s="490">
        <v>0</v>
      </c>
      <c r="Q64" s="490">
        <v>0</v>
      </c>
      <c r="R64" s="490">
        <v>0</v>
      </c>
      <c r="S64" s="490">
        <v>0</v>
      </c>
      <c r="T64" s="490">
        <v>0</v>
      </c>
      <c r="U64" s="490">
        <v>0</v>
      </c>
      <c r="V64" s="490">
        <v>0</v>
      </c>
      <c r="W64" s="490">
        <v>0</v>
      </c>
      <c r="X64" s="490">
        <v>0</v>
      </c>
      <c r="Y64" s="490">
        <v>0</v>
      </c>
      <c r="Z64" s="490">
        <v>0</v>
      </c>
      <c r="AA64" s="490">
        <v>0</v>
      </c>
      <c r="AB64" s="490">
        <v>0</v>
      </c>
      <c r="AC64" s="490">
        <v>0</v>
      </c>
      <c r="AD64" s="490">
        <v>0</v>
      </c>
      <c r="AE64" s="490">
        <v>0</v>
      </c>
      <c r="AF64" s="493">
        <v>0</v>
      </c>
      <c r="AG64" s="491">
        <v>0</v>
      </c>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449"/>
      <c r="C66" s="449"/>
      <c r="D66" s="449"/>
      <c r="E66" s="449"/>
      <c r="F66" s="449"/>
      <c r="G66" s="449"/>
      <c r="H66" s="449"/>
      <c r="I66" s="449"/>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450"/>
      <c r="C68" s="450"/>
      <c r="D68" s="450"/>
      <c r="E68" s="450"/>
      <c r="F68" s="450"/>
      <c r="G68" s="450"/>
      <c r="H68" s="450"/>
      <c r="I68" s="450"/>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449"/>
      <c r="C70" s="449"/>
      <c r="D70" s="449"/>
      <c r="E70" s="449"/>
      <c r="F70" s="449"/>
      <c r="G70" s="449"/>
      <c r="H70" s="449"/>
      <c r="I70" s="449"/>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449"/>
      <c r="C72" s="449"/>
      <c r="D72" s="449"/>
      <c r="E72" s="449"/>
      <c r="F72" s="449"/>
      <c r="G72" s="449"/>
      <c r="H72" s="449"/>
      <c r="I72" s="449"/>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450"/>
      <c r="C73" s="450"/>
      <c r="D73" s="450"/>
      <c r="E73" s="450"/>
      <c r="F73" s="450"/>
      <c r="G73" s="450"/>
      <c r="H73" s="450"/>
      <c r="I73" s="450"/>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449"/>
      <c r="C74" s="449"/>
      <c r="D74" s="449"/>
      <c r="E74" s="449"/>
      <c r="F74" s="449"/>
      <c r="G74" s="449"/>
      <c r="H74" s="449"/>
      <c r="I74" s="449"/>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447"/>
      <c r="C75" s="447"/>
      <c r="D75" s="447"/>
      <c r="E75" s="447"/>
      <c r="F75" s="447"/>
      <c r="G75" s="447"/>
      <c r="H75" s="447"/>
      <c r="I75" s="447"/>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448"/>
      <c r="C77" s="448"/>
      <c r="D77" s="448"/>
      <c r="E77" s="448"/>
      <c r="F77" s="448"/>
      <c r="G77" s="448"/>
      <c r="H77" s="448"/>
      <c r="I77" s="448"/>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5" t="str">
        <f>'1. паспорт местоположение'!A12:C12</f>
        <v>F_1468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x14ac:dyDescent="0.25">
      <c r="A15"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26"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6" customFormat="1" x14ac:dyDescent="0.25">
      <c r="A21" s="451" t="s">
        <v>522</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6" customFormat="1" ht="58.5" customHeight="1" x14ac:dyDescent="0.25">
      <c r="A22" s="452" t="s">
        <v>53</v>
      </c>
      <c r="B22" s="455" t="s">
        <v>25</v>
      </c>
      <c r="C22" s="452" t="s">
        <v>52</v>
      </c>
      <c r="D22" s="452" t="s">
        <v>51</v>
      </c>
      <c r="E22" s="458" t="s">
        <v>533</v>
      </c>
      <c r="F22" s="459"/>
      <c r="G22" s="459"/>
      <c r="H22" s="459"/>
      <c r="I22" s="459"/>
      <c r="J22" s="459"/>
      <c r="K22" s="459"/>
      <c r="L22" s="460"/>
      <c r="M22" s="452" t="s">
        <v>50</v>
      </c>
      <c r="N22" s="452" t="s">
        <v>49</v>
      </c>
      <c r="O22" s="452" t="s">
        <v>48</v>
      </c>
      <c r="P22" s="461" t="s">
        <v>265</v>
      </c>
      <c r="Q22" s="461" t="s">
        <v>47</v>
      </c>
      <c r="R22" s="461" t="s">
        <v>46</v>
      </c>
      <c r="S22" s="461" t="s">
        <v>45</v>
      </c>
      <c r="T22" s="461"/>
      <c r="U22" s="462" t="s">
        <v>44</v>
      </c>
      <c r="V22" s="462" t="s">
        <v>43</v>
      </c>
      <c r="W22" s="461" t="s">
        <v>42</v>
      </c>
      <c r="X22" s="461" t="s">
        <v>41</v>
      </c>
      <c r="Y22" s="461" t="s">
        <v>40</v>
      </c>
      <c r="Z22" s="475"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5" t="s">
        <v>26</v>
      </c>
    </row>
    <row r="23" spans="1:48" s="26" customFormat="1" ht="64.5" customHeight="1" x14ac:dyDescent="0.25">
      <c r="A23" s="453"/>
      <c r="B23" s="456"/>
      <c r="C23" s="453"/>
      <c r="D23" s="453"/>
      <c r="E23" s="467" t="s">
        <v>24</v>
      </c>
      <c r="F23" s="469" t="s">
        <v>132</v>
      </c>
      <c r="G23" s="469" t="s">
        <v>131</v>
      </c>
      <c r="H23" s="469" t="s">
        <v>130</v>
      </c>
      <c r="I23" s="473" t="s">
        <v>443</v>
      </c>
      <c r="J23" s="473" t="s">
        <v>444</v>
      </c>
      <c r="K23" s="473" t="s">
        <v>445</v>
      </c>
      <c r="L23" s="469" t="s">
        <v>80</v>
      </c>
      <c r="M23" s="453"/>
      <c r="N23" s="453"/>
      <c r="O23" s="453"/>
      <c r="P23" s="461"/>
      <c r="Q23" s="461"/>
      <c r="R23" s="461"/>
      <c r="S23" s="471" t="s">
        <v>3</v>
      </c>
      <c r="T23" s="471" t="s">
        <v>12</v>
      </c>
      <c r="U23" s="462"/>
      <c r="V23" s="462"/>
      <c r="W23" s="461"/>
      <c r="X23" s="461"/>
      <c r="Y23" s="461"/>
      <c r="Z23" s="461"/>
      <c r="AA23" s="461"/>
      <c r="AB23" s="461"/>
      <c r="AC23" s="461"/>
      <c r="AD23" s="461"/>
      <c r="AE23" s="461"/>
      <c r="AF23" s="461" t="s">
        <v>23</v>
      </c>
      <c r="AG23" s="461"/>
      <c r="AH23" s="461" t="s">
        <v>22</v>
      </c>
      <c r="AI23" s="461"/>
      <c r="AJ23" s="452" t="s">
        <v>21</v>
      </c>
      <c r="AK23" s="452" t="s">
        <v>20</v>
      </c>
      <c r="AL23" s="452" t="s">
        <v>19</v>
      </c>
      <c r="AM23" s="452" t="s">
        <v>18</v>
      </c>
      <c r="AN23" s="452" t="s">
        <v>17</v>
      </c>
      <c r="AO23" s="452" t="s">
        <v>16</v>
      </c>
      <c r="AP23" s="452" t="s">
        <v>15</v>
      </c>
      <c r="AQ23" s="463" t="s">
        <v>12</v>
      </c>
      <c r="AR23" s="461"/>
      <c r="AS23" s="461"/>
      <c r="AT23" s="461"/>
      <c r="AU23" s="461"/>
      <c r="AV23" s="466"/>
    </row>
    <row r="24" spans="1:48" s="26" customFormat="1" ht="96.75" customHeight="1" x14ac:dyDescent="0.25">
      <c r="A24" s="454"/>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63" t="s">
        <v>14</v>
      </c>
      <c r="AG24" s="163" t="s">
        <v>13</v>
      </c>
      <c r="AH24" s="164" t="s">
        <v>3</v>
      </c>
      <c r="AI24" s="164" t="s">
        <v>12</v>
      </c>
      <c r="AJ24" s="454"/>
      <c r="AK24" s="454"/>
      <c r="AL24" s="454"/>
      <c r="AM24" s="454"/>
      <c r="AN24" s="454"/>
      <c r="AO24" s="454"/>
      <c r="AP24" s="454"/>
      <c r="AQ24" s="464"/>
      <c r="AR24" s="461"/>
      <c r="AS24" s="461"/>
      <c r="AT24" s="461"/>
      <c r="AU24" s="461"/>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J54" sqref="J54"/>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476" t="str">
        <f>'[3]1. паспорт местоположение'!A5:C5</f>
        <v>Год раскрытия информации: 2016 год</v>
      </c>
      <c r="B5" s="476"/>
      <c r="C5" s="94"/>
      <c r="D5" s="94"/>
      <c r="E5" s="94"/>
      <c r="F5" s="94"/>
      <c r="G5" s="94"/>
      <c r="H5" s="94"/>
    </row>
    <row r="6" spans="1:8" ht="18.75" x14ac:dyDescent="0.3">
      <c r="A6" s="346"/>
      <c r="B6" s="346"/>
      <c r="C6" s="346"/>
      <c r="D6" s="346"/>
      <c r="E6" s="346"/>
      <c r="F6" s="346"/>
      <c r="G6" s="346"/>
      <c r="H6" s="346"/>
    </row>
    <row r="7" spans="1:8" ht="18.75" x14ac:dyDescent="0.25">
      <c r="A7" s="361" t="s">
        <v>10</v>
      </c>
      <c r="B7" s="361"/>
      <c r="C7" s="170"/>
      <c r="D7" s="170"/>
      <c r="E7" s="170"/>
      <c r="F7" s="170"/>
      <c r="G7" s="170"/>
      <c r="H7" s="170"/>
    </row>
    <row r="8" spans="1:8" ht="18.75" x14ac:dyDescent="0.25">
      <c r="A8" s="170"/>
      <c r="B8" s="170"/>
      <c r="C8" s="170"/>
      <c r="D8" s="170"/>
      <c r="E8" s="170"/>
      <c r="F8" s="170"/>
      <c r="G8" s="170"/>
      <c r="H8" s="170"/>
    </row>
    <row r="9" spans="1:8" x14ac:dyDescent="0.25">
      <c r="A9" s="362" t="str">
        <f>'[4]1. паспорт местоположение'!A9:C9</f>
        <v xml:space="preserve">                         АО "Янтарьэнерго"                         </v>
      </c>
      <c r="B9" s="362"/>
      <c r="C9" s="187"/>
      <c r="D9" s="187"/>
      <c r="E9" s="187"/>
      <c r="F9" s="187"/>
      <c r="G9" s="187"/>
      <c r="H9" s="187"/>
    </row>
    <row r="10" spans="1:8" x14ac:dyDescent="0.25">
      <c r="A10" s="358" t="s">
        <v>9</v>
      </c>
      <c r="B10" s="358"/>
      <c r="C10" s="172"/>
      <c r="D10" s="172"/>
      <c r="E10" s="172"/>
      <c r="F10" s="172"/>
      <c r="G10" s="172"/>
      <c r="H10" s="172"/>
    </row>
    <row r="11" spans="1:8" ht="18.75" x14ac:dyDescent="0.25">
      <c r="A11" s="170"/>
      <c r="B11" s="170"/>
      <c r="C11" s="170"/>
      <c r="D11" s="170"/>
      <c r="E11" s="170"/>
      <c r="F11" s="170"/>
      <c r="G11" s="170"/>
      <c r="H11" s="170"/>
    </row>
    <row r="12" spans="1:8" ht="30.75" customHeight="1" x14ac:dyDescent="0.25">
      <c r="A12" s="362" t="str">
        <f>'1. паспорт местоположение'!A12:C12</f>
        <v>F_1468</v>
      </c>
      <c r="B12" s="362"/>
      <c r="C12" s="187"/>
      <c r="D12" s="187"/>
      <c r="E12" s="187"/>
      <c r="F12" s="187"/>
      <c r="G12" s="187"/>
      <c r="H12" s="187"/>
    </row>
    <row r="13" spans="1:8" x14ac:dyDescent="0.25">
      <c r="A13" s="358" t="s">
        <v>8</v>
      </c>
      <c r="B13" s="358"/>
      <c r="C13" s="172"/>
      <c r="D13" s="172"/>
      <c r="E13" s="172"/>
      <c r="F13" s="172"/>
      <c r="G13" s="172"/>
      <c r="H13" s="172"/>
    </row>
    <row r="14" spans="1:8" ht="18.75" x14ac:dyDescent="0.25">
      <c r="A14" s="11"/>
      <c r="B14" s="11"/>
      <c r="C14" s="11"/>
      <c r="D14" s="11"/>
      <c r="E14" s="11"/>
      <c r="F14" s="11"/>
      <c r="G14" s="11"/>
      <c r="H14" s="11"/>
    </row>
    <row r="15" spans="1:8" ht="39" customHeight="1" x14ac:dyDescent="0.25">
      <c r="A15" s="364" t="str">
        <f>'1. паспорт местоположение'!A15:C15</f>
        <v>Реконструкция ТП 27-8 (инв.№ 5143144), реконструкция ВЛ 15-27 (инв.№ 5113793), реконструкция ПС В-23 (инв.№ 5143056), реконструкция ПС В-72 (инв.№ 5148394) в г.Гвардейске</v>
      </c>
      <c r="B15" s="364"/>
      <c r="C15" s="187"/>
      <c r="D15" s="187"/>
      <c r="E15" s="187"/>
      <c r="F15" s="187"/>
      <c r="G15" s="187"/>
      <c r="H15" s="187"/>
    </row>
    <row r="16" spans="1:8" x14ac:dyDescent="0.25">
      <c r="A16" s="358" t="s">
        <v>7</v>
      </c>
      <c r="B16" s="358"/>
      <c r="C16" s="172"/>
      <c r="D16" s="172"/>
      <c r="E16" s="172"/>
      <c r="F16" s="172"/>
      <c r="G16" s="172"/>
      <c r="H16" s="172"/>
    </row>
    <row r="17" spans="1:2" x14ac:dyDescent="0.25">
      <c r="B17" s="134"/>
    </row>
    <row r="18" spans="1:2" ht="33.75" customHeight="1" x14ac:dyDescent="0.25">
      <c r="A18" s="477" t="s">
        <v>523</v>
      </c>
      <c r="B18" s="478"/>
    </row>
    <row r="19" spans="1:2" x14ac:dyDescent="0.25">
      <c r="B19" s="48"/>
    </row>
    <row r="20" spans="1:2" ht="16.5" thickBot="1" x14ac:dyDescent="0.3">
      <c r="B20" s="135"/>
    </row>
    <row r="21" spans="1:2" ht="29.45" customHeight="1" thickBot="1" x14ac:dyDescent="0.3">
      <c r="A21" s="136" t="s">
        <v>390</v>
      </c>
      <c r="B21" s="334" t="str">
        <f>A15</f>
        <v>Реконструкция ТП 27-8 (инв.№ 5143144), реконструкция ВЛ 15-27 (инв.№ 5113793), реконструкция ПС В-23 (инв.№ 5143056), реконструкция ПС В-72 (инв.№ 5148394) в г.Гвардейске</v>
      </c>
    </row>
    <row r="22" spans="1:2" ht="16.5" thickBot="1" x14ac:dyDescent="0.3">
      <c r="A22" s="136" t="s">
        <v>391</v>
      </c>
      <c r="B22" s="137" t="str">
        <f>'1. паспорт местоположение'!C27</f>
        <v>Гвардейский район</v>
      </c>
    </row>
    <row r="23" spans="1:2" ht="16.5" thickBot="1" x14ac:dyDescent="0.3">
      <c r="A23" s="136" t="s">
        <v>356</v>
      </c>
      <c r="B23" s="138" t="s">
        <v>695</v>
      </c>
    </row>
    <row r="24" spans="1:2" ht="16.5" thickBot="1" x14ac:dyDescent="0.3">
      <c r="A24" s="136" t="s">
        <v>392</v>
      </c>
      <c r="B24" s="138" t="s">
        <v>696</v>
      </c>
    </row>
    <row r="25" spans="1:2" ht="16.5" thickBot="1" x14ac:dyDescent="0.3">
      <c r="A25" s="139" t="s">
        <v>393</v>
      </c>
      <c r="B25" s="137" t="s">
        <v>394</v>
      </c>
    </row>
    <row r="26" spans="1:2" ht="16.5" thickBot="1" x14ac:dyDescent="0.3">
      <c r="A26" s="140" t="s">
        <v>395</v>
      </c>
      <c r="B26" s="141" t="s">
        <v>685</v>
      </c>
    </row>
    <row r="27" spans="1:2" ht="29.25" thickBot="1" x14ac:dyDescent="0.3">
      <c r="A27" s="148" t="s">
        <v>707</v>
      </c>
      <c r="B27" s="335">
        <f>3390780*1.18/1000000</f>
        <v>4.0011203999999996</v>
      </c>
    </row>
    <row r="28" spans="1:2" ht="16.5" thickBot="1" x14ac:dyDescent="0.3">
      <c r="A28" s="143" t="s">
        <v>396</v>
      </c>
      <c r="B28" s="143" t="s">
        <v>684</v>
      </c>
    </row>
    <row r="29" spans="1:2" ht="29.25" thickBot="1" x14ac:dyDescent="0.3">
      <c r="A29" s="149" t="s">
        <v>397</v>
      </c>
      <c r="B29" s="143"/>
    </row>
    <row r="30" spans="1:2" ht="29.25" thickBot="1" x14ac:dyDescent="0.3">
      <c r="A30" s="149" t="s">
        <v>398</v>
      </c>
      <c r="B30" s="347">
        <f>B32+B41+B58</f>
        <v>0.20200000000000001</v>
      </c>
    </row>
    <row r="31" spans="1:2" ht="16.5" thickBot="1" x14ac:dyDescent="0.3">
      <c r="A31" s="143" t="s">
        <v>399</v>
      </c>
      <c r="B31" s="347"/>
    </row>
    <row r="32" spans="1:2" ht="29.25" thickBot="1" x14ac:dyDescent="0.3">
      <c r="A32" s="149" t="s">
        <v>400</v>
      </c>
      <c r="B32" s="347">
        <f>B33+B37</f>
        <v>0</v>
      </c>
    </row>
    <row r="33" spans="1:3" s="350" customFormat="1" ht="16.5" thickBot="1" x14ac:dyDescent="0.3">
      <c r="A33" s="348" t="s">
        <v>401</v>
      </c>
      <c r="B33" s="349">
        <v>0</v>
      </c>
    </row>
    <row r="34" spans="1:3" ht="16.5" thickBot="1" x14ac:dyDescent="0.3">
      <c r="A34" s="143" t="s">
        <v>402</v>
      </c>
      <c r="B34" s="351">
        <f>B33/$B$27</f>
        <v>0</v>
      </c>
    </row>
    <row r="35" spans="1:3" ht="16.5" thickBot="1" x14ac:dyDescent="0.3">
      <c r="A35" s="143" t="s">
        <v>403</v>
      </c>
      <c r="B35" s="347">
        <v>0</v>
      </c>
      <c r="C35" s="133">
        <v>1</v>
      </c>
    </row>
    <row r="36" spans="1:3" ht="16.5" thickBot="1" x14ac:dyDescent="0.3">
      <c r="A36" s="143" t="s">
        <v>404</v>
      </c>
      <c r="B36" s="347">
        <v>0</v>
      </c>
      <c r="C36" s="133">
        <v>2</v>
      </c>
    </row>
    <row r="37" spans="1:3" s="350" customFormat="1" ht="16.5" thickBot="1" x14ac:dyDescent="0.3">
      <c r="A37" s="348" t="s">
        <v>401</v>
      </c>
      <c r="B37" s="349">
        <v>0</v>
      </c>
    </row>
    <row r="38" spans="1:3" ht="16.5" thickBot="1" x14ac:dyDescent="0.3">
      <c r="A38" s="143" t="s">
        <v>402</v>
      </c>
      <c r="B38" s="351">
        <f>B37/$B$27</f>
        <v>0</v>
      </c>
    </row>
    <row r="39" spans="1:3" ht="16.5" thickBot="1" x14ac:dyDescent="0.3">
      <c r="A39" s="143" t="s">
        <v>403</v>
      </c>
      <c r="B39" s="347">
        <v>0</v>
      </c>
      <c r="C39" s="133">
        <v>1</v>
      </c>
    </row>
    <row r="40" spans="1:3" ht="16.5" thickBot="1" x14ac:dyDescent="0.3">
      <c r="A40" s="143" t="s">
        <v>404</v>
      </c>
      <c r="B40" s="347">
        <v>0</v>
      </c>
      <c r="C40" s="133">
        <v>2</v>
      </c>
    </row>
    <row r="41" spans="1:3" ht="29.25" thickBot="1" x14ac:dyDescent="0.3">
      <c r="A41" s="149" t="s">
        <v>405</v>
      </c>
      <c r="B41" s="347">
        <f>B42+B46+B50+B54</f>
        <v>0</v>
      </c>
    </row>
    <row r="42" spans="1:3" s="350" customFormat="1" ht="16.5" thickBot="1" x14ac:dyDescent="0.3">
      <c r="A42" s="348" t="s">
        <v>401</v>
      </c>
      <c r="B42" s="349">
        <v>0</v>
      </c>
    </row>
    <row r="43" spans="1:3" ht="16.5" thickBot="1" x14ac:dyDescent="0.3">
      <c r="A43" s="143" t="s">
        <v>402</v>
      </c>
      <c r="B43" s="351">
        <f>B42/$B$27</f>
        <v>0</v>
      </c>
    </row>
    <row r="44" spans="1:3" ht="16.5" thickBot="1" x14ac:dyDescent="0.3">
      <c r="A44" s="143" t="s">
        <v>403</v>
      </c>
      <c r="B44" s="347">
        <v>0</v>
      </c>
      <c r="C44" s="133">
        <v>1</v>
      </c>
    </row>
    <row r="45" spans="1:3" ht="16.5" thickBot="1" x14ac:dyDescent="0.3">
      <c r="A45" s="143" t="s">
        <v>404</v>
      </c>
      <c r="B45" s="347">
        <v>0</v>
      </c>
      <c r="C45" s="133">
        <v>2</v>
      </c>
    </row>
    <row r="46" spans="1:3" s="350" customFormat="1" ht="16.5" thickBot="1" x14ac:dyDescent="0.3">
      <c r="A46" s="348" t="s">
        <v>401</v>
      </c>
      <c r="B46" s="349">
        <v>0</v>
      </c>
    </row>
    <row r="47" spans="1:3" ht="16.5" thickBot="1" x14ac:dyDescent="0.3">
      <c r="A47" s="143" t="s">
        <v>402</v>
      </c>
      <c r="B47" s="351">
        <f>B46/$B$27</f>
        <v>0</v>
      </c>
    </row>
    <row r="48" spans="1:3" ht="16.5" thickBot="1" x14ac:dyDescent="0.3">
      <c r="A48" s="143" t="s">
        <v>403</v>
      </c>
      <c r="B48" s="347">
        <v>0</v>
      </c>
      <c r="C48" s="133">
        <v>1</v>
      </c>
    </row>
    <row r="49" spans="1:3" ht="16.5" thickBot="1" x14ac:dyDescent="0.3">
      <c r="A49" s="143" t="s">
        <v>404</v>
      </c>
      <c r="B49" s="347">
        <v>0</v>
      </c>
      <c r="C49" s="133">
        <v>2</v>
      </c>
    </row>
    <row r="50" spans="1:3" s="350" customFormat="1" ht="16.5" thickBot="1" x14ac:dyDescent="0.3">
      <c r="A50" s="348" t="s">
        <v>401</v>
      </c>
      <c r="B50" s="349">
        <v>0</v>
      </c>
    </row>
    <row r="51" spans="1:3" ht="16.5" thickBot="1" x14ac:dyDescent="0.3">
      <c r="A51" s="143" t="s">
        <v>402</v>
      </c>
      <c r="B51" s="351">
        <f>B50/$B$27</f>
        <v>0</v>
      </c>
    </row>
    <row r="52" spans="1:3" ht="16.5" thickBot="1" x14ac:dyDescent="0.3">
      <c r="A52" s="143" t="s">
        <v>403</v>
      </c>
      <c r="B52" s="347">
        <v>0</v>
      </c>
      <c r="C52" s="133">
        <v>1</v>
      </c>
    </row>
    <row r="53" spans="1:3" ht="16.5" thickBot="1" x14ac:dyDescent="0.3">
      <c r="A53" s="143" t="s">
        <v>404</v>
      </c>
      <c r="B53" s="347">
        <v>0</v>
      </c>
      <c r="C53" s="133">
        <v>2</v>
      </c>
    </row>
    <row r="54" spans="1:3" s="350" customFormat="1" ht="16.5" thickBot="1" x14ac:dyDescent="0.3">
      <c r="A54" s="348" t="s">
        <v>401</v>
      </c>
      <c r="B54" s="349">
        <v>0</v>
      </c>
    </row>
    <row r="55" spans="1:3" ht="16.5" thickBot="1" x14ac:dyDescent="0.3">
      <c r="A55" s="143" t="s">
        <v>402</v>
      </c>
      <c r="B55" s="351">
        <f>B54/$B$27</f>
        <v>0</v>
      </c>
    </row>
    <row r="56" spans="1:3" ht="16.5" thickBot="1" x14ac:dyDescent="0.3">
      <c r="A56" s="143" t="s">
        <v>403</v>
      </c>
      <c r="B56" s="347">
        <v>0</v>
      </c>
      <c r="C56" s="133">
        <v>1</v>
      </c>
    </row>
    <row r="57" spans="1:3" ht="16.5" thickBot="1" x14ac:dyDescent="0.3">
      <c r="A57" s="143" t="s">
        <v>404</v>
      </c>
      <c r="B57" s="347">
        <v>0</v>
      </c>
      <c r="C57" s="133">
        <v>2</v>
      </c>
    </row>
    <row r="58" spans="1:3" ht="29.25" thickBot="1" x14ac:dyDescent="0.3">
      <c r="A58" s="149" t="s">
        <v>406</v>
      </c>
      <c r="B58" s="347">
        <f>B59+B63+B67+B71</f>
        <v>0.20200000000000001</v>
      </c>
    </row>
    <row r="59" spans="1:3" s="350" customFormat="1" ht="30.75" thickBot="1" x14ac:dyDescent="0.3">
      <c r="A59" s="348" t="s">
        <v>708</v>
      </c>
      <c r="B59" s="349">
        <v>0.20200000000000001</v>
      </c>
    </row>
    <row r="60" spans="1:3" ht="16.5" thickBot="1" x14ac:dyDescent="0.3">
      <c r="A60" s="143" t="s">
        <v>402</v>
      </c>
      <c r="B60" s="351">
        <f>B59/$B$27</f>
        <v>5.0485858910919057E-2</v>
      </c>
    </row>
    <row r="61" spans="1:3" ht="16.5" thickBot="1" x14ac:dyDescent="0.3">
      <c r="A61" s="143" t="s">
        <v>403</v>
      </c>
      <c r="B61" s="347">
        <v>0.18301200000000001</v>
      </c>
      <c r="C61" s="133">
        <v>1</v>
      </c>
    </row>
    <row r="62" spans="1:3" ht="16.5" thickBot="1" x14ac:dyDescent="0.3">
      <c r="A62" s="143" t="s">
        <v>404</v>
      </c>
      <c r="B62" s="347">
        <v>0.20200000000000001</v>
      </c>
      <c r="C62" s="133">
        <v>2</v>
      </c>
    </row>
    <row r="63" spans="1:3" s="350" customFormat="1" ht="16.5" thickBot="1" x14ac:dyDescent="0.3">
      <c r="A63" s="348" t="s">
        <v>401</v>
      </c>
      <c r="B63" s="349">
        <v>0</v>
      </c>
    </row>
    <row r="64" spans="1:3" ht="16.5" thickBot="1" x14ac:dyDescent="0.3">
      <c r="A64" s="143" t="s">
        <v>402</v>
      </c>
      <c r="B64" s="351">
        <f>B63/$B$27</f>
        <v>0</v>
      </c>
    </row>
    <row r="65" spans="1:3" ht="16.5" thickBot="1" x14ac:dyDescent="0.3">
      <c r="A65" s="143" t="s">
        <v>403</v>
      </c>
      <c r="B65" s="347">
        <v>0</v>
      </c>
      <c r="C65" s="133">
        <v>1</v>
      </c>
    </row>
    <row r="66" spans="1:3" ht="16.5" thickBot="1" x14ac:dyDescent="0.3">
      <c r="A66" s="143" t="s">
        <v>404</v>
      </c>
      <c r="B66" s="347">
        <v>0</v>
      </c>
      <c r="C66" s="133">
        <v>2</v>
      </c>
    </row>
    <row r="67" spans="1:3" s="350" customFormat="1" ht="16.5" thickBot="1" x14ac:dyDescent="0.3">
      <c r="A67" s="348" t="s">
        <v>401</v>
      </c>
      <c r="B67" s="349">
        <v>0</v>
      </c>
    </row>
    <row r="68" spans="1:3" ht="16.5" thickBot="1" x14ac:dyDescent="0.3">
      <c r="A68" s="143" t="s">
        <v>402</v>
      </c>
      <c r="B68" s="351">
        <f>B67/$B$27</f>
        <v>0</v>
      </c>
    </row>
    <row r="69" spans="1:3" ht="16.5" thickBot="1" x14ac:dyDescent="0.3">
      <c r="A69" s="143" t="s">
        <v>403</v>
      </c>
      <c r="B69" s="347">
        <v>0</v>
      </c>
      <c r="C69" s="133">
        <v>1</v>
      </c>
    </row>
    <row r="70" spans="1:3" ht="16.5" thickBot="1" x14ac:dyDescent="0.3">
      <c r="A70" s="143" t="s">
        <v>404</v>
      </c>
      <c r="B70" s="347">
        <v>0</v>
      </c>
      <c r="C70" s="133">
        <v>2</v>
      </c>
    </row>
    <row r="71" spans="1:3" s="350" customFormat="1" ht="16.5" thickBot="1" x14ac:dyDescent="0.3">
      <c r="A71" s="348" t="s">
        <v>401</v>
      </c>
      <c r="B71" s="349">
        <v>0</v>
      </c>
    </row>
    <row r="72" spans="1:3" ht="16.5" thickBot="1" x14ac:dyDescent="0.3">
      <c r="A72" s="143" t="s">
        <v>402</v>
      </c>
      <c r="B72" s="351">
        <f>B71/$B$27</f>
        <v>0</v>
      </c>
    </row>
    <row r="73" spans="1:3" ht="16.5" thickBot="1" x14ac:dyDescent="0.3">
      <c r="A73" s="143" t="s">
        <v>403</v>
      </c>
      <c r="B73" s="347">
        <v>0</v>
      </c>
      <c r="C73" s="133">
        <v>1</v>
      </c>
    </row>
    <row r="74" spans="1:3" ht="16.5" thickBot="1" x14ac:dyDescent="0.3">
      <c r="A74" s="143" t="s">
        <v>404</v>
      </c>
      <c r="B74" s="347">
        <v>0</v>
      </c>
      <c r="C74" s="133">
        <v>2</v>
      </c>
    </row>
    <row r="75" spans="1:3" ht="29.25" thickBot="1" x14ac:dyDescent="0.3">
      <c r="A75" s="142" t="s">
        <v>407</v>
      </c>
      <c r="B75" s="150"/>
    </row>
    <row r="76" spans="1:3" ht="16.5" thickBot="1" x14ac:dyDescent="0.3">
      <c r="A76" s="144" t="s">
        <v>399</v>
      </c>
      <c r="B76" s="150"/>
    </row>
    <row r="77" spans="1:3" ht="16.5" thickBot="1" x14ac:dyDescent="0.3">
      <c r="A77" s="144" t="s">
        <v>408</v>
      </c>
      <c r="B77" s="150"/>
    </row>
    <row r="78" spans="1:3" ht="16.5" thickBot="1" x14ac:dyDescent="0.3">
      <c r="A78" s="144" t="s">
        <v>409</v>
      </c>
      <c r="B78" s="150"/>
    </row>
    <row r="79" spans="1:3" ht="16.5" thickBot="1" x14ac:dyDescent="0.3">
      <c r="A79" s="144" t="s">
        <v>410</v>
      </c>
      <c r="B79" s="150"/>
    </row>
    <row r="80" spans="1:3" ht="16.5" thickBot="1" x14ac:dyDescent="0.3">
      <c r="A80" s="139" t="s">
        <v>411</v>
      </c>
      <c r="B80" s="352">
        <f>B81/$B$27</f>
        <v>4.5740188173292666E-2</v>
      </c>
    </row>
    <row r="81" spans="1:2" ht="16.5" thickBot="1" x14ac:dyDescent="0.3">
      <c r="A81" s="139" t="s">
        <v>412</v>
      </c>
      <c r="B81" s="353">
        <f xml:space="preserve"> SUMIF(C33:C74, 1,B33:B74)</f>
        <v>0.18301200000000001</v>
      </c>
    </row>
    <row r="82" spans="1:2" ht="16.5" thickBot="1" x14ac:dyDescent="0.3">
      <c r="A82" s="139" t="s">
        <v>413</v>
      </c>
      <c r="B82" s="352">
        <f>B83/$B$27</f>
        <v>5.0485858910919057E-2</v>
      </c>
    </row>
    <row r="83" spans="1:2" ht="16.5" thickBot="1" x14ac:dyDescent="0.3">
      <c r="A83" s="140" t="s">
        <v>414</v>
      </c>
      <c r="B83" s="353">
        <f xml:space="preserve"> SUMIF(C35:C76, 2,B35:B76)</f>
        <v>0.20200000000000001</v>
      </c>
    </row>
    <row r="84" spans="1:2" ht="15.6" customHeight="1" x14ac:dyDescent="0.25">
      <c r="A84" s="142" t="s">
        <v>415</v>
      </c>
      <c r="B84" s="479" t="s">
        <v>697</v>
      </c>
    </row>
    <row r="85" spans="1:2" x14ac:dyDescent="0.25">
      <c r="A85" s="146" t="s">
        <v>416</v>
      </c>
      <c r="B85" s="480"/>
    </row>
    <row r="86" spans="1:2" x14ac:dyDescent="0.25">
      <c r="A86" s="146" t="s">
        <v>417</v>
      </c>
      <c r="B86" s="480"/>
    </row>
    <row r="87" spans="1:2" x14ac:dyDescent="0.25">
      <c r="A87" s="146" t="s">
        <v>418</v>
      </c>
      <c r="B87" s="480"/>
    </row>
    <row r="88" spans="1:2" x14ac:dyDescent="0.25">
      <c r="A88" s="146" t="s">
        <v>419</v>
      </c>
      <c r="B88" s="480"/>
    </row>
    <row r="89" spans="1:2" ht="16.5" thickBot="1" x14ac:dyDescent="0.3">
      <c r="A89" s="147" t="s">
        <v>420</v>
      </c>
      <c r="B89" s="481"/>
    </row>
    <row r="90" spans="1:2" ht="30.75" thickBot="1" x14ac:dyDescent="0.3">
      <c r="A90" s="144" t="s">
        <v>421</v>
      </c>
      <c r="B90" s="145"/>
    </row>
    <row r="91" spans="1:2" ht="29.25" thickBot="1" x14ac:dyDescent="0.3">
      <c r="A91" s="139" t="s">
        <v>422</v>
      </c>
      <c r="B91" s="145"/>
    </row>
    <row r="92" spans="1:2" ht="16.5" thickBot="1" x14ac:dyDescent="0.3">
      <c r="A92" s="144" t="s">
        <v>399</v>
      </c>
      <c r="B92" s="152"/>
    </row>
    <row r="93" spans="1:2" ht="16.5" thickBot="1" x14ac:dyDescent="0.3">
      <c r="A93" s="144" t="s">
        <v>423</v>
      </c>
      <c r="B93" s="145"/>
    </row>
    <row r="94" spans="1:2" ht="16.5" thickBot="1" x14ac:dyDescent="0.3">
      <c r="A94" s="144" t="s">
        <v>424</v>
      </c>
      <c r="B94" s="152"/>
    </row>
    <row r="95" spans="1:2" ht="30.75" thickBot="1" x14ac:dyDescent="0.3">
      <c r="A95" s="153" t="s">
        <v>425</v>
      </c>
      <c r="B95" s="345" t="s">
        <v>426</v>
      </c>
    </row>
    <row r="96" spans="1:2" ht="16.5" thickBot="1" x14ac:dyDescent="0.3">
      <c r="A96" s="139" t="s">
        <v>427</v>
      </c>
      <c r="B96" s="151"/>
    </row>
    <row r="97" spans="1:2" ht="16.5" thickBot="1" x14ac:dyDescent="0.3">
      <c r="A97" s="146" t="s">
        <v>428</v>
      </c>
      <c r="B97" s="154"/>
    </row>
    <row r="98" spans="1:2" ht="16.5" thickBot="1" x14ac:dyDescent="0.3">
      <c r="A98" s="146" t="s">
        <v>429</v>
      </c>
      <c r="B98" s="154"/>
    </row>
    <row r="99" spans="1:2" ht="16.5" thickBot="1" x14ac:dyDescent="0.3">
      <c r="A99" s="146" t="s">
        <v>430</v>
      </c>
      <c r="B99" s="154"/>
    </row>
    <row r="100" spans="1:2" ht="45.75" thickBot="1" x14ac:dyDescent="0.3">
      <c r="A100" s="155" t="s">
        <v>431</v>
      </c>
      <c r="B100" s="152" t="s">
        <v>432</v>
      </c>
    </row>
    <row r="101" spans="1:2" ht="28.5" x14ac:dyDescent="0.25">
      <c r="A101" s="142" t="s">
        <v>433</v>
      </c>
      <c r="B101" s="479" t="s">
        <v>434</v>
      </c>
    </row>
    <row r="102" spans="1:2" x14ac:dyDescent="0.25">
      <c r="A102" s="146" t="s">
        <v>435</v>
      </c>
      <c r="B102" s="480"/>
    </row>
    <row r="103" spans="1:2" x14ac:dyDescent="0.25">
      <c r="A103" s="146" t="s">
        <v>436</v>
      </c>
      <c r="B103" s="480"/>
    </row>
    <row r="104" spans="1:2" x14ac:dyDescent="0.25">
      <c r="A104" s="146" t="s">
        <v>437</v>
      </c>
      <c r="B104" s="480"/>
    </row>
    <row r="105" spans="1:2" x14ac:dyDescent="0.25">
      <c r="A105" s="146" t="s">
        <v>438</v>
      </c>
      <c r="B105" s="480"/>
    </row>
    <row r="106" spans="1:2" ht="16.5" thickBot="1" x14ac:dyDescent="0.3">
      <c r="A106" s="156" t="s">
        <v>439</v>
      </c>
      <c r="B106" s="481"/>
    </row>
    <row r="109" spans="1:2" x14ac:dyDescent="0.25">
      <c r="A109" s="157"/>
      <c r="B109" s="158"/>
    </row>
    <row r="110" spans="1:2" x14ac:dyDescent="0.25">
      <c r="B110" s="159"/>
    </row>
    <row r="111" spans="1:2" x14ac:dyDescent="0.25">
      <c r="B111" s="16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82" t="s">
        <v>594</v>
      </c>
    </row>
    <row r="2" spans="1:1" ht="25.5" customHeight="1" x14ac:dyDescent="0.25">
      <c r="A2" s="482"/>
    </row>
    <row r="3" spans="1:1" ht="25.5" customHeight="1" x14ac:dyDescent="0.25">
      <c r="A3" s="482"/>
    </row>
    <row r="4" spans="1:1" ht="25.5" customHeight="1" x14ac:dyDescent="0.25">
      <c r="A4" s="482"/>
    </row>
    <row r="5" spans="1:1" ht="25.5" customHeight="1" x14ac:dyDescent="0.25">
      <c r="A5" s="482"/>
    </row>
    <row r="6" spans="1:1" ht="23.25" customHeight="1" x14ac:dyDescent="0.25">
      <c r="A6" s="280">
        <v>2</v>
      </c>
    </row>
    <row r="7" spans="1:1" s="127" customFormat="1" ht="23.25" customHeight="1" x14ac:dyDescent="0.25">
      <c r="A7" s="284" t="s">
        <v>595</v>
      </c>
    </row>
    <row r="8" spans="1:1" ht="31.5" customHeight="1" x14ac:dyDescent="0.25">
      <c r="A8" s="281" t="s">
        <v>604</v>
      </c>
    </row>
    <row r="9" spans="1:1" ht="45.75" customHeight="1" x14ac:dyDescent="0.25">
      <c r="A9" s="281" t="s">
        <v>605</v>
      </c>
    </row>
    <row r="10" spans="1:1" ht="33.75" customHeight="1" x14ac:dyDescent="0.25">
      <c r="A10" s="281" t="s">
        <v>606</v>
      </c>
    </row>
    <row r="11" spans="1:1" ht="23.25" customHeight="1" x14ac:dyDescent="0.25">
      <c r="A11" s="281" t="s">
        <v>607</v>
      </c>
    </row>
    <row r="12" spans="1:1" ht="23.25" customHeight="1" x14ac:dyDescent="0.25">
      <c r="A12" s="281" t="s">
        <v>608</v>
      </c>
    </row>
    <row r="13" spans="1:1" ht="33" customHeight="1" x14ac:dyDescent="0.25">
      <c r="A13" s="281" t="s">
        <v>609</v>
      </c>
    </row>
    <row r="14" spans="1:1" ht="23.25" customHeight="1" x14ac:dyDescent="0.25">
      <c r="A14" s="281" t="s">
        <v>610</v>
      </c>
    </row>
    <row r="15" spans="1:1" ht="23.25" customHeight="1" x14ac:dyDescent="0.25">
      <c r="A15" s="282" t="s">
        <v>611</v>
      </c>
    </row>
    <row r="16" spans="1:1" ht="34.5" customHeight="1" x14ac:dyDescent="0.25">
      <c r="A16" s="282" t="s">
        <v>612</v>
      </c>
    </row>
    <row r="17" spans="1:1" ht="39.75" customHeight="1" x14ac:dyDescent="0.25">
      <c r="A17" s="282" t="s">
        <v>613</v>
      </c>
    </row>
    <row r="18" spans="1:1" ht="40.5" customHeight="1" x14ac:dyDescent="0.25">
      <c r="A18" s="282" t="s">
        <v>614</v>
      </c>
    </row>
    <row r="19" spans="1:1" ht="48.75" customHeight="1" x14ac:dyDescent="0.25">
      <c r="A19" s="282" t="s">
        <v>612</v>
      </c>
    </row>
    <row r="20" spans="1:1" ht="39" customHeight="1" x14ac:dyDescent="0.25">
      <c r="A20" s="281" t="s">
        <v>613</v>
      </c>
    </row>
    <row r="21" spans="1:1" ht="39.75" customHeight="1" x14ac:dyDescent="0.25">
      <c r="A21" s="281" t="s">
        <v>615</v>
      </c>
    </row>
    <row r="22" spans="1:1" ht="35.25" customHeight="1" x14ac:dyDescent="0.25">
      <c r="A22" s="281" t="s">
        <v>616</v>
      </c>
    </row>
    <row r="23" spans="1:1" ht="35.25" customHeight="1" x14ac:dyDescent="0.25">
      <c r="A23" s="281" t="s">
        <v>617</v>
      </c>
    </row>
    <row r="24" spans="1:1" ht="57.75" customHeight="1" x14ac:dyDescent="0.25">
      <c r="A24" s="281" t="s">
        <v>618</v>
      </c>
    </row>
    <row r="25" spans="1:1" s="127" customFormat="1" ht="23.25" customHeight="1" x14ac:dyDescent="0.25">
      <c r="A25" s="284" t="s">
        <v>619</v>
      </c>
    </row>
    <row r="26" spans="1:1" ht="36.75" customHeight="1" x14ac:dyDescent="0.25">
      <c r="A26" s="281" t="s">
        <v>620</v>
      </c>
    </row>
    <row r="27" spans="1:1" ht="23.25" customHeight="1" x14ac:dyDescent="0.25">
      <c r="A27" s="281" t="s">
        <v>621</v>
      </c>
    </row>
    <row r="28" spans="1:1" ht="30.75" customHeight="1" x14ac:dyDescent="0.25">
      <c r="A28" s="281" t="s">
        <v>622</v>
      </c>
    </row>
    <row r="29" spans="1:1" s="283" customFormat="1" ht="23.25" customHeight="1" x14ac:dyDescent="0.25">
      <c r="A29" s="281" t="s">
        <v>623</v>
      </c>
    </row>
    <row r="30" spans="1:1" s="283" customFormat="1" ht="23.25" customHeight="1" x14ac:dyDescent="0.25">
      <c r="A30" s="281" t="s">
        <v>624</v>
      </c>
    </row>
    <row r="31" spans="1:1" ht="23.25" customHeight="1" x14ac:dyDescent="0.25">
      <c r="A31" s="281" t="s">
        <v>625</v>
      </c>
    </row>
    <row r="32" spans="1:1" ht="23.25" customHeight="1" x14ac:dyDescent="0.25">
      <c r="A32" s="281" t="s">
        <v>626</v>
      </c>
    </row>
    <row r="33" spans="1:1" ht="23.25" customHeight="1" x14ac:dyDescent="0.25">
      <c r="A33" s="281" t="s">
        <v>627</v>
      </c>
    </row>
    <row r="34" spans="1:1" ht="23.25" customHeight="1" x14ac:dyDescent="0.25">
      <c r="A34" s="281" t="s">
        <v>628</v>
      </c>
    </row>
    <row r="35" spans="1:1" ht="23.25" customHeight="1" x14ac:dyDescent="0.25">
      <c r="A35" s="281" t="s">
        <v>629</v>
      </c>
    </row>
    <row r="36" spans="1:1" ht="23.25" customHeight="1" x14ac:dyDescent="0.25">
      <c r="A36" s="281" t="s">
        <v>630</v>
      </c>
    </row>
    <row r="37" spans="1:1" ht="23.25" customHeight="1" x14ac:dyDescent="0.25">
      <c r="A37" s="281" t="s">
        <v>631</v>
      </c>
    </row>
    <row r="38" spans="1:1" ht="23.25" customHeight="1" x14ac:dyDescent="0.25">
      <c r="A38" s="281" t="s">
        <v>632</v>
      </c>
    </row>
    <row r="39" spans="1:1" ht="23.25" customHeight="1" x14ac:dyDescent="0.25">
      <c r="A39" s="281" t="s">
        <v>633</v>
      </c>
    </row>
    <row r="40" spans="1:1" ht="23.25" customHeight="1" x14ac:dyDescent="0.25">
      <c r="A40" s="281" t="s">
        <v>634</v>
      </c>
    </row>
    <row r="41" spans="1:1" ht="23.25" customHeight="1" x14ac:dyDescent="0.25">
      <c r="A41" s="281" t="s">
        <v>635</v>
      </c>
    </row>
    <row r="42" spans="1:1" ht="23.25" customHeight="1" x14ac:dyDescent="0.25">
      <c r="A42" s="281" t="s">
        <v>636</v>
      </c>
    </row>
    <row r="43" spans="1:1" ht="23.25" customHeight="1" x14ac:dyDescent="0.25">
      <c r="A43" s="281" t="s">
        <v>637</v>
      </c>
    </row>
    <row r="44" spans="1:1" s="127" customFormat="1" ht="36" customHeight="1" x14ac:dyDescent="0.25">
      <c r="A44" s="284" t="s">
        <v>638</v>
      </c>
    </row>
    <row r="45" spans="1:1" ht="36" customHeight="1" x14ac:dyDescent="0.25">
      <c r="A45" s="281" t="s">
        <v>639</v>
      </c>
    </row>
    <row r="46" spans="1:1" ht="36" customHeight="1" x14ac:dyDescent="0.25">
      <c r="A46" s="281" t="s">
        <v>640</v>
      </c>
    </row>
    <row r="47" spans="1:1" s="127" customFormat="1" ht="23.25" customHeight="1" x14ac:dyDescent="0.25">
      <c r="A47" s="284" t="s">
        <v>641</v>
      </c>
    </row>
    <row r="48" spans="1:1" s="127" customFormat="1" ht="23.25" customHeight="1" x14ac:dyDescent="0.25">
      <c r="A48" s="285" t="s">
        <v>642</v>
      </c>
    </row>
    <row r="49" spans="1:1" s="127" customFormat="1" ht="23.25" customHeight="1" x14ac:dyDescent="0.25">
      <c r="A49" s="285" t="s">
        <v>643</v>
      </c>
    </row>
    <row r="50" spans="1:1" ht="23.25" customHeight="1" x14ac:dyDescent="0.25">
      <c r="A50" s="27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645</v>
      </c>
    </row>
    <row r="2" spans="1:1" ht="18.75" customHeight="1" x14ac:dyDescent="0.25">
      <c r="A2" t="s">
        <v>666</v>
      </c>
    </row>
    <row r="3" spans="1:1" x14ac:dyDescent="0.25">
      <c r="A3" t="s">
        <v>646</v>
      </c>
    </row>
    <row r="4" spans="1:1" x14ac:dyDescent="0.25">
      <c r="A4" t="s">
        <v>647</v>
      </c>
    </row>
    <row r="5" spans="1:1" x14ac:dyDescent="0.25">
      <c r="A5" t="s">
        <v>648</v>
      </c>
    </row>
    <row r="6" spans="1:1" x14ac:dyDescent="0.25">
      <c r="A6" t="s">
        <v>649</v>
      </c>
    </row>
    <row r="7" spans="1:1" x14ac:dyDescent="0.25">
      <c r="A7" t="s">
        <v>650</v>
      </c>
    </row>
    <row r="8" spans="1:1" x14ac:dyDescent="0.25">
      <c r="A8" t="s">
        <v>651</v>
      </c>
    </row>
    <row r="9" spans="1:1" x14ac:dyDescent="0.25">
      <c r="A9" t="s">
        <v>652</v>
      </c>
    </row>
    <row r="10" spans="1:1" x14ac:dyDescent="0.25">
      <c r="A10" t="s">
        <v>653</v>
      </c>
    </row>
    <row r="11" spans="1:1" x14ac:dyDescent="0.25">
      <c r="A11" t="s">
        <v>654</v>
      </c>
    </row>
    <row r="12" spans="1:1" x14ac:dyDescent="0.25">
      <c r="A12" t="s">
        <v>655</v>
      </c>
    </row>
    <row r="13" spans="1:1" x14ac:dyDescent="0.25">
      <c r="A13" t="s">
        <v>656</v>
      </c>
    </row>
    <row r="14" spans="1:1" x14ac:dyDescent="0.25">
      <c r="A14" t="s">
        <v>657</v>
      </c>
    </row>
    <row r="15" spans="1:1" x14ac:dyDescent="0.25">
      <c r="A15" t="s">
        <v>658</v>
      </c>
    </row>
    <row r="16" spans="1:1" x14ac:dyDescent="0.25">
      <c r="A16" t="s">
        <v>659</v>
      </c>
    </row>
    <row r="17" spans="1:1" x14ac:dyDescent="0.25">
      <c r="A17" t="s">
        <v>660</v>
      </c>
    </row>
    <row r="18" spans="1:1" x14ac:dyDescent="0.25">
      <c r="A18" t="s">
        <v>661</v>
      </c>
    </row>
    <row r="19" spans="1:1" x14ac:dyDescent="0.25">
      <c r="A19" t="s">
        <v>662</v>
      </c>
    </row>
    <row r="20" spans="1:1" ht="17.25" customHeight="1" x14ac:dyDescent="0.25">
      <c r="A20" t="s">
        <v>663</v>
      </c>
    </row>
    <row r="21" spans="1:1" x14ac:dyDescent="0.25">
      <c r="A21" t="s">
        <v>664</v>
      </c>
    </row>
    <row r="22" spans="1:1" x14ac:dyDescent="0.25">
      <c r="A22" t="s">
        <v>665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546</v>
      </c>
    </row>
    <row r="3" spans="1:1" x14ac:dyDescent="0.25">
      <c r="A3" t="s">
        <v>668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669</v>
      </c>
    </row>
    <row r="3" spans="1:1" x14ac:dyDescent="0.25">
      <c r="A3" t="s">
        <v>670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672</v>
      </c>
    </row>
    <row r="2" spans="1:1" x14ac:dyDescent="0.25">
      <c r="A2" t="s">
        <v>673</v>
      </c>
    </row>
    <row r="3" spans="1:1" x14ac:dyDescent="0.25">
      <c r="A3" t="s">
        <v>674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596</v>
      </c>
    </row>
    <row r="2" spans="1:1" x14ac:dyDescent="0.25">
      <c r="A2" t="s">
        <v>597</v>
      </c>
    </row>
    <row r="3" spans="1:1" x14ac:dyDescent="0.25">
      <c r="A3" t="s">
        <v>598</v>
      </c>
    </row>
    <row r="4" spans="1:1" x14ac:dyDescent="0.25">
      <c r="A4" t="s">
        <v>599</v>
      </c>
    </row>
    <row r="5" spans="1:1" x14ac:dyDescent="0.25">
      <c r="A5" t="s">
        <v>600</v>
      </c>
    </row>
    <row r="6" spans="1:1" x14ac:dyDescent="0.25">
      <c r="A6" t="s">
        <v>601</v>
      </c>
    </row>
    <row r="7" spans="1:1" x14ac:dyDescent="0.25">
      <c r="A7" t="s">
        <v>602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9" zoomScale="80" zoomScaleSheetLayoutView="80" workbookViewId="0">
      <selection activeCell="D23" sqref="D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5" t="str">
        <f>'1. паспорт местоположение'!A9:C9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5" t="str">
        <f>'1. паспорт местоположение'!A12:C12</f>
        <v>F_1468</v>
      </c>
      <c r="B11" s="365"/>
      <c r="C11" s="365"/>
      <c r="D11" s="365"/>
      <c r="E11" s="365"/>
      <c r="F11" s="365"/>
      <c r="G11" s="365"/>
      <c r="H11" s="365"/>
      <c r="I11" s="365"/>
      <c r="J11" s="365"/>
      <c r="K11" s="365"/>
      <c r="L11" s="365"/>
      <c r="M11" s="365"/>
      <c r="N11" s="365"/>
      <c r="O11" s="365"/>
      <c r="P11" s="365"/>
      <c r="Q11" s="365"/>
      <c r="R11" s="365"/>
      <c r="S11" s="365"/>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2" x14ac:dyDescent="0.2">
      <c r="A14" s="365" t="str">
        <f>'1. паспорт местоположение'!A9:C9</f>
        <v>Акционерное общество "Янтарьэнерго" ДЗО  ПАО "Россети"</v>
      </c>
      <c r="B14" s="365"/>
      <c r="C14" s="365"/>
      <c r="D14" s="365"/>
      <c r="E14" s="365"/>
      <c r="F14" s="365"/>
      <c r="G14" s="365"/>
      <c r="H14" s="365"/>
      <c r="I14" s="365"/>
      <c r="J14" s="365"/>
      <c r="K14" s="365"/>
      <c r="L14" s="365"/>
      <c r="M14" s="365"/>
      <c r="N14" s="365"/>
      <c r="O14" s="365"/>
      <c r="P14" s="365"/>
      <c r="Q14" s="365"/>
      <c r="R14" s="365"/>
      <c r="S14" s="365"/>
      <c r="T14" s="8"/>
      <c r="U14" s="8"/>
      <c r="V14" s="8"/>
      <c r="W14" s="8"/>
      <c r="X14" s="8"/>
      <c r="Y14" s="8"/>
      <c r="Z14" s="8"/>
      <c r="AA14" s="8"/>
      <c r="AB14" s="8"/>
    </row>
    <row r="15" spans="1:28" s="3" customFormat="1" ht="15" customHeight="1" x14ac:dyDescent="0.2">
      <c r="A15" s="366" t="str">
        <f>'1. паспорт местоположение'!A15:C15</f>
        <v>Реконструкция ТП 27-8 (инв.№ 5143144), реконструкция ВЛ 15-27 (инв.№ 5113793), реконструкция ПС В-23 (инв.№ 5143056), реконструкция ПС В-72 (инв.№ 5148394) в г.Гвардейске</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59" t="s">
        <v>498</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70" t="s">
        <v>6</v>
      </c>
      <c r="B19" s="370" t="s">
        <v>100</v>
      </c>
      <c r="C19" s="371" t="s">
        <v>389</v>
      </c>
      <c r="D19" s="370" t="s">
        <v>388</v>
      </c>
      <c r="E19" s="370" t="s">
        <v>99</v>
      </c>
      <c r="F19" s="370" t="s">
        <v>98</v>
      </c>
      <c r="G19" s="370" t="s">
        <v>384</v>
      </c>
      <c r="H19" s="370" t="s">
        <v>97</v>
      </c>
      <c r="I19" s="370" t="s">
        <v>96</v>
      </c>
      <c r="J19" s="370" t="s">
        <v>95</v>
      </c>
      <c r="K19" s="370" t="s">
        <v>94</v>
      </c>
      <c r="L19" s="370" t="s">
        <v>93</v>
      </c>
      <c r="M19" s="370" t="s">
        <v>92</v>
      </c>
      <c r="N19" s="370" t="s">
        <v>91</v>
      </c>
      <c r="O19" s="370" t="s">
        <v>90</v>
      </c>
      <c r="P19" s="370" t="s">
        <v>89</v>
      </c>
      <c r="Q19" s="370" t="s">
        <v>387</v>
      </c>
      <c r="R19" s="370"/>
      <c r="S19" s="373" t="s">
        <v>492</v>
      </c>
      <c r="T19" s="4"/>
      <c r="U19" s="4"/>
      <c r="V19" s="4"/>
      <c r="W19" s="4"/>
      <c r="X19" s="4"/>
      <c r="Y19" s="4"/>
    </row>
    <row r="20" spans="1:28" s="3" customFormat="1" ht="180.75" customHeight="1" x14ac:dyDescent="0.2">
      <c r="A20" s="370"/>
      <c r="B20" s="370"/>
      <c r="C20" s="372"/>
      <c r="D20" s="370"/>
      <c r="E20" s="370"/>
      <c r="F20" s="370"/>
      <c r="G20" s="370"/>
      <c r="H20" s="370"/>
      <c r="I20" s="370"/>
      <c r="J20" s="370"/>
      <c r="K20" s="370"/>
      <c r="L20" s="370"/>
      <c r="M20" s="370"/>
      <c r="N20" s="370"/>
      <c r="O20" s="370"/>
      <c r="P20" s="370"/>
      <c r="Q20" s="46" t="s">
        <v>385</v>
      </c>
      <c r="R20" s="47" t="s">
        <v>386</v>
      </c>
      <c r="S20" s="373"/>
      <c r="T20" s="32"/>
      <c r="U20" s="32"/>
      <c r="V20" s="32"/>
      <c r="W20" s="32"/>
      <c r="X20" s="32"/>
      <c r="Y20" s="32"/>
      <c r="Z20" s="31"/>
      <c r="AA20" s="31"/>
      <c r="AB20" s="31"/>
    </row>
    <row r="21" spans="1:28" s="3" customFormat="1" ht="18.75" x14ac:dyDescent="0.2">
      <c r="A21" s="46">
        <v>1</v>
      </c>
      <c r="B21" s="51">
        <v>2</v>
      </c>
      <c r="C21" s="46">
        <v>3</v>
      </c>
      <c r="D21" s="51">
        <v>4</v>
      </c>
      <c r="E21" s="46">
        <v>5</v>
      </c>
      <c r="F21" s="51">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32.25" customHeight="1" x14ac:dyDescent="0.2">
      <c r="A22" s="41"/>
      <c r="B22" s="42" t="s">
        <v>698</v>
      </c>
      <c r="C22" s="42"/>
      <c r="D22" s="42" t="s">
        <v>699</v>
      </c>
      <c r="E22" s="42" t="s">
        <v>700</v>
      </c>
      <c r="F22" s="42" t="s">
        <v>702</v>
      </c>
      <c r="G22" s="42" t="s">
        <v>701</v>
      </c>
      <c r="H22" s="42">
        <v>550</v>
      </c>
      <c r="I22" s="42">
        <v>135</v>
      </c>
      <c r="J22" s="42">
        <v>415</v>
      </c>
      <c r="K22" s="42">
        <v>0.4</v>
      </c>
      <c r="L22" s="42">
        <v>3</v>
      </c>
      <c r="M22" s="42"/>
      <c r="N22" s="42"/>
      <c r="O22" s="42"/>
      <c r="P22" s="42"/>
      <c r="Q22" s="42" t="s">
        <v>703</v>
      </c>
      <c r="R22" s="166"/>
      <c r="S22" s="339">
        <v>0.7044608</v>
      </c>
      <c r="T22" s="32"/>
      <c r="U22" s="32"/>
      <c r="V22" s="32"/>
      <c r="W22" s="32"/>
      <c r="X22" s="32"/>
      <c r="Y22" s="32"/>
      <c r="Z22" s="31"/>
      <c r="AA22" s="31"/>
      <c r="AB22" s="31"/>
    </row>
    <row r="23" spans="1:28" s="3" customFormat="1" ht="169.5" customHeight="1" x14ac:dyDescent="0.2">
      <c r="A23" s="41"/>
      <c r="B23" s="42" t="s">
        <v>704</v>
      </c>
      <c r="C23" s="42"/>
      <c r="D23" s="42" t="s">
        <v>699</v>
      </c>
      <c r="E23" s="42" t="s">
        <v>700</v>
      </c>
      <c r="F23" s="42" t="s">
        <v>702</v>
      </c>
      <c r="G23" s="42" t="s">
        <v>701</v>
      </c>
      <c r="H23" s="42">
        <v>450</v>
      </c>
      <c r="I23" s="42">
        <v>45</v>
      </c>
      <c r="J23" s="42">
        <v>405</v>
      </c>
      <c r="K23" s="42">
        <v>0.4</v>
      </c>
      <c r="L23" s="42">
        <v>3</v>
      </c>
      <c r="M23" s="34"/>
      <c r="N23" s="34"/>
      <c r="O23" s="34"/>
      <c r="P23" s="34"/>
      <c r="Q23" s="34" t="s">
        <v>705</v>
      </c>
      <c r="R23" s="166"/>
      <c r="S23" s="339">
        <v>0.68846273999999996</v>
      </c>
      <c r="T23" s="32"/>
      <c r="U23" s="32"/>
      <c r="V23" s="32"/>
      <c r="W23" s="32"/>
      <c r="X23" s="31"/>
      <c r="Y23" s="31"/>
      <c r="Z23" s="31"/>
      <c r="AA23" s="31"/>
      <c r="AB23" s="31"/>
    </row>
    <row r="24" spans="1:28" s="344" customFormat="1" ht="20.25" customHeight="1" x14ac:dyDescent="0.25">
      <c r="A24" s="54"/>
      <c r="B24" s="338" t="s">
        <v>382</v>
      </c>
      <c r="C24" s="338"/>
      <c r="D24" s="338"/>
      <c r="E24" s="54" t="s">
        <v>383</v>
      </c>
      <c r="F24" s="54" t="s">
        <v>383</v>
      </c>
      <c r="G24" s="54" t="s">
        <v>383</v>
      </c>
      <c r="H24" s="54">
        <f>SUM(H22:H23)</f>
        <v>1000</v>
      </c>
      <c r="I24" s="54">
        <f>SUM(I22:I23)</f>
        <v>180</v>
      </c>
      <c r="J24" s="54">
        <f>SUM(J22:J23)</f>
        <v>820</v>
      </c>
      <c r="K24" s="54"/>
      <c r="L24" s="54"/>
      <c r="M24" s="54"/>
      <c r="N24" s="54"/>
      <c r="O24" s="54"/>
      <c r="P24" s="54"/>
      <c r="Q24" s="340"/>
      <c r="R24" s="341"/>
      <c r="S24" s="342">
        <f>SUM(S22:S23)</f>
        <v>1.39292354</v>
      </c>
      <c r="T24" s="343"/>
      <c r="U24" s="343"/>
      <c r="V24" s="343"/>
      <c r="W24" s="343"/>
      <c r="X24" s="343"/>
      <c r="Y24" s="343"/>
      <c r="Z24" s="343"/>
      <c r="AA24" s="343"/>
      <c r="AB24" s="343"/>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K31" sqref="K31"/>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5" t="str">
        <f>'1. паспорт местоположение'!A9:C9</f>
        <v>Акционерное общество "Янтарьэнерго" ДЗО  ПАО "Россети"</v>
      </c>
      <c r="B10" s="365"/>
      <c r="C10" s="365"/>
      <c r="D10" s="365"/>
      <c r="E10" s="365"/>
      <c r="F10" s="365"/>
      <c r="G10" s="365"/>
      <c r="H10" s="365"/>
      <c r="I10" s="365"/>
      <c r="J10" s="365"/>
      <c r="K10" s="365"/>
      <c r="L10" s="365"/>
      <c r="M10" s="365"/>
      <c r="N10" s="365"/>
      <c r="O10" s="365"/>
      <c r="P10" s="365"/>
      <c r="Q10" s="365"/>
      <c r="R10" s="365"/>
      <c r="S10" s="365"/>
      <c r="T10" s="365"/>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5" t="str">
        <f>'1. паспорт местоположение'!A12:C12</f>
        <v>F_1468</v>
      </c>
      <c r="B13" s="365"/>
      <c r="C13" s="365"/>
      <c r="D13" s="365"/>
      <c r="E13" s="365"/>
      <c r="F13" s="365"/>
      <c r="G13" s="365"/>
      <c r="H13" s="365"/>
      <c r="I13" s="365"/>
      <c r="J13" s="365"/>
      <c r="K13" s="365"/>
      <c r="L13" s="365"/>
      <c r="M13" s="365"/>
      <c r="N13" s="365"/>
      <c r="O13" s="365"/>
      <c r="P13" s="365"/>
      <c r="Q13" s="365"/>
      <c r="R13" s="365"/>
      <c r="S13" s="365"/>
      <c r="T13" s="365"/>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ht="12" x14ac:dyDescent="0.2">
      <c r="A16"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60" t="s">
        <v>503</v>
      </c>
      <c r="B19" s="360"/>
      <c r="C19" s="360"/>
      <c r="D19" s="360"/>
      <c r="E19" s="360"/>
      <c r="F19" s="360"/>
      <c r="G19" s="360"/>
      <c r="H19" s="360"/>
      <c r="I19" s="360"/>
      <c r="J19" s="360"/>
      <c r="K19" s="360"/>
      <c r="L19" s="360"/>
      <c r="M19" s="360"/>
      <c r="N19" s="360"/>
      <c r="O19" s="360"/>
      <c r="P19" s="360"/>
      <c r="Q19" s="360"/>
      <c r="R19" s="360"/>
      <c r="S19" s="360"/>
      <c r="T19" s="360"/>
    </row>
    <row r="20" spans="1:113" s="64"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6</v>
      </c>
      <c r="B21" s="381" t="s">
        <v>228</v>
      </c>
      <c r="C21" s="382"/>
      <c r="D21" s="385" t="s">
        <v>122</v>
      </c>
      <c r="E21" s="381" t="s">
        <v>532</v>
      </c>
      <c r="F21" s="382"/>
      <c r="G21" s="381" t="s">
        <v>279</v>
      </c>
      <c r="H21" s="382"/>
      <c r="I21" s="381" t="s">
        <v>121</v>
      </c>
      <c r="J21" s="382"/>
      <c r="K21" s="385" t="s">
        <v>120</v>
      </c>
      <c r="L21" s="381" t="s">
        <v>119</v>
      </c>
      <c r="M21" s="382"/>
      <c r="N21" s="381" t="s">
        <v>528</v>
      </c>
      <c r="O21" s="382"/>
      <c r="P21" s="385" t="s">
        <v>118</v>
      </c>
      <c r="Q21" s="374" t="s">
        <v>117</v>
      </c>
      <c r="R21" s="375"/>
      <c r="S21" s="374" t="s">
        <v>116</v>
      </c>
      <c r="T21" s="376"/>
    </row>
    <row r="22" spans="1:113" ht="204.75" customHeight="1" x14ac:dyDescent="0.25">
      <c r="A22" s="379"/>
      <c r="B22" s="383"/>
      <c r="C22" s="384"/>
      <c r="D22" s="388"/>
      <c r="E22" s="383"/>
      <c r="F22" s="384"/>
      <c r="G22" s="383"/>
      <c r="H22" s="384"/>
      <c r="I22" s="383"/>
      <c r="J22" s="384"/>
      <c r="K22" s="386"/>
      <c r="L22" s="383"/>
      <c r="M22" s="384"/>
      <c r="N22" s="383"/>
      <c r="O22" s="384"/>
      <c r="P22" s="386"/>
      <c r="Q22" s="122" t="s">
        <v>115</v>
      </c>
      <c r="R22" s="122" t="s">
        <v>502</v>
      </c>
      <c r="S22" s="122" t="s">
        <v>114</v>
      </c>
      <c r="T22" s="122" t="s">
        <v>113</v>
      </c>
    </row>
    <row r="23" spans="1:113" ht="51.75" customHeight="1" x14ac:dyDescent="0.25">
      <c r="A23" s="380"/>
      <c r="B23" s="175" t="s">
        <v>111</v>
      </c>
      <c r="C23" s="175" t="s">
        <v>112</v>
      </c>
      <c r="D23" s="386"/>
      <c r="E23" s="175" t="s">
        <v>111</v>
      </c>
      <c r="F23" s="175" t="s">
        <v>112</v>
      </c>
      <c r="G23" s="175" t="s">
        <v>111</v>
      </c>
      <c r="H23" s="175" t="s">
        <v>112</v>
      </c>
      <c r="I23" s="175" t="s">
        <v>111</v>
      </c>
      <c r="J23" s="175" t="s">
        <v>112</v>
      </c>
      <c r="K23" s="175" t="s">
        <v>111</v>
      </c>
      <c r="L23" s="175" t="s">
        <v>111</v>
      </c>
      <c r="M23" s="175" t="s">
        <v>112</v>
      </c>
      <c r="N23" s="175" t="s">
        <v>111</v>
      </c>
      <c r="O23" s="175" t="s">
        <v>112</v>
      </c>
      <c r="P23" s="176" t="s">
        <v>111</v>
      </c>
      <c r="Q23" s="122" t="s">
        <v>111</v>
      </c>
      <c r="R23" s="122" t="s">
        <v>111</v>
      </c>
      <c r="S23" s="122" t="s">
        <v>111</v>
      </c>
      <c r="T23" s="122" t="s">
        <v>111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x14ac:dyDescent="0.25">
      <c r="A25" s="67"/>
      <c r="B25" s="66"/>
      <c r="C25" s="66"/>
      <c r="D25" s="66"/>
      <c r="E25" s="66"/>
      <c r="F25" s="66"/>
      <c r="G25" s="66"/>
      <c r="H25" s="66"/>
      <c r="I25" s="66"/>
      <c r="J25" s="65"/>
      <c r="K25" s="65"/>
      <c r="L25" s="65"/>
      <c r="M25" s="67"/>
      <c r="N25" s="67"/>
      <c r="O25" s="67"/>
      <c r="P25" s="65"/>
      <c r="Q25" s="178"/>
      <c r="R25" s="66"/>
      <c r="S25" s="178"/>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87" t="s">
        <v>538</v>
      </c>
      <c r="C29" s="387"/>
      <c r="D29" s="387"/>
      <c r="E29" s="387"/>
      <c r="F29" s="387"/>
      <c r="G29" s="387"/>
      <c r="H29" s="387"/>
      <c r="I29" s="387"/>
      <c r="J29" s="387"/>
      <c r="K29" s="387"/>
      <c r="L29" s="387"/>
      <c r="M29" s="387"/>
      <c r="N29" s="387"/>
      <c r="O29" s="387"/>
      <c r="P29" s="387"/>
      <c r="Q29" s="387"/>
      <c r="R29" s="38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V31" sqref="V31"/>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1.42578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5" t="str">
        <f>'1. паспорт местоположение'!A9</f>
        <v>Акционерное общество "Янтарьэнерго" ДЗО  ПАО "Россети"</v>
      </c>
      <c r="F9" s="365"/>
      <c r="G9" s="365"/>
      <c r="H9" s="365"/>
      <c r="I9" s="365"/>
      <c r="J9" s="365"/>
      <c r="K9" s="365"/>
      <c r="L9" s="365"/>
      <c r="M9" s="365"/>
      <c r="N9" s="365"/>
      <c r="O9" s="365"/>
      <c r="P9" s="365"/>
      <c r="Q9" s="365"/>
      <c r="R9" s="365"/>
      <c r="S9" s="365"/>
      <c r="T9" s="365"/>
      <c r="U9" s="365"/>
      <c r="V9" s="365"/>
      <c r="W9" s="365"/>
      <c r="X9" s="365"/>
      <c r="Y9" s="365"/>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5" t="str">
        <f>'1. паспорт местоположение'!A12</f>
        <v>F_1468</v>
      </c>
      <c r="F12" s="365"/>
      <c r="G12" s="365"/>
      <c r="H12" s="365"/>
      <c r="I12" s="365"/>
      <c r="J12" s="365"/>
      <c r="K12" s="365"/>
      <c r="L12" s="365"/>
      <c r="M12" s="365"/>
      <c r="N12" s="365"/>
      <c r="O12" s="365"/>
      <c r="P12" s="365"/>
      <c r="Q12" s="365"/>
      <c r="R12" s="365"/>
      <c r="S12" s="365"/>
      <c r="T12" s="365"/>
      <c r="U12" s="365"/>
      <c r="V12" s="365"/>
      <c r="W12" s="365"/>
      <c r="X12" s="365"/>
      <c r="Y12" s="365"/>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505</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4" customFormat="1" ht="21" customHeight="1" x14ac:dyDescent="0.25"/>
    <row r="21" spans="1:27" ht="15.75" customHeight="1" x14ac:dyDescent="0.25">
      <c r="A21" s="389" t="s">
        <v>6</v>
      </c>
      <c r="B21" s="391" t="s">
        <v>512</v>
      </c>
      <c r="C21" s="392"/>
      <c r="D21" s="391" t="s">
        <v>514</v>
      </c>
      <c r="E21" s="392"/>
      <c r="F21" s="374" t="s">
        <v>94</v>
      </c>
      <c r="G21" s="376"/>
      <c r="H21" s="376"/>
      <c r="I21" s="375"/>
      <c r="J21" s="389" t="s">
        <v>515</v>
      </c>
      <c r="K21" s="391" t="s">
        <v>516</v>
      </c>
      <c r="L21" s="392"/>
      <c r="M21" s="391" t="s">
        <v>517</v>
      </c>
      <c r="N21" s="392"/>
      <c r="O21" s="391" t="s">
        <v>504</v>
      </c>
      <c r="P21" s="392"/>
      <c r="Q21" s="391" t="s">
        <v>127</v>
      </c>
      <c r="R21" s="392"/>
      <c r="S21" s="389" t="s">
        <v>126</v>
      </c>
      <c r="T21" s="389" t="s">
        <v>518</v>
      </c>
      <c r="U21" s="389" t="s">
        <v>513</v>
      </c>
      <c r="V21" s="391" t="s">
        <v>125</v>
      </c>
      <c r="W21" s="392"/>
      <c r="X21" s="374" t="s">
        <v>117</v>
      </c>
      <c r="Y21" s="376"/>
      <c r="Z21" s="374" t="s">
        <v>116</v>
      </c>
      <c r="AA21" s="376"/>
    </row>
    <row r="22" spans="1:27" ht="216" customHeight="1" x14ac:dyDescent="0.25">
      <c r="A22" s="395"/>
      <c r="B22" s="393"/>
      <c r="C22" s="394"/>
      <c r="D22" s="393"/>
      <c r="E22" s="394"/>
      <c r="F22" s="374" t="s">
        <v>124</v>
      </c>
      <c r="G22" s="375"/>
      <c r="H22" s="374" t="s">
        <v>123</v>
      </c>
      <c r="I22" s="375"/>
      <c r="J22" s="390"/>
      <c r="K22" s="393"/>
      <c r="L22" s="394"/>
      <c r="M22" s="393"/>
      <c r="N22" s="394"/>
      <c r="O22" s="393"/>
      <c r="P22" s="394"/>
      <c r="Q22" s="393"/>
      <c r="R22" s="394"/>
      <c r="S22" s="390"/>
      <c r="T22" s="390"/>
      <c r="U22" s="390"/>
      <c r="V22" s="393"/>
      <c r="W22" s="394"/>
      <c r="X22" s="122" t="s">
        <v>115</v>
      </c>
      <c r="Y22" s="122" t="s">
        <v>502</v>
      </c>
      <c r="Z22" s="122" t="s">
        <v>114</v>
      </c>
      <c r="AA22" s="122" t="s">
        <v>113</v>
      </c>
    </row>
    <row r="23" spans="1:27" ht="60" customHeight="1" x14ac:dyDescent="0.25">
      <c r="A23" s="390"/>
      <c r="B23" s="173" t="s">
        <v>111</v>
      </c>
      <c r="C23" s="173" t="s">
        <v>112</v>
      </c>
      <c r="D23" s="123" t="s">
        <v>111</v>
      </c>
      <c r="E23" s="123" t="s">
        <v>112</v>
      </c>
      <c r="F23" s="123" t="s">
        <v>111</v>
      </c>
      <c r="G23" s="123" t="s">
        <v>112</v>
      </c>
      <c r="H23" s="123" t="s">
        <v>111</v>
      </c>
      <c r="I23" s="123" t="s">
        <v>112</v>
      </c>
      <c r="J23" s="123" t="s">
        <v>111</v>
      </c>
      <c r="K23" s="123" t="s">
        <v>111</v>
      </c>
      <c r="L23" s="123" t="s">
        <v>112</v>
      </c>
      <c r="M23" s="123" t="s">
        <v>111</v>
      </c>
      <c r="N23" s="123" t="s">
        <v>112</v>
      </c>
      <c r="O23" s="123" t="s">
        <v>111</v>
      </c>
      <c r="P23" s="123" t="s">
        <v>112</v>
      </c>
      <c r="Q23" s="123" t="s">
        <v>111</v>
      </c>
      <c r="R23" s="123" t="s">
        <v>112</v>
      </c>
      <c r="S23" s="123" t="s">
        <v>111</v>
      </c>
      <c r="T23" s="123" t="s">
        <v>111</v>
      </c>
      <c r="U23" s="123" t="s">
        <v>111</v>
      </c>
      <c r="V23" s="123" t="s">
        <v>111</v>
      </c>
      <c r="W23" s="123" t="s">
        <v>112</v>
      </c>
      <c r="X23" s="123" t="s">
        <v>111</v>
      </c>
      <c r="Y23" s="123" t="s">
        <v>111</v>
      </c>
      <c r="Z23" s="122" t="s">
        <v>111</v>
      </c>
      <c r="AA23" s="122" t="s">
        <v>111</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x14ac:dyDescent="0.25">
      <c r="A25" s="483">
        <v>1</v>
      </c>
      <c r="B25" s="483" t="s">
        <v>694</v>
      </c>
      <c r="C25" s="483" t="s">
        <v>694</v>
      </c>
      <c r="D25" s="483" t="s">
        <v>709</v>
      </c>
      <c r="E25" s="483" t="s">
        <v>709</v>
      </c>
      <c r="F25" s="483">
        <v>15</v>
      </c>
      <c r="G25" s="483">
        <v>15</v>
      </c>
      <c r="H25" s="483">
        <v>15</v>
      </c>
      <c r="I25" s="483">
        <v>15</v>
      </c>
      <c r="J25" s="483" t="s">
        <v>709</v>
      </c>
      <c r="K25" s="65" t="s">
        <v>65</v>
      </c>
      <c r="L25" s="336" t="s">
        <v>65</v>
      </c>
      <c r="M25" s="336" t="s">
        <v>691</v>
      </c>
      <c r="N25" s="337">
        <v>95</v>
      </c>
      <c r="O25" s="337" t="s">
        <v>686</v>
      </c>
      <c r="P25" s="337" t="s">
        <v>686</v>
      </c>
      <c r="Q25" s="67" t="s">
        <v>690</v>
      </c>
      <c r="R25" s="67">
        <v>0.65200000000000002</v>
      </c>
      <c r="S25" s="483" t="s">
        <v>709</v>
      </c>
      <c r="T25" s="483" t="s">
        <v>709</v>
      </c>
      <c r="U25" s="483" t="s">
        <v>709</v>
      </c>
      <c r="V25" s="483" t="s">
        <v>709</v>
      </c>
      <c r="W25" s="337" t="s">
        <v>693</v>
      </c>
      <c r="X25" s="483" t="s">
        <v>709</v>
      </c>
      <c r="Y25" s="483" t="s">
        <v>709</v>
      </c>
      <c r="Z25" s="483" t="s">
        <v>709</v>
      </c>
      <c r="AA25" s="483" t="s">
        <v>709</v>
      </c>
    </row>
    <row r="26" spans="1:27" s="64" customFormat="1" ht="24" customHeight="1" x14ac:dyDescent="0.25">
      <c r="A26" s="484"/>
      <c r="B26" s="484"/>
      <c r="C26" s="484"/>
      <c r="D26" s="484"/>
      <c r="E26" s="484"/>
      <c r="F26" s="484">
        <v>15</v>
      </c>
      <c r="G26" s="484">
        <v>15</v>
      </c>
      <c r="H26" s="484">
        <v>15</v>
      </c>
      <c r="I26" s="484">
        <v>15</v>
      </c>
      <c r="J26" s="484"/>
      <c r="K26" s="65" t="s">
        <v>65</v>
      </c>
      <c r="L26" s="336" t="s">
        <v>65</v>
      </c>
      <c r="M26" s="336" t="s">
        <v>691</v>
      </c>
      <c r="N26" s="337">
        <v>120</v>
      </c>
      <c r="O26" s="337" t="s">
        <v>686</v>
      </c>
      <c r="P26" s="337" t="s">
        <v>687</v>
      </c>
      <c r="Q26" s="67" t="s">
        <v>692</v>
      </c>
      <c r="R26" s="67">
        <v>0.105</v>
      </c>
      <c r="S26" s="484"/>
      <c r="T26" s="484"/>
      <c r="U26" s="484"/>
      <c r="V26" s="484"/>
      <c r="W26" s="337" t="s">
        <v>706</v>
      </c>
      <c r="X26" s="484"/>
      <c r="Y26" s="484"/>
      <c r="Z26" s="484"/>
      <c r="AA26" s="484"/>
    </row>
    <row r="27" spans="1:27" s="62" customFormat="1" ht="12.75" customHeight="1" x14ac:dyDescent="0.2">
      <c r="A27" s="63"/>
      <c r="B27" s="63"/>
      <c r="C27" s="63"/>
      <c r="E27" s="63"/>
      <c r="X27" s="124"/>
      <c r="Y27" s="124"/>
      <c r="Z27" s="124"/>
      <c r="AA27" s="124"/>
    </row>
    <row r="28" spans="1:27" s="62" customFormat="1" ht="12.75" x14ac:dyDescent="0.2">
      <c r="A28" s="63"/>
      <c r="B28" s="63"/>
      <c r="C28" s="63"/>
    </row>
  </sheetData>
  <mergeCells count="45">
    <mergeCell ref="X25:X26"/>
    <mergeCell ref="Y25:Y26"/>
    <mergeCell ref="Z25:Z26"/>
    <mergeCell ref="AA25:AA26"/>
    <mergeCell ref="V25:V26"/>
    <mergeCell ref="S25:S26"/>
    <mergeCell ref="T25:T26"/>
    <mergeCell ref="U25:U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5" t="str">
        <f>'1. паспорт местоположение'!A9:C9</f>
        <v>Акционерное общество "Янтарьэнерго" ДЗО  ПАО "Россети"</v>
      </c>
      <c r="B9" s="365"/>
      <c r="C9" s="365"/>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5" t="str">
        <f>'1. паспорт местоположение'!A12:C12</f>
        <v>F_1468</v>
      </c>
      <c r="B12" s="365"/>
      <c r="C12" s="365"/>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12" x14ac:dyDescent="0.2">
      <c r="A15"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65"/>
      <c r="C15" s="365"/>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59" t="s">
        <v>497</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492" t="s">
        <v>710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591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494" t="s">
        <v>711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0"/>
      <c r="AB6" s="170"/>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0"/>
      <c r="AB7" s="170"/>
    </row>
    <row r="8" spans="1:28" x14ac:dyDescent="0.25">
      <c r="A8" s="365" t="str">
        <f>'1. паспорт местоположение'!A9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71"/>
      <c r="AB8" s="171"/>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2"/>
      <c r="AB9" s="172"/>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0"/>
      <c r="AB10" s="170"/>
    </row>
    <row r="11" spans="1:28" x14ac:dyDescent="0.25">
      <c r="A11" s="365" t="str">
        <f>'1. паспорт местоположение'!A12:C12</f>
        <v>F_1468</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71"/>
      <c r="AB11" s="171"/>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2"/>
      <c r="AB12" s="172"/>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x14ac:dyDescent="0.25">
      <c r="A14"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71"/>
      <c r="AB14" s="171"/>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2"/>
      <c r="AB15" s="172"/>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81"/>
      <c r="AB16" s="181"/>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81"/>
      <c r="AB17" s="181"/>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81"/>
      <c r="AB18" s="181"/>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81"/>
      <c r="AB19" s="181"/>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82"/>
      <c r="AB20" s="182"/>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82"/>
      <c r="AB21" s="182"/>
    </row>
    <row r="22" spans="1:28" x14ac:dyDescent="0.25">
      <c r="A22" s="398" t="s">
        <v>529</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83"/>
      <c r="AB22" s="183"/>
    </row>
    <row r="23" spans="1:28" ht="32.25" customHeight="1" x14ac:dyDescent="0.25">
      <c r="A23" s="400" t="s">
        <v>380</v>
      </c>
      <c r="B23" s="401"/>
      <c r="C23" s="401"/>
      <c r="D23" s="401"/>
      <c r="E23" s="401"/>
      <c r="F23" s="401"/>
      <c r="G23" s="401"/>
      <c r="H23" s="401"/>
      <c r="I23" s="401"/>
      <c r="J23" s="401"/>
      <c r="K23" s="401"/>
      <c r="L23" s="402"/>
      <c r="M23" s="399" t="s">
        <v>381</v>
      </c>
      <c r="N23" s="399"/>
      <c r="O23" s="399"/>
      <c r="P23" s="399"/>
      <c r="Q23" s="399"/>
      <c r="R23" s="399"/>
      <c r="S23" s="399"/>
      <c r="T23" s="399"/>
      <c r="U23" s="399"/>
      <c r="V23" s="399"/>
      <c r="W23" s="399"/>
      <c r="X23" s="399"/>
      <c r="Y23" s="399"/>
      <c r="Z23" s="399"/>
    </row>
    <row r="24" spans="1:28" ht="151.5" customHeight="1" x14ac:dyDescent="0.25">
      <c r="A24" s="119" t="s">
        <v>239</v>
      </c>
      <c r="B24" s="120" t="s">
        <v>268</v>
      </c>
      <c r="C24" s="119" t="s">
        <v>374</v>
      </c>
      <c r="D24" s="119" t="s">
        <v>240</v>
      </c>
      <c r="E24" s="119" t="s">
        <v>375</v>
      </c>
      <c r="F24" s="119" t="s">
        <v>377</v>
      </c>
      <c r="G24" s="119" t="s">
        <v>376</v>
      </c>
      <c r="H24" s="119" t="s">
        <v>241</v>
      </c>
      <c r="I24" s="119" t="s">
        <v>378</v>
      </c>
      <c r="J24" s="119" t="s">
        <v>273</v>
      </c>
      <c r="K24" s="120" t="s">
        <v>267</v>
      </c>
      <c r="L24" s="120" t="s">
        <v>242</v>
      </c>
      <c r="M24" s="121" t="s">
        <v>287</v>
      </c>
      <c r="N24" s="120" t="s">
        <v>540</v>
      </c>
      <c r="O24" s="119" t="s">
        <v>284</v>
      </c>
      <c r="P24" s="119" t="s">
        <v>285</v>
      </c>
      <c r="Q24" s="119" t="s">
        <v>283</v>
      </c>
      <c r="R24" s="119" t="s">
        <v>241</v>
      </c>
      <c r="S24" s="119" t="s">
        <v>282</v>
      </c>
      <c r="T24" s="119" t="s">
        <v>281</v>
      </c>
      <c r="U24" s="119" t="s">
        <v>373</v>
      </c>
      <c r="V24" s="119" t="s">
        <v>283</v>
      </c>
      <c r="W24" s="126" t="s">
        <v>266</v>
      </c>
      <c r="X24" s="126" t="s">
        <v>298</v>
      </c>
      <c r="Y24" s="126" t="s">
        <v>299</v>
      </c>
      <c r="Z24" s="128" t="s">
        <v>296</v>
      </c>
    </row>
    <row r="25" spans="1:28" ht="16.5" customHeight="1" x14ac:dyDescent="0.25">
      <c r="A25" s="119">
        <v>1</v>
      </c>
      <c r="B25" s="120">
        <v>2</v>
      </c>
      <c r="C25" s="119">
        <v>3</v>
      </c>
      <c r="D25" s="120">
        <v>4</v>
      </c>
      <c r="E25" s="119">
        <v>5</v>
      </c>
      <c r="F25" s="120">
        <v>6</v>
      </c>
      <c r="G25" s="119">
        <v>7</v>
      </c>
      <c r="H25" s="120">
        <v>8</v>
      </c>
      <c r="I25" s="119">
        <v>9</v>
      </c>
      <c r="J25" s="120">
        <v>10</v>
      </c>
      <c r="K25" s="184">
        <v>11</v>
      </c>
      <c r="L25" s="120">
        <v>12</v>
      </c>
      <c r="M25" s="184">
        <v>13</v>
      </c>
      <c r="N25" s="120">
        <v>14</v>
      </c>
      <c r="O25" s="184">
        <v>15</v>
      </c>
      <c r="P25" s="120">
        <v>16</v>
      </c>
      <c r="Q25" s="184">
        <v>17</v>
      </c>
      <c r="R25" s="120">
        <v>18</v>
      </c>
      <c r="S25" s="184">
        <v>19</v>
      </c>
      <c r="T25" s="120">
        <v>20</v>
      </c>
      <c r="U25" s="184">
        <v>21</v>
      </c>
      <c r="V25" s="120">
        <v>22</v>
      </c>
      <c r="W25" s="184">
        <v>23</v>
      </c>
      <c r="X25" s="120">
        <v>24</v>
      </c>
      <c r="Y25" s="184">
        <v>25</v>
      </c>
      <c r="Z25" s="120">
        <v>26</v>
      </c>
    </row>
    <row r="26" spans="1:28" ht="45.75" customHeight="1" x14ac:dyDescent="0.25">
      <c r="A26" s="112" t="s">
        <v>358</v>
      </c>
      <c r="B26" s="118"/>
      <c r="C26" s="114" t="s">
        <v>360</v>
      </c>
      <c r="D26" s="114" t="s">
        <v>361</v>
      </c>
      <c r="E26" s="114" t="s">
        <v>362</v>
      </c>
      <c r="F26" s="114" t="s">
        <v>278</v>
      </c>
      <c r="G26" s="114" t="s">
        <v>363</v>
      </c>
      <c r="H26" s="114" t="s">
        <v>241</v>
      </c>
      <c r="I26" s="114" t="s">
        <v>364</v>
      </c>
      <c r="J26" s="114" t="s">
        <v>365</v>
      </c>
      <c r="K26" s="111"/>
      <c r="L26" s="115" t="s">
        <v>264</v>
      </c>
      <c r="M26" s="117" t="s">
        <v>280</v>
      </c>
      <c r="N26" s="111"/>
      <c r="O26" s="111"/>
      <c r="P26" s="111"/>
      <c r="Q26" s="111"/>
      <c r="R26" s="111"/>
      <c r="S26" s="111"/>
      <c r="T26" s="111"/>
      <c r="U26" s="111"/>
      <c r="V26" s="111"/>
      <c r="W26" s="111"/>
      <c r="X26" s="111"/>
      <c r="Y26" s="111"/>
      <c r="Z26" s="113" t="s">
        <v>297</v>
      </c>
    </row>
    <row r="27" spans="1:28" x14ac:dyDescent="0.25">
      <c r="A27" s="111" t="s">
        <v>243</v>
      </c>
      <c r="B27" s="111" t="s">
        <v>269</v>
      </c>
      <c r="C27" s="111" t="s">
        <v>248</v>
      </c>
      <c r="D27" s="111" t="s">
        <v>249</v>
      </c>
      <c r="E27" s="111" t="s">
        <v>288</v>
      </c>
      <c r="F27" s="114" t="s">
        <v>244</v>
      </c>
      <c r="G27" s="114" t="s">
        <v>292</v>
      </c>
      <c r="H27" s="111" t="s">
        <v>241</v>
      </c>
      <c r="I27" s="114" t="s">
        <v>274</v>
      </c>
      <c r="J27" s="114" t="s">
        <v>256</v>
      </c>
      <c r="K27" s="115" t="s">
        <v>260</v>
      </c>
      <c r="L27" s="111"/>
      <c r="M27" s="115" t="s">
        <v>286</v>
      </c>
      <c r="N27" s="111"/>
      <c r="O27" s="111"/>
      <c r="P27" s="111"/>
      <c r="Q27" s="111"/>
      <c r="R27" s="111"/>
      <c r="S27" s="111"/>
      <c r="T27" s="111"/>
      <c r="U27" s="111"/>
      <c r="V27" s="111"/>
      <c r="W27" s="111"/>
      <c r="X27" s="111"/>
      <c r="Y27" s="111"/>
      <c r="Z27" s="111"/>
    </row>
    <row r="28" spans="1:28" x14ac:dyDescent="0.25">
      <c r="A28" s="111" t="s">
        <v>243</v>
      </c>
      <c r="B28" s="111" t="s">
        <v>270</v>
      </c>
      <c r="C28" s="111" t="s">
        <v>250</v>
      </c>
      <c r="D28" s="111" t="s">
        <v>251</v>
      </c>
      <c r="E28" s="111" t="s">
        <v>289</v>
      </c>
      <c r="F28" s="114" t="s">
        <v>245</v>
      </c>
      <c r="G28" s="114" t="s">
        <v>293</v>
      </c>
      <c r="H28" s="111" t="s">
        <v>241</v>
      </c>
      <c r="I28" s="114" t="s">
        <v>275</v>
      </c>
      <c r="J28" s="114" t="s">
        <v>257</v>
      </c>
      <c r="K28" s="115" t="s">
        <v>261</v>
      </c>
      <c r="L28" s="116"/>
      <c r="M28" s="115" t="s">
        <v>0</v>
      </c>
      <c r="N28" s="115"/>
      <c r="O28" s="115"/>
      <c r="P28" s="115"/>
      <c r="Q28" s="115"/>
      <c r="R28" s="115"/>
      <c r="S28" s="115"/>
      <c r="T28" s="115"/>
      <c r="U28" s="115"/>
      <c r="V28" s="115"/>
      <c r="W28" s="115"/>
      <c r="X28" s="115"/>
      <c r="Y28" s="115"/>
      <c r="Z28" s="115"/>
    </row>
    <row r="29" spans="1:28" x14ac:dyDescent="0.25">
      <c r="A29" s="111" t="s">
        <v>243</v>
      </c>
      <c r="B29" s="111" t="s">
        <v>271</v>
      </c>
      <c r="C29" s="111" t="s">
        <v>252</v>
      </c>
      <c r="D29" s="111" t="s">
        <v>253</v>
      </c>
      <c r="E29" s="111" t="s">
        <v>290</v>
      </c>
      <c r="F29" s="114" t="s">
        <v>246</v>
      </c>
      <c r="G29" s="114" t="s">
        <v>294</v>
      </c>
      <c r="H29" s="111" t="s">
        <v>241</v>
      </c>
      <c r="I29" s="114" t="s">
        <v>276</v>
      </c>
      <c r="J29" s="114" t="s">
        <v>258</v>
      </c>
      <c r="K29" s="115" t="s">
        <v>262</v>
      </c>
      <c r="L29" s="116"/>
      <c r="M29" s="111"/>
      <c r="N29" s="111"/>
      <c r="O29" s="111"/>
      <c r="P29" s="111"/>
      <c r="Q29" s="111"/>
      <c r="R29" s="111"/>
      <c r="S29" s="111"/>
      <c r="T29" s="111"/>
      <c r="U29" s="111"/>
      <c r="V29" s="111"/>
      <c r="W29" s="111"/>
      <c r="X29" s="111"/>
      <c r="Y29" s="111"/>
      <c r="Z29" s="111"/>
    </row>
    <row r="30" spans="1:28" x14ac:dyDescent="0.25">
      <c r="A30" s="111" t="s">
        <v>243</v>
      </c>
      <c r="B30" s="111" t="s">
        <v>272</v>
      </c>
      <c r="C30" s="111" t="s">
        <v>254</v>
      </c>
      <c r="D30" s="111" t="s">
        <v>255</v>
      </c>
      <c r="E30" s="111" t="s">
        <v>291</v>
      </c>
      <c r="F30" s="114" t="s">
        <v>247</v>
      </c>
      <c r="G30" s="114" t="s">
        <v>295</v>
      </c>
      <c r="H30" s="111" t="s">
        <v>241</v>
      </c>
      <c r="I30" s="114" t="s">
        <v>277</v>
      </c>
      <c r="J30" s="114" t="s">
        <v>259</v>
      </c>
      <c r="K30" s="115" t="s">
        <v>263</v>
      </c>
      <c r="L30" s="116"/>
      <c r="M30" s="111"/>
      <c r="N30" s="111"/>
      <c r="O30" s="111"/>
      <c r="P30" s="111"/>
      <c r="Q30" s="111"/>
      <c r="R30" s="111"/>
      <c r="S30" s="111"/>
      <c r="T30" s="111"/>
      <c r="U30" s="111"/>
      <c r="V30" s="111"/>
      <c r="W30" s="111"/>
      <c r="X30" s="111"/>
      <c r="Y30" s="111"/>
      <c r="Z30" s="111"/>
    </row>
    <row r="31" spans="1:28" x14ac:dyDescent="0.25">
      <c r="A31" s="111" t="s">
        <v>0</v>
      </c>
      <c r="B31" s="111" t="s">
        <v>0</v>
      </c>
      <c r="C31" s="111" t="s">
        <v>0</v>
      </c>
      <c r="D31" s="111" t="s">
        <v>0</v>
      </c>
      <c r="E31" s="111" t="s">
        <v>0</v>
      </c>
      <c r="F31" s="111" t="s">
        <v>0</v>
      </c>
      <c r="G31" s="111" t="s">
        <v>0</v>
      </c>
      <c r="H31" s="111" t="s">
        <v>0</v>
      </c>
      <c r="I31" s="111" t="s">
        <v>0</v>
      </c>
      <c r="J31" s="111" t="s">
        <v>0</v>
      </c>
      <c r="K31" s="111" t="s">
        <v>0</v>
      </c>
      <c r="L31" s="116"/>
      <c r="M31" s="111"/>
      <c r="N31" s="111"/>
      <c r="O31" s="111"/>
      <c r="P31" s="111"/>
      <c r="Q31" s="111"/>
      <c r="R31" s="111"/>
      <c r="S31" s="111"/>
      <c r="T31" s="111"/>
      <c r="U31" s="111"/>
      <c r="V31" s="111"/>
      <c r="W31" s="111"/>
      <c r="X31" s="111"/>
      <c r="Y31" s="111"/>
      <c r="Z31" s="111"/>
    </row>
    <row r="32" spans="1:28" ht="30" x14ac:dyDescent="0.25">
      <c r="A32" s="118" t="s">
        <v>359</v>
      </c>
      <c r="B32" s="118"/>
      <c r="C32" s="114" t="s">
        <v>366</v>
      </c>
      <c r="D32" s="114" t="s">
        <v>367</v>
      </c>
      <c r="E32" s="114" t="s">
        <v>368</v>
      </c>
      <c r="F32" s="114" t="s">
        <v>369</v>
      </c>
      <c r="G32" s="114" t="s">
        <v>370</v>
      </c>
      <c r="H32" s="114" t="s">
        <v>241</v>
      </c>
      <c r="I32" s="114" t="s">
        <v>371</v>
      </c>
      <c r="J32" s="114" t="s">
        <v>372</v>
      </c>
      <c r="K32" s="111"/>
      <c r="L32" s="111"/>
      <c r="M32" s="111"/>
      <c r="N32" s="111"/>
      <c r="O32" s="111"/>
      <c r="P32" s="111"/>
      <c r="Q32" s="111"/>
      <c r="R32" s="111"/>
      <c r="S32" s="111"/>
      <c r="T32" s="111"/>
      <c r="U32" s="111"/>
      <c r="V32" s="111"/>
      <c r="W32" s="111"/>
      <c r="X32" s="111"/>
      <c r="Y32" s="111"/>
      <c r="Z32" s="111"/>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5" t="str">
        <f>'1. паспорт местоположение'!A12:C12</f>
        <v>F_1468</v>
      </c>
      <c r="B12" s="365"/>
      <c r="C12" s="365"/>
      <c r="D12" s="365"/>
      <c r="E12" s="365"/>
      <c r="F12" s="365"/>
      <c r="G12" s="365"/>
      <c r="H12" s="365"/>
      <c r="I12" s="365"/>
      <c r="J12" s="365"/>
      <c r="K12" s="365"/>
      <c r="L12" s="365"/>
      <c r="M12" s="365"/>
      <c r="N12" s="365"/>
      <c r="O12" s="365"/>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2" x14ac:dyDescent="0.2">
      <c r="A15"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65"/>
      <c r="C15" s="365"/>
      <c r="D15" s="365"/>
      <c r="E15" s="365"/>
      <c r="F15" s="365"/>
      <c r="G15" s="365"/>
      <c r="H15" s="365"/>
      <c r="I15" s="365"/>
      <c r="J15" s="365"/>
      <c r="K15" s="365"/>
      <c r="L15" s="365"/>
      <c r="M15" s="365"/>
      <c r="N15" s="365"/>
      <c r="O15" s="365"/>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403" t="s">
        <v>506</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70" t="s">
        <v>6</v>
      </c>
      <c r="B19" s="370" t="s">
        <v>88</v>
      </c>
      <c r="C19" s="370" t="s">
        <v>87</v>
      </c>
      <c r="D19" s="370" t="s">
        <v>76</v>
      </c>
      <c r="E19" s="404" t="s">
        <v>86</v>
      </c>
      <c r="F19" s="405"/>
      <c r="G19" s="405"/>
      <c r="H19" s="405"/>
      <c r="I19" s="406"/>
      <c r="J19" s="370" t="s">
        <v>85</v>
      </c>
      <c r="K19" s="370"/>
      <c r="L19" s="370"/>
      <c r="M19" s="370"/>
      <c r="N19" s="370"/>
      <c r="O19" s="370"/>
      <c r="P19" s="4"/>
      <c r="Q19" s="4"/>
      <c r="R19" s="4"/>
      <c r="S19" s="4"/>
      <c r="T19" s="4"/>
      <c r="U19" s="4"/>
      <c r="V19" s="4"/>
      <c r="W19" s="4"/>
    </row>
    <row r="20" spans="1:26" s="3" customFormat="1" ht="51" customHeight="1" x14ac:dyDescent="0.2">
      <c r="A20" s="370"/>
      <c r="B20" s="370"/>
      <c r="C20" s="370"/>
      <c r="D20" s="370"/>
      <c r="E20" s="46" t="s">
        <v>84</v>
      </c>
      <c r="F20" s="46" t="s">
        <v>83</v>
      </c>
      <c r="G20" s="46" t="s">
        <v>82</v>
      </c>
      <c r="H20" s="46" t="s">
        <v>81</v>
      </c>
      <c r="I20" s="46" t="s">
        <v>80</v>
      </c>
      <c r="J20" s="46" t="s">
        <v>79</v>
      </c>
      <c r="K20" s="46" t="s">
        <v>5</v>
      </c>
      <c r="L20" s="54" t="s">
        <v>4</v>
      </c>
      <c r="M20" s="53" t="s">
        <v>237</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1" sqref="C21"/>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07" t="str">
        <f>'[1]1. паспорт местоположение'!A5:C5</f>
        <v>Год раскрытия информации: 2016 год</v>
      </c>
      <c r="B5" s="407"/>
      <c r="C5" s="407"/>
      <c r="D5" s="407"/>
      <c r="E5" s="407"/>
      <c r="F5" s="407"/>
      <c r="G5" s="407"/>
      <c r="H5" s="407"/>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361" t="str">
        <f>'[1]1. паспорт местоположение'!A7:C7</f>
        <v xml:space="preserve">Паспорт инвестиционного проекта </v>
      </c>
      <c r="B7" s="361"/>
      <c r="C7" s="361"/>
      <c r="D7" s="361"/>
      <c r="E7" s="361"/>
      <c r="F7" s="361"/>
      <c r="G7" s="361"/>
      <c r="H7" s="361"/>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95"/>
      <c r="AR7" s="195"/>
    </row>
    <row r="8" spans="1:44" ht="18.75" x14ac:dyDescent="0.2">
      <c r="A8" s="286"/>
      <c r="B8" s="286"/>
      <c r="C8" s="286"/>
      <c r="D8" s="286"/>
      <c r="E8" s="286"/>
      <c r="F8" s="286"/>
      <c r="G8" s="286"/>
      <c r="H8" s="286"/>
      <c r="I8" s="286"/>
      <c r="J8" s="286"/>
      <c r="K8" s="286"/>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2"/>
      <c r="AR8" s="192"/>
    </row>
    <row r="9" spans="1:44" ht="18.75" x14ac:dyDescent="0.2">
      <c r="A9" s="360" t="str">
        <f>'[1]1. паспорт местоположение'!A9:C9</f>
        <v xml:space="preserve">                         АО "Янтарьэнерго"                         </v>
      </c>
      <c r="B9" s="360"/>
      <c r="C9" s="360"/>
      <c r="D9" s="360"/>
      <c r="E9" s="360"/>
      <c r="F9" s="360"/>
      <c r="G9" s="360"/>
      <c r="H9" s="360"/>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96"/>
      <c r="AR9" s="196"/>
    </row>
    <row r="10" spans="1:44" x14ac:dyDescent="0.2">
      <c r="A10" s="358" t="s">
        <v>9</v>
      </c>
      <c r="B10" s="358"/>
      <c r="C10" s="358"/>
      <c r="D10" s="358"/>
      <c r="E10" s="358"/>
      <c r="F10" s="358"/>
      <c r="G10" s="358"/>
      <c r="H10" s="358"/>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97"/>
      <c r="AR10" s="197"/>
    </row>
    <row r="11" spans="1:44" ht="18.75" x14ac:dyDescent="0.2">
      <c r="A11" s="286"/>
      <c r="B11" s="286"/>
      <c r="C11" s="286"/>
      <c r="D11" s="286"/>
      <c r="E11" s="286"/>
      <c r="F11" s="286"/>
      <c r="G11" s="286"/>
      <c r="H11" s="286"/>
      <c r="I11" s="286"/>
      <c r="J11" s="286"/>
      <c r="K11" s="286"/>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360" t="str">
        <f>'1. паспорт местоположение'!A12:C12</f>
        <v>F_1468</v>
      </c>
      <c r="B12" s="360"/>
      <c r="C12" s="360"/>
      <c r="D12" s="360"/>
      <c r="E12" s="360"/>
      <c r="F12" s="360"/>
      <c r="G12" s="360"/>
      <c r="H12" s="360"/>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96"/>
      <c r="AR12" s="196"/>
    </row>
    <row r="13" spans="1:44" x14ac:dyDescent="0.2">
      <c r="A13" s="358" t="s">
        <v>8</v>
      </c>
      <c r="B13" s="358"/>
      <c r="C13" s="358"/>
      <c r="D13" s="358"/>
      <c r="E13" s="358"/>
      <c r="F13" s="358"/>
      <c r="G13" s="358"/>
      <c r="H13" s="358"/>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97"/>
      <c r="AR13" s="197"/>
    </row>
    <row r="14" spans="1:44" ht="18.75" x14ac:dyDescent="0.2">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9"/>
      <c r="AA14" s="9"/>
      <c r="AB14" s="9"/>
      <c r="AC14" s="9"/>
      <c r="AD14" s="9"/>
      <c r="AE14" s="9"/>
      <c r="AF14" s="9"/>
      <c r="AG14" s="9"/>
      <c r="AH14" s="9"/>
      <c r="AI14" s="9"/>
      <c r="AJ14" s="9"/>
      <c r="AK14" s="9"/>
      <c r="AL14" s="9"/>
      <c r="AM14" s="9"/>
      <c r="AN14" s="9"/>
      <c r="AO14" s="9"/>
      <c r="AP14" s="9"/>
      <c r="AQ14" s="198"/>
      <c r="AR14" s="198"/>
    </row>
    <row r="15" spans="1:44" ht="18.75" x14ac:dyDescent="0.2">
      <c r="A15" s="410" t="str">
        <f>'1. паспорт местоположение'!A15:C15</f>
        <v>Реконструкция ТП 27-8 (инв.№ 5143144), реконструкция ВЛ 15-27 (инв.№ 5113793), реконструкция ПС В-23 (инв.№ 5143056), реконструкция ПС В-72 (инв.№ 5148394) в г.Гвардейске</v>
      </c>
      <c r="B15" s="359"/>
      <c r="C15" s="359"/>
      <c r="D15" s="359"/>
      <c r="E15" s="359"/>
      <c r="F15" s="359"/>
      <c r="G15" s="359"/>
      <c r="H15" s="359"/>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96"/>
      <c r="AR15" s="196"/>
    </row>
    <row r="16" spans="1:44" x14ac:dyDescent="0.2">
      <c r="A16" s="358" t="s">
        <v>7</v>
      </c>
      <c r="B16" s="358"/>
      <c r="C16" s="358"/>
      <c r="D16" s="358"/>
      <c r="E16" s="358"/>
      <c r="F16" s="358"/>
      <c r="G16" s="358"/>
      <c r="H16" s="358"/>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97"/>
      <c r="AR16" s="197"/>
    </row>
    <row r="17" spans="1:44" ht="18.75" x14ac:dyDescent="0.2">
      <c r="A17" s="288"/>
      <c r="B17" s="288"/>
      <c r="C17" s="288"/>
      <c r="D17" s="288"/>
      <c r="E17" s="288"/>
      <c r="F17" s="288"/>
      <c r="G17" s="288"/>
      <c r="H17" s="288"/>
      <c r="I17" s="288"/>
      <c r="J17" s="288"/>
      <c r="K17" s="288"/>
      <c r="L17" s="288"/>
      <c r="M17" s="288"/>
      <c r="N17" s="288"/>
      <c r="O17" s="288"/>
      <c r="P17" s="288"/>
      <c r="Q17" s="288"/>
      <c r="R17" s="288"/>
      <c r="S17" s="288"/>
      <c r="T17" s="288"/>
      <c r="U17" s="288"/>
      <c r="V17" s="288"/>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360" t="s">
        <v>507</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354</v>
      </c>
      <c r="B24" s="206" t="s">
        <v>1</v>
      </c>
      <c r="D24" s="207"/>
      <c r="E24" s="208"/>
      <c r="F24" s="208"/>
      <c r="G24" s="208"/>
      <c r="H24" s="208"/>
    </row>
    <row r="25" spans="1:44" x14ac:dyDescent="0.2">
      <c r="A25" s="209" t="s">
        <v>548</v>
      </c>
      <c r="B25" s="210">
        <f>$B$126/1.18</f>
        <v>3409916.0136563107</v>
      </c>
    </row>
    <row r="26" spans="1:44" x14ac:dyDescent="0.2">
      <c r="A26" s="211" t="s">
        <v>352</v>
      </c>
      <c r="B26" s="212">
        <v>0</v>
      </c>
    </row>
    <row r="27" spans="1:44" x14ac:dyDescent="0.2">
      <c r="A27" s="211" t="s">
        <v>350</v>
      </c>
      <c r="B27" s="212">
        <f>$B$123</f>
        <v>25</v>
      </c>
      <c r="D27" s="204" t="s">
        <v>353</v>
      </c>
    </row>
    <row r="28" spans="1:44" ht="16.149999999999999" customHeight="1" thickBot="1" x14ac:dyDescent="0.25">
      <c r="A28" s="213" t="s">
        <v>348</v>
      </c>
      <c r="B28" s="214">
        <v>1</v>
      </c>
      <c r="D28" s="411" t="s">
        <v>351</v>
      </c>
      <c r="E28" s="412"/>
      <c r="F28" s="413"/>
      <c r="G28" s="414" t="str">
        <f>IF(SUM(B89:L89)=0,"не окупается",SUM(B89:L89))</f>
        <v>не окупается</v>
      </c>
      <c r="H28" s="415"/>
    </row>
    <row r="29" spans="1:44" ht="15.6" customHeight="1" x14ac:dyDescent="0.2">
      <c r="A29" s="209" t="s">
        <v>346</v>
      </c>
      <c r="B29" s="210">
        <f>$B$126*$B$127</f>
        <v>40237.008961144471</v>
      </c>
      <c r="D29" s="411" t="s">
        <v>349</v>
      </c>
      <c r="E29" s="412"/>
      <c r="F29" s="413"/>
      <c r="G29" s="414" t="str">
        <f>IF(SUM(B90:L90)=0,"не окупается",SUM(B90:L90))</f>
        <v>не окупается</v>
      </c>
      <c r="H29" s="415"/>
    </row>
    <row r="30" spans="1:44" ht="27.6" customHeight="1" x14ac:dyDescent="0.2">
      <c r="A30" s="211" t="s">
        <v>549</v>
      </c>
      <c r="B30" s="212">
        <v>1</v>
      </c>
      <c r="D30" s="411" t="s">
        <v>347</v>
      </c>
      <c r="E30" s="412"/>
      <c r="F30" s="413"/>
      <c r="G30" s="416">
        <f>L87</f>
        <v>-671187.44509592513</v>
      </c>
      <c r="H30" s="417"/>
    </row>
    <row r="31" spans="1:44" x14ac:dyDescent="0.2">
      <c r="A31" s="211" t="s">
        <v>345</v>
      </c>
      <c r="B31" s="212">
        <v>1</v>
      </c>
      <c r="D31" s="418"/>
      <c r="E31" s="419"/>
      <c r="F31" s="420"/>
      <c r="G31" s="418"/>
      <c r="H31" s="420"/>
    </row>
    <row r="32" spans="1:44" x14ac:dyDescent="0.2">
      <c r="A32" s="211" t="s">
        <v>323</v>
      </c>
      <c r="B32" s="212"/>
    </row>
    <row r="33" spans="1:42" x14ac:dyDescent="0.2">
      <c r="A33" s="211" t="s">
        <v>344</v>
      </c>
      <c r="B33" s="212"/>
    </row>
    <row r="34" spans="1:42" x14ac:dyDescent="0.2">
      <c r="A34" s="211" t="s">
        <v>343</v>
      </c>
      <c r="B34" s="212"/>
    </row>
    <row r="35" spans="1:42" x14ac:dyDescent="0.2">
      <c r="A35" s="215"/>
      <c r="B35" s="212"/>
    </row>
    <row r="36" spans="1:42" ht="16.5" thickBot="1" x14ac:dyDescent="0.25">
      <c r="A36" s="213" t="s">
        <v>315</v>
      </c>
      <c r="B36" s="216">
        <v>0.2</v>
      </c>
    </row>
    <row r="37" spans="1:42" x14ac:dyDescent="0.2">
      <c r="A37" s="209" t="s">
        <v>550</v>
      </c>
      <c r="B37" s="210">
        <v>0</v>
      </c>
    </row>
    <row r="38" spans="1:42" x14ac:dyDescent="0.2">
      <c r="A38" s="211" t="s">
        <v>342</v>
      </c>
      <c r="B38" s="212"/>
    </row>
    <row r="39" spans="1:42" ht="16.5" thickBot="1" x14ac:dyDescent="0.25">
      <c r="A39" s="217" t="s">
        <v>341</v>
      </c>
      <c r="B39" s="218"/>
    </row>
    <row r="40" spans="1:42" x14ac:dyDescent="0.2">
      <c r="A40" s="219" t="s">
        <v>551</v>
      </c>
      <c r="B40" s="220">
        <v>1</v>
      </c>
    </row>
    <row r="41" spans="1:42" x14ac:dyDescent="0.2">
      <c r="A41" s="221" t="s">
        <v>340</v>
      </c>
      <c r="B41" s="222"/>
    </row>
    <row r="42" spans="1:42" x14ac:dyDescent="0.2">
      <c r="A42" s="221" t="s">
        <v>339</v>
      </c>
      <c r="B42" s="223"/>
    </row>
    <row r="43" spans="1:42" x14ac:dyDescent="0.2">
      <c r="A43" s="221" t="s">
        <v>338</v>
      </c>
      <c r="B43" s="223">
        <v>0</v>
      </c>
    </row>
    <row r="44" spans="1:42" x14ac:dyDescent="0.2">
      <c r="A44" s="221" t="s">
        <v>337</v>
      </c>
      <c r="B44" s="223">
        <f>B129</f>
        <v>0.20499999999999999</v>
      </c>
    </row>
    <row r="45" spans="1:42" x14ac:dyDescent="0.2">
      <c r="A45" s="221" t="s">
        <v>336</v>
      </c>
      <c r="B45" s="223">
        <f>1-B43</f>
        <v>1</v>
      </c>
    </row>
    <row r="46" spans="1:42" ht="16.5" thickBot="1" x14ac:dyDescent="0.25">
      <c r="A46" s="224" t="s">
        <v>335</v>
      </c>
      <c r="B46" s="225">
        <f>B45*B44+B43*B42*(1-B36)</f>
        <v>0.20499999999999999</v>
      </c>
      <c r="C46" s="226"/>
    </row>
    <row r="47" spans="1:42" s="229" customFormat="1" x14ac:dyDescent="0.2">
      <c r="A47" s="227" t="s">
        <v>334</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333</v>
      </c>
      <c r="B48" s="290">
        <f>C136</f>
        <v>5.8000000000000003E-2</v>
      </c>
      <c r="C48" s="290">
        <f t="shared" ref="C48:AP49" si="1">D136</f>
        <v>5.5E-2</v>
      </c>
      <c r="D48" s="290">
        <f t="shared" si="1"/>
        <v>5.5E-2</v>
      </c>
      <c r="E48" s="290">
        <f t="shared" si="1"/>
        <v>5.5E-2</v>
      </c>
      <c r="F48" s="290">
        <f t="shared" si="1"/>
        <v>5.5E-2</v>
      </c>
      <c r="G48" s="290">
        <f t="shared" si="1"/>
        <v>5.5E-2</v>
      </c>
      <c r="H48" s="290">
        <f t="shared" si="1"/>
        <v>5.5E-2</v>
      </c>
      <c r="I48" s="290">
        <f t="shared" si="1"/>
        <v>5.5E-2</v>
      </c>
      <c r="J48" s="290">
        <f t="shared" si="1"/>
        <v>5.5E-2</v>
      </c>
      <c r="K48" s="290">
        <f t="shared" si="1"/>
        <v>5.5E-2</v>
      </c>
      <c r="L48" s="290">
        <f t="shared" si="1"/>
        <v>5.5E-2</v>
      </c>
      <c r="M48" s="290">
        <f t="shared" si="1"/>
        <v>5.5E-2</v>
      </c>
      <c r="N48" s="290">
        <f t="shared" si="1"/>
        <v>5.5E-2</v>
      </c>
      <c r="O48" s="290">
        <f t="shared" si="1"/>
        <v>5.5E-2</v>
      </c>
      <c r="P48" s="290">
        <f t="shared" si="1"/>
        <v>5.5E-2</v>
      </c>
      <c r="Q48" s="290">
        <f t="shared" si="1"/>
        <v>5.5E-2</v>
      </c>
      <c r="R48" s="290">
        <f t="shared" si="1"/>
        <v>5.5E-2</v>
      </c>
      <c r="S48" s="290">
        <f t="shared" si="1"/>
        <v>5.5E-2</v>
      </c>
      <c r="T48" s="290">
        <f t="shared" si="1"/>
        <v>5.5E-2</v>
      </c>
      <c r="U48" s="290">
        <f t="shared" si="1"/>
        <v>5.5E-2</v>
      </c>
      <c r="V48" s="290">
        <f t="shared" si="1"/>
        <v>5.5E-2</v>
      </c>
      <c r="W48" s="290">
        <f t="shared" si="1"/>
        <v>5.5E-2</v>
      </c>
      <c r="X48" s="290">
        <f t="shared" si="1"/>
        <v>5.5E-2</v>
      </c>
      <c r="Y48" s="290">
        <f t="shared" si="1"/>
        <v>5.5E-2</v>
      </c>
      <c r="Z48" s="290">
        <f t="shared" si="1"/>
        <v>5.5E-2</v>
      </c>
      <c r="AA48" s="290">
        <f t="shared" si="1"/>
        <v>5.5E-2</v>
      </c>
      <c r="AB48" s="290">
        <f t="shared" si="1"/>
        <v>5.5E-2</v>
      </c>
      <c r="AC48" s="290">
        <f t="shared" si="1"/>
        <v>5.5E-2</v>
      </c>
      <c r="AD48" s="290">
        <f t="shared" si="1"/>
        <v>5.5E-2</v>
      </c>
      <c r="AE48" s="290">
        <f t="shared" si="1"/>
        <v>5.5E-2</v>
      </c>
      <c r="AF48" s="290">
        <f t="shared" si="1"/>
        <v>5.5E-2</v>
      </c>
      <c r="AG48" s="290">
        <f t="shared" si="1"/>
        <v>5.5E-2</v>
      </c>
      <c r="AH48" s="290">
        <f t="shared" si="1"/>
        <v>5.5E-2</v>
      </c>
      <c r="AI48" s="290">
        <f t="shared" si="1"/>
        <v>5.5E-2</v>
      </c>
      <c r="AJ48" s="290">
        <f t="shared" si="1"/>
        <v>5.5E-2</v>
      </c>
      <c r="AK48" s="290">
        <f t="shared" si="1"/>
        <v>5.5E-2</v>
      </c>
      <c r="AL48" s="290">
        <f t="shared" si="1"/>
        <v>5.5E-2</v>
      </c>
      <c r="AM48" s="290">
        <f t="shared" si="1"/>
        <v>5.5E-2</v>
      </c>
      <c r="AN48" s="290">
        <f t="shared" si="1"/>
        <v>5.5E-2</v>
      </c>
      <c r="AO48" s="290">
        <f t="shared" si="1"/>
        <v>5.5E-2</v>
      </c>
      <c r="AP48" s="290">
        <f t="shared" si="1"/>
        <v>5.5E-2</v>
      </c>
    </row>
    <row r="49" spans="1:45" s="229" customFormat="1" x14ac:dyDescent="0.2">
      <c r="A49" s="230" t="s">
        <v>332</v>
      </c>
      <c r="B49" s="290">
        <f>C137</f>
        <v>5.8000000000000052E-2</v>
      </c>
      <c r="C49" s="290">
        <f t="shared" si="1"/>
        <v>0.11619000000000002</v>
      </c>
      <c r="D49" s="290">
        <f t="shared" si="1"/>
        <v>0.17758045</v>
      </c>
      <c r="E49" s="290">
        <f t="shared" si="1"/>
        <v>0.24234737475000001</v>
      </c>
      <c r="F49" s="290">
        <f t="shared" si="1"/>
        <v>0.31067648036124984</v>
      </c>
      <c r="G49" s="290">
        <f t="shared" si="1"/>
        <v>0.38276368678111861</v>
      </c>
      <c r="H49" s="290">
        <f t="shared" si="1"/>
        <v>0.45881568955408003</v>
      </c>
      <c r="I49" s="290">
        <f t="shared" si="1"/>
        <v>0.53905055247955436</v>
      </c>
      <c r="J49" s="290">
        <f t="shared" si="1"/>
        <v>0.62369833286592979</v>
      </c>
      <c r="K49" s="290">
        <f t="shared" si="1"/>
        <v>0.71300174117355586</v>
      </c>
      <c r="L49" s="290">
        <f t="shared" si="1"/>
        <v>0.80721683693810142</v>
      </c>
      <c r="M49" s="290">
        <f t="shared" si="1"/>
        <v>0.90661376296969687</v>
      </c>
      <c r="N49" s="290">
        <f t="shared" si="1"/>
        <v>1.0114775199330301</v>
      </c>
      <c r="O49" s="290">
        <f t="shared" si="1"/>
        <v>1.1221087835293466</v>
      </c>
      <c r="P49" s="290">
        <f t="shared" si="1"/>
        <v>1.2388247666234604</v>
      </c>
      <c r="Q49" s="290">
        <f t="shared" si="1"/>
        <v>1.3619601287877505</v>
      </c>
      <c r="R49" s="290">
        <f t="shared" si="1"/>
        <v>1.4918679358710767</v>
      </c>
      <c r="S49" s="290">
        <f t="shared" si="1"/>
        <v>1.6289206723439857</v>
      </c>
      <c r="T49" s="290">
        <f t="shared" si="1"/>
        <v>1.7735113093229047</v>
      </c>
      <c r="U49" s="290">
        <f t="shared" si="1"/>
        <v>1.9260544313356642</v>
      </c>
      <c r="V49" s="290">
        <f t="shared" si="1"/>
        <v>2.0869874250591254</v>
      </c>
      <c r="W49" s="290">
        <f t="shared" si="1"/>
        <v>2.2567717334373771</v>
      </c>
      <c r="X49" s="290">
        <f t="shared" si="1"/>
        <v>2.4358941787764326</v>
      </c>
      <c r="Y49" s="290">
        <f t="shared" si="1"/>
        <v>2.6248683586091359</v>
      </c>
      <c r="Z49" s="290">
        <f t="shared" si="1"/>
        <v>2.8242361183326383</v>
      </c>
      <c r="AA49" s="290">
        <f t="shared" si="1"/>
        <v>3.0345691048409336</v>
      </c>
      <c r="AB49" s="290">
        <f t="shared" si="1"/>
        <v>3.2564704056071845</v>
      </c>
      <c r="AC49" s="290">
        <f t="shared" si="1"/>
        <v>3.4905762779155793</v>
      </c>
      <c r="AD49" s="290">
        <f t="shared" si="1"/>
        <v>3.7375579732009356</v>
      </c>
      <c r="AE49" s="290">
        <f t="shared" si="1"/>
        <v>3.9981236617269866</v>
      </c>
      <c r="AF49" s="290">
        <f t="shared" si="1"/>
        <v>4.2730204631219708</v>
      </c>
      <c r="AG49" s="290">
        <f t="shared" si="1"/>
        <v>4.563036588593679</v>
      </c>
      <c r="AH49" s="290">
        <f t="shared" si="1"/>
        <v>4.8690036009663311</v>
      </c>
      <c r="AI49" s="290">
        <f t="shared" si="1"/>
        <v>5.1917987990194794</v>
      </c>
      <c r="AJ49" s="290">
        <f t="shared" si="1"/>
        <v>5.5323477329655502</v>
      </c>
      <c r="AK49" s="290">
        <f t="shared" si="1"/>
        <v>5.8916268582786548</v>
      </c>
      <c r="AL49" s="290">
        <f t="shared" si="1"/>
        <v>6.2706663354839804</v>
      </c>
      <c r="AM49" s="290">
        <f t="shared" si="1"/>
        <v>6.6705529839355986</v>
      </c>
      <c r="AN49" s="290">
        <f t="shared" si="1"/>
        <v>7.0924333980520569</v>
      </c>
      <c r="AO49" s="290">
        <f t="shared" si="1"/>
        <v>7.5375172349449198</v>
      </c>
      <c r="AP49" s="290">
        <f t="shared" si="1"/>
        <v>8.0070806828668903</v>
      </c>
    </row>
    <row r="50" spans="1:45" s="229" customFormat="1" ht="16.5" thickBot="1" x14ac:dyDescent="0.25">
      <c r="A50" s="231" t="s">
        <v>552</v>
      </c>
      <c r="B50" s="232">
        <f>IF($B$124="да",($B$126-0.05),0)</f>
        <v>4023700.8461144469</v>
      </c>
      <c r="C50" s="232">
        <f>C108*(1+C49)</f>
        <v>0</v>
      </c>
      <c r="D50" s="232">
        <f t="shared" ref="D50:AP50" si="2">D108*(1+D49)</f>
        <v>0</v>
      </c>
      <c r="E50" s="232">
        <f t="shared" si="2"/>
        <v>0</v>
      </c>
      <c r="F50" s="232">
        <f t="shared" si="2"/>
        <v>0</v>
      </c>
      <c r="G50" s="232">
        <f t="shared" si="2"/>
        <v>0</v>
      </c>
      <c r="H50" s="232">
        <f t="shared" si="2"/>
        <v>0</v>
      </c>
      <c r="I50" s="232">
        <f t="shared" si="2"/>
        <v>0</v>
      </c>
      <c r="J50" s="232">
        <f t="shared" si="2"/>
        <v>0</v>
      </c>
      <c r="K50" s="232">
        <f t="shared" si="2"/>
        <v>0</v>
      </c>
      <c r="L50" s="232">
        <f t="shared" si="2"/>
        <v>0</v>
      </c>
      <c r="M50" s="232">
        <f t="shared" si="2"/>
        <v>0</v>
      </c>
      <c r="N50" s="232">
        <f t="shared" si="2"/>
        <v>0</v>
      </c>
      <c r="O50" s="232">
        <f t="shared" si="2"/>
        <v>0</v>
      </c>
      <c r="P50" s="232">
        <f t="shared" si="2"/>
        <v>0</v>
      </c>
      <c r="Q50" s="232">
        <f t="shared" si="2"/>
        <v>0</v>
      </c>
      <c r="R50" s="232">
        <f t="shared" si="2"/>
        <v>0</v>
      </c>
      <c r="S50" s="232">
        <f t="shared" si="2"/>
        <v>0</v>
      </c>
      <c r="T50" s="232">
        <f t="shared" si="2"/>
        <v>0</v>
      </c>
      <c r="U50" s="232">
        <f t="shared" si="2"/>
        <v>0</v>
      </c>
      <c r="V50" s="232">
        <f t="shared" si="2"/>
        <v>0</v>
      </c>
      <c r="W50" s="232">
        <f t="shared" si="2"/>
        <v>0</v>
      </c>
      <c r="X50" s="232">
        <f t="shared" si="2"/>
        <v>0</v>
      </c>
      <c r="Y50" s="232">
        <f t="shared" si="2"/>
        <v>0</v>
      </c>
      <c r="Z50" s="232">
        <f t="shared" si="2"/>
        <v>0</v>
      </c>
      <c r="AA50" s="232">
        <f t="shared" si="2"/>
        <v>0</v>
      </c>
      <c r="AB50" s="232">
        <f t="shared" si="2"/>
        <v>0</v>
      </c>
      <c r="AC50" s="232">
        <f t="shared" si="2"/>
        <v>0</v>
      </c>
      <c r="AD50" s="232">
        <f t="shared" si="2"/>
        <v>0</v>
      </c>
      <c r="AE50" s="232">
        <f t="shared" si="2"/>
        <v>0</v>
      </c>
      <c r="AF50" s="232">
        <f t="shared" si="2"/>
        <v>0</v>
      </c>
      <c r="AG50" s="232">
        <f t="shared" si="2"/>
        <v>0</v>
      </c>
      <c r="AH50" s="232">
        <f t="shared" si="2"/>
        <v>0</v>
      </c>
      <c r="AI50" s="232">
        <f t="shared" si="2"/>
        <v>0</v>
      </c>
      <c r="AJ50" s="232">
        <f t="shared" si="2"/>
        <v>0</v>
      </c>
      <c r="AK50" s="232">
        <f t="shared" si="2"/>
        <v>0</v>
      </c>
      <c r="AL50" s="232">
        <f t="shared" si="2"/>
        <v>0</v>
      </c>
      <c r="AM50" s="232">
        <f t="shared" si="2"/>
        <v>0</v>
      </c>
      <c r="AN50" s="232">
        <f t="shared" si="2"/>
        <v>0</v>
      </c>
      <c r="AO50" s="232">
        <f t="shared" si="2"/>
        <v>0</v>
      </c>
      <c r="AP50" s="232">
        <f t="shared" si="2"/>
        <v>0</v>
      </c>
    </row>
    <row r="51" spans="1:45" ht="16.5" thickBot="1" x14ac:dyDescent="0.25"/>
    <row r="52" spans="1:45" x14ac:dyDescent="0.2">
      <c r="A52" s="233" t="s">
        <v>331</v>
      </c>
      <c r="B52" s="234">
        <f>B58</f>
        <v>1</v>
      </c>
      <c r="C52" s="234">
        <f t="shared" ref="C52:AO52" si="3">C58</f>
        <v>2</v>
      </c>
      <c r="D52" s="234">
        <f t="shared" si="3"/>
        <v>3</v>
      </c>
      <c r="E52" s="234">
        <f t="shared" si="3"/>
        <v>4</v>
      </c>
      <c r="F52" s="234">
        <f t="shared" si="3"/>
        <v>5</v>
      </c>
      <c r="G52" s="234">
        <f t="shared" si="3"/>
        <v>6</v>
      </c>
      <c r="H52" s="234">
        <f t="shared" si="3"/>
        <v>7</v>
      </c>
      <c r="I52" s="234">
        <f t="shared" si="3"/>
        <v>8</v>
      </c>
      <c r="J52" s="234">
        <f t="shared" si="3"/>
        <v>9</v>
      </c>
      <c r="K52" s="234">
        <f t="shared" si="3"/>
        <v>10</v>
      </c>
      <c r="L52" s="234">
        <f t="shared" si="3"/>
        <v>11</v>
      </c>
      <c r="M52" s="234">
        <f t="shared" si="3"/>
        <v>12</v>
      </c>
      <c r="N52" s="234">
        <f t="shared" si="3"/>
        <v>13</v>
      </c>
      <c r="O52" s="234">
        <f t="shared" si="3"/>
        <v>14</v>
      </c>
      <c r="P52" s="234">
        <f t="shared" si="3"/>
        <v>15</v>
      </c>
      <c r="Q52" s="234">
        <f t="shared" si="3"/>
        <v>16</v>
      </c>
      <c r="R52" s="234">
        <f t="shared" si="3"/>
        <v>17</v>
      </c>
      <c r="S52" s="234">
        <f t="shared" si="3"/>
        <v>18</v>
      </c>
      <c r="T52" s="234">
        <f t="shared" si="3"/>
        <v>19</v>
      </c>
      <c r="U52" s="234">
        <f t="shared" si="3"/>
        <v>20</v>
      </c>
      <c r="V52" s="234">
        <f t="shared" si="3"/>
        <v>21</v>
      </c>
      <c r="W52" s="234">
        <f t="shared" si="3"/>
        <v>22</v>
      </c>
      <c r="X52" s="234">
        <f t="shared" si="3"/>
        <v>23</v>
      </c>
      <c r="Y52" s="234">
        <f t="shared" si="3"/>
        <v>24</v>
      </c>
      <c r="Z52" s="234">
        <f t="shared" si="3"/>
        <v>25</v>
      </c>
      <c r="AA52" s="234">
        <f t="shared" si="3"/>
        <v>26</v>
      </c>
      <c r="AB52" s="234">
        <f t="shared" si="3"/>
        <v>27</v>
      </c>
      <c r="AC52" s="234">
        <f t="shared" si="3"/>
        <v>28</v>
      </c>
      <c r="AD52" s="234">
        <f t="shared" si="3"/>
        <v>29</v>
      </c>
      <c r="AE52" s="234">
        <f t="shared" si="3"/>
        <v>30</v>
      </c>
      <c r="AF52" s="234">
        <f t="shared" si="3"/>
        <v>31</v>
      </c>
      <c r="AG52" s="234">
        <f t="shared" si="3"/>
        <v>32</v>
      </c>
      <c r="AH52" s="234">
        <f t="shared" si="3"/>
        <v>33</v>
      </c>
      <c r="AI52" s="234">
        <f t="shared" si="3"/>
        <v>34</v>
      </c>
      <c r="AJ52" s="234">
        <f t="shared" si="3"/>
        <v>35</v>
      </c>
      <c r="AK52" s="234">
        <f t="shared" si="3"/>
        <v>36</v>
      </c>
      <c r="AL52" s="234">
        <f t="shared" si="3"/>
        <v>37</v>
      </c>
      <c r="AM52" s="234">
        <f t="shared" si="3"/>
        <v>38</v>
      </c>
      <c r="AN52" s="234">
        <f t="shared" si="3"/>
        <v>39</v>
      </c>
      <c r="AO52" s="234">
        <f t="shared" si="3"/>
        <v>40</v>
      </c>
      <c r="AP52" s="234">
        <f>AP58</f>
        <v>41</v>
      </c>
    </row>
    <row r="53" spans="1:45" x14ac:dyDescent="0.2">
      <c r="A53" s="235" t="s">
        <v>330</v>
      </c>
      <c r="B53" s="291">
        <v>0</v>
      </c>
      <c r="C53" s="291">
        <f t="shared" ref="C53:AP53" si="4">B53+B54-B55</f>
        <v>0</v>
      </c>
      <c r="D53" s="291">
        <f t="shared" si="4"/>
        <v>0</v>
      </c>
      <c r="E53" s="291">
        <f t="shared" si="4"/>
        <v>0</v>
      </c>
      <c r="F53" s="291">
        <f t="shared" si="4"/>
        <v>0</v>
      </c>
      <c r="G53" s="291">
        <f t="shared" si="4"/>
        <v>0</v>
      </c>
      <c r="H53" s="291">
        <f t="shared" si="4"/>
        <v>0</v>
      </c>
      <c r="I53" s="291">
        <f t="shared" si="4"/>
        <v>0</v>
      </c>
      <c r="J53" s="291">
        <f t="shared" si="4"/>
        <v>0</v>
      </c>
      <c r="K53" s="291">
        <f t="shared" si="4"/>
        <v>0</v>
      </c>
      <c r="L53" s="291">
        <f t="shared" si="4"/>
        <v>0</v>
      </c>
      <c r="M53" s="291">
        <f t="shared" si="4"/>
        <v>0</v>
      </c>
      <c r="N53" s="291">
        <f t="shared" si="4"/>
        <v>0</v>
      </c>
      <c r="O53" s="291">
        <f t="shared" si="4"/>
        <v>0</v>
      </c>
      <c r="P53" s="291">
        <f t="shared" si="4"/>
        <v>0</v>
      </c>
      <c r="Q53" s="291">
        <f t="shared" si="4"/>
        <v>0</v>
      </c>
      <c r="R53" s="291">
        <f t="shared" si="4"/>
        <v>0</v>
      </c>
      <c r="S53" s="291">
        <f t="shared" si="4"/>
        <v>0</v>
      </c>
      <c r="T53" s="291">
        <f t="shared" si="4"/>
        <v>0</v>
      </c>
      <c r="U53" s="291">
        <f t="shared" si="4"/>
        <v>0</v>
      </c>
      <c r="V53" s="291">
        <f t="shared" si="4"/>
        <v>0</v>
      </c>
      <c r="W53" s="291">
        <f t="shared" si="4"/>
        <v>0</v>
      </c>
      <c r="X53" s="291">
        <f t="shared" si="4"/>
        <v>0</v>
      </c>
      <c r="Y53" s="291">
        <f t="shared" si="4"/>
        <v>0</v>
      </c>
      <c r="Z53" s="291">
        <f t="shared" si="4"/>
        <v>0</v>
      </c>
      <c r="AA53" s="291">
        <f t="shared" si="4"/>
        <v>0</v>
      </c>
      <c r="AB53" s="291">
        <f t="shared" si="4"/>
        <v>0</v>
      </c>
      <c r="AC53" s="291">
        <f t="shared" si="4"/>
        <v>0</v>
      </c>
      <c r="AD53" s="291">
        <f t="shared" si="4"/>
        <v>0</v>
      </c>
      <c r="AE53" s="291">
        <f t="shared" si="4"/>
        <v>0</v>
      </c>
      <c r="AF53" s="291">
        <f t="shared" si="4"/>
        <v>0</v>
      </c>
      <c r="AG53" s="291">
        <f t="shared" si="4"/>
        <v>0</v>
      </c>
      <c r="AH53" s="291">
        <f t="shared" si="4"/>
        <v>0</v>
      </c>
      <c r="AI53" s="291">
        <f t="shared" si="4"/>
        <v>0</v>
      </c>
      <c r="AJ53" s="291">
        <f t="shared" si="4"/>
        <v>0</v>
      </c>
      <c r="AK53" s="291">
        <f t="shared" si="4"/>
        <v>0</v>
      </c>
      <c r="AL53" s="291">
        <f t="shared" si="4"/>
        <v>0</v>
      </c>
      <c r="AM53" s="291">
        <f t="shared" si="4"/>
        <v>0</v>
      </c>
      <c r="AN53" s="291">
        <f t="shared" si="4"/>
        <v>0</v>
      </c>
      <c r="AO53" s="291">
        <f t="shared" si="4"/>
        <v>0</v>
      </c>
      <c r="AP53" s="291">
        <f t="shared" si="4"/>
        <v>0</v>
      </c>
    </row>
    <row r="54" spans="1:45" x14ac:dyDescent="0.2">
      <c r="A54" s="235" t="s">
        <v>329</v>
      </c>
      <c r="B54" s="291">
        <f>B25*B28*B43*1.18</f>
        <v>0</v>
      </c>
      <c r="C54" s="291">
        <v>0</v>
      </c>
      <c r="D54" s="291">
        <v>0</v>
      </c>
      <c r="E54" s="291">
        <v>0</v>
      </c>
      <c r="F54" s="291">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c r="X54" s="291">
        <v>0</v>
      </c>
      <c r="Y54" s="291">
        <v>0</v>
      </c>
      <c r="Z54" s="291">
        <v>0</v>
      </c>
      <c r="AA54" s="291">
        <v>0</v>
      </c>
      <c r="AB54" s="291">
        <v>0</v>
      </c>
      <c r="AC54" s="291">
        <v>0</v>
      </c>
      <c r="AD54" s="291">
        <v>0</v>
      </c>
      <c r="AE54" s="291">
        <v>0</v>
      </c>
      <c r="AF54" s="291">
        <v>0</v>
      </c>
      <c r="AG54" s="291">
        <v>0</v>
      </c>
      <c r="AH54" s="291">
        <v>0</v>
      </c>
      <c r="AI54" s="291">
        <v>0</v>
      </c>
      <c r="AJ54" s="291">
        <v>0</v>
      </c>
      <c r="AK54" s="291">
        <v>0</v>
      </c>
      <c r="AL54" s="291">
        <v>0</v>
      </c>
      <c r="AM54" s="291">
        <v>0</v>
      </c>
      <c r="AN54" s="291">
        <v>0</v>
      </c>
      <c r="AO54" s="291">
        <v>0</v>
      </c>
      <c r="AP54" s="291">
        <v>0</v>
      </c>
    </row>
    <row r="55" spans="1:45" x14ac:dyDescent="0.2">
      <c r="A55" s="235" t="s">
        <v>328</v>
      </c>
      <c r="B55" s="291">
        <f>$B$54/$B$40</f>
        <v>0</v>
      </c>
      <c r="C55" s="291">
        <f t="shared" ref="C55:AP55" si="5">IF(ROUND(C53,1)=0,0,B55+C54/$B$40)</f>
        <v>0</v>
      </c>
      <c r="D55" s="291">
        <f t="shared" si="5"/>
        <v>0</v>
      </c>
      <c r="E55" s="291">
        <f t="shared" si="5"/>
        <v>0</v>
      </c>
      <c r="F55" s="291">
        <f t="shared" si="5"/>
        <v>0</v>
      </c>
      <c r="G55" s="291">
        <f t="shared" si="5"/>
        <v>0</v>
      </c>
      <c r="H55" s="291">
        <f t="shared" si="5"/>
        <v>0</v>
      </c>
      <c r="I55" s="291">
        <f t="shared" si="5"/>
        <v>0</v>
      </c>
      <c r="J55" s="291">
        <f t="shared" si="5"/>
        <v>0</v>
      </c>
      <c r="K55" s="291">
        <f t="shared" si="5"/>
        <v>0</v>
      </c>
      <c r="L55" s="291">
        <f t="shared" si="5"/>
        <v>0</v>
      </c>
      <c r="M55" s="291">
        <f t="shared" si="5"/>
        <v>0</v>
      </c>
      <c r="N55" s="291">
        <f t="shared" si="5"/>
        <v>0</v>
      </c>
      <c r="O55" s="291">
        <f t="shared" si="5"/>
        <v>0</v>
      </c>
      <c r="P55" s="291">
        <f t="shared" si="5"/>
        <v>0</v>
      </c>
      <c r="Q55" s="291">
        <f t="shared" si="5"/>
        <v>0</v>
      </c>
      <c r="R55" s="291">
        <f t="shared" si="5"/>
        <v>0</v>
      </c>
      <c r="S55" s="291">
        <f t="shared" si="5"/>
        <v>0</v>
      </c>
      <c r="T55" s="291">
        <f t="shared" si="5"/>
        <v>0</v>
      </c>
      <c r="U55" s="291">
        <f t="shared" si="5"/>
        <v>0</v>
      </c>
      <c r="V55" s="291">
        <f t="shared" si="5"/>
        <v>0</v>
      </c>
      <c r="W55" s="291">
        <f t="shared" si="5"/>
        <v>0</v>
      </c>
      <c r="X55" s="291">
        <f t="shared" si="5"/>
        <v>0</v>
      </c>
      <c r="Y55" s="291">
        <f t="shared" si="5"/>
        <v>0</v>
      </c>
      <c r="Z55" s="291">
        <f t="shared" si="5"/>
        <v>0</v>
      </c>
      <c r="AA55" s="291">
        <f t="shared" si="5"/>
        <v>0</v>
      </c>
      <c r="AB55" s="291">
        <f t="shared" si="5"/>
        <v>0</v>
      </c>
      <c r="AC55" s="291">
        <f t="shared" si="5"/>
        <v>0</v>
      </c>
      <c r="AD55" s="291">
        <f t="shared" si="5"/>
        <v>0</v>
      </c>
      <c r="AE55" s="291">
        <f t="shared" si="5"/>
        <v>0</v>
      </c>
      <c r="AF55" s="291">
        <f t="shared" si="5"/>
        <v>0</v>
      </c>
      <c r="AG55" s="291">
        <f t="shared" si="5"/>
        <v>0</v>
      </c>
      <c r="AH55" s="291">
        <f t="shared" si="5"/>
        <v>0</v>
      </c>
      <c r="AI55" s="291">
        <f t="shared" si="5"/>
        <v>0</v>
      </c>
      <c r="AJ55" s="291">
        <f t="shared" si="5"/>
        <v>0</v>
      </c>
      <c r="AK55" s="291">
        <f t="shared" si="5"/>
        <v>0</v>
      </c>
      <c r="AL55" s="291">
        <f t="shared" si="5"/>
        <v>0</v>
      </c>
      <c r="AM55" s="291">
        <f t="shared" si="5"/>
        <v>0</v>
      </c>
      <c r="AN55" s="291">
        <f t="shared" si="5"/>
        <v>0</v>
      </c>
      <c r="AO55" s="291">
        <f t="shared" si="5"/>
        <v>0</v>
      </c>
      <c r="AP55" s="291">
        <f t="shared" si="5"/>
        <v>0</v>
      </c>
    </row>
    <row r="56" spans="1:45" ht="16.5" thickBot="1" x14ac:dyDescent="0.25">
      <c r="A56" s="236" t="s">
        <v>327</v>
      </c>
      <c r="B56" s="237">
        <f t="shared" ref="B56:AP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 t="shared" si="6"/>
        <v>0</v>
      </c>
      <c r="AC56" s="237">
        <f t="shared" si="6"/>
        <v>0</v>
      </c>
      <c r="AD56" s="237">
        <f t="shared" si="6"/>
        <v>0</v>
      </c>
      <c r="AE56" s="237">
        <f t="shared" si="6"/>
        <v>0</v>
      </c>
      <c r="AF56" s="237">
        <f t="shared" si="6"/>
        <v>0</v>
      </c>
      <c r="AG56" s="237">
        <f t="shared" si="6"/>
        <v>0</v>
      </c>
      <c r="AH56" s="237">
        <f t="shared" si="6"/>
        <v>0</v>
      </c>
      <c r="AI56" s="237">
        <f t="shared" si="6"/>
        <v>0</v>
      </c>
      <c r="AJ56" s="237">
        <f t="shared" si="6"/>
        <v>0</v>
      </c>
      <c r="AK56" s="237">
        <f t="shared" si="6"/>
        <v>0</v>
      </c>
      <c r="AL56" s="237">
        <f t="shared" si="6"/>
        <v>0</v>
      </c>
      <c r="AM56" s="237">
        <f t="shared" si="6"/>
        <v>0</v>
      </c>
      <c r="AN56" s="237">
        <f t="shared" si="6"/>
        <v>0</v>
      </c>
      <c r="AO56" s="237">
        <f t="shared" si="6"/>
        <v>0</v>
      </c>
      <c r="AP56" s="237">
        <f t="shared" si="6"/>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9"/>
      <c r="AR57" s="189"/>
      <c r="AS57" s="189"/>
    </row>
    <row r="58" spans="1:45" x14ac:dyDescent="0.2">
      <c r="A58" s="233" t="s">
        <v>553</v>
      </c>
      <c r="B58" s="234">
        <v>1</v>
      </c>
      <c r="C58" s="234">
        <f>B58+1</f>
        <v>2</v>
      </c>
      <c r="D58" s="234">
        <f t="shared" ref="D58:AP58" si="7">C58+1</f>
        <v>3</v>
      </c>
      <c r="E58" s="234">
        <f t="shared" si="7"/>
        <v>4</v>
      </c>
      <c r="F58" s="234">
        <f t="shared" si="7"/>
        <v>5</v>
      </c>
      <c r="G58" s="234">
        <f t="shared" si="7"/>
        <v>6</v>
      </c>
      <c r="H58" s="234">
        <f t="shared" si="7"/>
        <v>7</v>
      </c>
      <c r="I58" s="234">
        <f t="shared" si="7"/>
        <v>8</v>
      </c>
      <c r="J58" s="234">
        <f t="shared" si="7"/>
        <v>9</v>
      </c>
      <c r="K58" s="234">
        <f t="shared" si="7"/>
        <v>10</v>
      </c>
      <c r="L58" s="234">
        <f t="shared" si="7"/>
        <v>11</v>
      </c>
      <c r="M58" s="234">
        <f t="shared" si="7"/>
        <v>12</v>
      </c>
      <c r="N58" s="234">
        <f t="shared" si="7"/>
        <v>13</v>
      </c>
      <c r="O58" s="234">
        <f t="shared" si="7"/>
        <v>14</v>
      </c>
      <c r="P58" s="234">
        <f t="shared" si="7"/>
        <v>15</v>
      </c>
      <c r="Q58" s="234">
        <f t="shared" si="7"/>
        <v>16</v>
      </c>
      <c r="R58" s="234">
        <f t="shared" si="7"/>
        <v>17</v>
      </c>
      <c r="S58" s="234">
        <f t="shared" si="7"/>
        <v>18</v>
      </c>
      <c r="T58" s="234">
        <f t="shared" si="7"/>
        <v>19</v>
      </c>
      <c r="U58" s="234">
        <f t="shared" si="7"/>
        <v>20</v>
      </c>
      <c r="V58" s="234">
        <f t="shared" si="7"/>
        <v>21</v>
      </c>
      <c r="W58" s="234">
        <f t="shared" si="7"/>
        <v>22</v>
      </c>
      <c r="X58" s="234">
        <f t="shared" si="7"/>
        <v>23</v>
      </c>
      <c r="Y58" s="234">
        <f t="shared" si="7"/>
        <v>24</v>
      </c>
      <c r="Z58" s="234">
        <f t="shared" si="7"/>
        <v>25</v>
      </c>
      <c r="AA58" s="234">
        <f t="shared" si="7"/>
        <v>26</v>
      </c>
      <c r="AB58" s="234">
        <f t="shared" si="7"/>
        <v>27</v>
      </c>
      <c r="AC58" s="234">
        <f t="shared" si="7"/>
        <v>28</v>
      </c>
      <c r="AD58" s="234">
        <f t="shared" si="7"/>
        <v>29</v>
      </c>
      <c r="AE58" s="234">
        <f t="shared" si="7"/>
        <v>30</v>
      </c>
      <c r="AF58" s="234">
        <f t="shared" si="7"/>
        <v>31</v>
      </c>
      <c r="AG58" s="234">
        <f t="shared" si="7"/>
        <v>32</v>
      </c>
      <c r="AH58" s="234">
        <f t="shared" si="7"/>
        <v>33</v>
      </c>
      <c r="AI58" s="234">
        <f t="shared" si="7"/>
        <v>34</v>
      </c>
      <c r="AJ58" s="234">
        <f t="shared" si="7"/>
        <v>35</v>
      </c>
      <c r="AK58" s="234">
        <f t="shared" si="7"/>
        <v>36</v>
      </c>
      <c r="AL58" s="234">
        <f t="shared" si="7"/>
        <v>37</v>
      </c>
      <c r="AM58" s="234">
        <f t="shared" si="7"/>
        <v>38</v>
      </c>
      <c r="AN58" s="234">
        <f t="shared" si="7"/>
        <v>39</v>
      </c>
      <c r="AO58" s="234">
        <f t="shared" si="7"/>
        <v>40</v>
      </c>
      <c r="AP58" s="234">
        <f t="shared" si="7"/>
        <v>41</v>
      </c>
    </row>
    <row r="59" spans="1:45" ht="14.25" x14ac:dyDescent="0.2">
      <c r="A59" s="241" t="s">
        <v>326</v>
      </c>
      <c r="B59" s="292">
        <f t="shared" ref="B59:AP59" si="8">B50*$B$28</f>
        <v>4023700.8461144469</v>
      </c>
      <c r="C59" s="292">
        <f t="shared" si="8"/>
        <v>0</v>
      </c>
      <c r="D59" s="292">
        <f t="shared" si="8"/>
        <v>0</v>
      </c>
      <c r="E59" s="292">
        <f t="shared" si="8"/>
        <v>0</v>
      </c>
      <c r="F59" s="292">
        <f t="shared" si="8"/>
        <v>0</v>
      </c>
      <c r="G59" s="292">
        <f t="shared" si="8"/>
        <v>0</v>
      </c>
      <c r="H59" s="292">
        <f t="shared" si="8"/>
        <v>0</v>
      </c>
      <c r="I59" s="292">
        <f t="shared" si="8"/>
        <v>0</v>
      </c>
      <c r="J59" s="292">
        <f t="shared" si="8"/>
        <v>0</v>
      </c>
      <c r="K59" s="292">
        <f t="shared" si="8"/>
        <v>0</v>
      </c>
      <c r="L59" s="292">
        <f t="shared" si="8"/>
        <v>0</v>
      </c>
      <c r="M59" s="292">
        <f t="shared" si="8"/>
        <v>0</v>
      </c>
      <c r="N59" s="292">
        <f t="shared" si="8"/>
        <v>0</v>
      </c>
      <c r="O59" s="292">
        <f t="shared" si="8"/>
        <v>0</v>
      </c>
      <c r="P59" s="292">
        <f t="shared" si="8"/>
        <v>0</v>
      </c>
      <c r="Q59" s="292">
        <f t="shared" si="8"/>
        <v>0</v>
      </c>
      <c r="R59" s="292">
        <f t="shared" si="8"/>
        <v>0</v>
      </c>
      <c r="S59" s="292">
        <f t="shared" si="8"/>
        <v>0</v>
      </c>
      <c r="T59" s="292">
        <f t="shared" si="8"/>
        <v>0</v>
      </c>
      <c r="U59" s="292">
        <f t="shared" si="8"/>
        <v>0</v>
      </c>
      <c r="V59" s="292">
        <f t="shared" si="8"/>
        <v>0</v>
      </c>
      <c r="W59" s="292">
        <f t="shared" si="8"/>
        <v>0</v>
      </c>
      <c r="X59" s="292">
        <f t="shared" si="8"/>
        <v>0</v>
      </c>
      <c r="Y59" s="292">
        <f t="shared" si="8"/>
        <v>0</v>
      </c>
      <c r="Z59" s="292">
        <f t="shared" si="8"/>
        <v>0</v>
      </c>
      <c r="AA59" s="292">
        <f t="shared" si="8"/>
        <v>0</v>
      </c>
      <c r="AB59" s="292">
        <f t="shared" si="8"/>
        <v>0</v>
      </c>
      <c r="AC59" s="292">
        <f t="shared" si="8"/>
        <v>0</v>
      </c>
      <c r="AD59" s="292">
        <f t="shared" si="8"/>
        <v>0</v>
      </c>
      <c r="AE59" s="292">
        <f t="shared" si="8"/>
        <v>0</v>
      </c>
      <c r="AF59" s="292">
        <f t="shared" si="8"/>
        <v>0</v>
      </c>
      <c r="AG59" s="292">
        <f t="shared" si="8"/>
        <v>0</v>
      </c>
      <c r="AH59" s="292">
        <f t="shared" si="8"/>
        <v>0</v>
      </c>
      <c r="AI59" s="292">
        <f t="shared" si="8"/>
        <v>0</v>
      </c>
      <c r="AJ59" s="292">
        <f t="shared" si="8"/>
        <v>0</v>
      </c>
      <c r="AK59" s="292">
        <f t="shared" si="8"/>
        <v>0</v>
      </c>
      <c r="AL59" s="292">
        <f t="shared" si="8"/>
        <v>0</v>
      </c>
      <c r="AM59" s="292">
        <f t="shared" si="8"/>
        <v>0</v>
      </c>
      <c r="AN59" s="292">
        <f t="shared" si="8"/>
        <v>0</v>
      </c>
      <c r="AO59" s="292">
        <f t="shared" si="8"/>
        <v>0</v>
      </c>
      <c r="AP59" s="292">
        <f t="shared" si="8"/>
        <v>0</v>
      </c>
    </row>
    <row r="60" spans="1:45" x14ac:dyDescent="0.2">
      <c r="A60" s="235" t="s">
        <v>325</v>
      </c>
      <c r="B60" s="291">
        <f t="shared" ref="B60:Z60" si="9">SUM(B61:B65)</f>
        <v>0</v>
      </c>
      <c r="C60" s="291">
        <f t="shared" si="9"/>
        <v>-44912.147032339846</v>
      </c>
      <c r="D60" s="291">
        <f>SUM(D61:D65)</f>
        <v>-47382.315119118539</v>
      </c>
      <c r="E60" s="291">
        <f t="shared" si="9"/>
        <v>-49988.342450670061</v>
      </c>
      <c r="F60" s="291">
        <f t="shared" si="9"/>
        <v>-52737.701285456904</v>
      </c>
      <c r="G60" s="291">
        <f t="shared" si="9"/>
        <v>-55638.274856157033</v>
      </c>
      <c r="H60" s="291">
        <f t="shared" si="9"/>
        <v>-58698.379973245668</v>
      </c>
      <c r="I60" s="291">
        <f t="shared" si="9"/>
        <v>-61926.790871774181</v>
      </c>
      <c r="J60" s="291">
        <f t="shared" si="9"/>
        <v>-65332.764369721757</v>
      </c>
      <c r="K60" s="291">
        <f t="shared" si="9"/>
        <v>-68926.066410056446</v>
      </c>
      <c r="L60" s="291">
        <f t="shared" si="9"/>
        <v>-72717.000062609557</v>
      </c>
      <c r="M60" s="291">
        <f t="shared" si="9"/>
        <v>-76716.435066053076</v>
      </c>
      <c r="N60" s="291">
        <f t="shared" si="9"/>
        <v>-80935.838994685997</v>
      </c>
      <c r="O60" s="291">
        <f t="shared" si="9"/>
        <v>-85387.31013939371</v>
      </c>
      <c r="P60" s="291">
        <f t="shared" si="9"/>
        <v>-90083.612197060356</v>
      </c>
      <c r="Q60" s="291">
        <f t="shared" si="9"/>
        <v>-95038.21086789867</v>
      </c>
      <c r="R60" s="291">
        <f t="shared" si="9"/>
        <v>-100265.31246563309</v>
      </c>
      <c r="S60" s="291">
        <f t="shared" si="9"/>
        <v>-105779.9046512429</v>
      </c>
      <c r="T60" s="291">
        <f t="shared" si="9"/>
        <v>-111597.79940706125</v>
      </c>
      <c r="U60" s="291">
        <f t="shared" si="9"/>
        <v>-117735.67837444961</v>
      </c>
      <c r="V60" s="291">
        <f t="shared" si="9"/>
        <v>-124211.14068504433</v>
      </c>
      <c r="W60" s="291">
        <f t="shared" si="9"/>
        <v>-131042.75342272175</v>
      </c>
      <c r="X60" s="291">
        <f t="shared" si="9"/>
        <v>-138250.10486097145</v>
      </c>
      <c r="Y60" s="291">
        <f t="shared" si="9"/>
        <v>-145853.86062832485</v>
      </c>
      <c r="Z60" s="291">
        <f t="shared" si="9"/>
        <v>-153875.82296288272</v>
      </c>
      <c r="AA60" s="291">
        <f t="shared" ref="AA60:AP60" si="10">SUM(AA61:AA65)</f>
        <v>-162338.99322584126</v>
      </c>
      <c r="AB60" s="291">
        <f t="shared" si="10"/>
        <v>-171267.63785326251</v>
      </c>
      <c r="AC60" s="291">
        <f t="shared" si="10"/>
        <v>-180687.35793519195</v>
      </c>
      <c r="AD60" s="291">
        <f t="shared" si="10"/>
        <v>-190625.16262162747</v>
      </c>
      <c r="AE60" s="291">
        <f t="shared" si="10"/>
        <v>-201109.54656581697</v>
      </c>
      <c r="AF60" s="291">
        <f t="shared" si="10"/>
        <v>-212170.5716269369</v>
      </c>
      <c r="AG60" s="291">
        <f t="shared" si="10"/>
        <v>-223839.95306641844</v>
      </c>
      <c r="AH60" s="291">
        <f t="shared" si="10"/>
        <v>-236151.15048507144</v>
      </c>
      <c r="AI60" s="291">
        <f t="shared" si="10"/>
        <v>-249139.46376175038</v>
      </c>
      <c r="AJ60" s="291">
        <f t="shared" si="10"/>
        <v>-262842.13426864659</v>
      </c>
      <c r="AK60" s="291">
        <f t="shared" si="10"/>
        <v>-277298.45165342215</v>
      </c>
      <c r="AL60" s="291">
        <f t="shared" si="10"/>
        <v>-292549.86649436038</v>
      </c>
      <c r="AM60" s="291">
        <f t="shared" si="10"/>
        <v>-308640.10915155016</v>
      </c>
      <c r="AN60" s="291">
        <f t="shared" si="10"/>
        <v>-325615.31515488541</v>
      </c>
      <c r="AO60" s="291">
        <f t="shared" si="10"/>
        <v>-343524.15748840407</v>
      </c>
      <c r="AP60" s="291">
        <f t="shared" si="10"/>
        <v>-362417.98615026631</v>
      </c>
    </row>
    <row r="61" spans="1:45" x14ac:dyDescent="0.2">
      <c r="A61" s="242" t="s">
        <v>324</v>
      </c>
      <c r="B61" s="291"/>
      <c r="C61" s="291">
        <f>-IF(C$47&lt;=$B$30,0,$B$29*(1+C$49)*$B$28)</f>
        <v>-44912.147032339846</v>
      </c>
      <c r="D61" s="291">
        <f>-IF(D$47&lt;=$B$30,0,$B$29*(1+D$49)*$B$28)</f>
        <v>-47382.315119118539</v>
      </c>
      <c r="E61" s="291">
        <f t="shared" ref="E61:AP61" si="11">-IF(E$47&lt;=$B$30,0,$B$29*(1+E$49)*$B$28)</f>
        <v>-49988.342450670061</v>
      </c>
      <c r="F61" s="291">
        <f t="shared" si="11"/>
        <v>-52737.701285456904</v>
      </c>
      <c r="G61" s="291">
        <f t="shared" si="11"/>
        <v>-55638.274856157033</v>
      </c>
      <c r="H61" s="291">
        <f t="shared" si="11"/>
        <v>-58698.379973245668</v>
      </c>
      <c r="I61" s="291">
        <f t="shared" si="11"/>
        <v>-61926.790871774181</v>
      </c>
      <c r="J61" s="291">
        <f t="shared" si="11"/>
        <v>-65332.764369721757</v>
      </c>
      <c r="K61" s="291">
        <f t="shared" si="11"/>
        <v>-68926.066410056446</v>
      </c>
      <c r="L61" s="291">
        <f t="shared" si="11"/>
        <v>-72717.000062609557</v>
      </c>
      <c r="M61" s="291">
        <f t="shared" si="11"/>
        <v>-76716.435066053076</v>
      </c>
      <c r="N61" s="291">
        <f t="shared" si="11"/>
        <v>-80935.838994685997</v>
      </c>
      <c r="O61" s="291">
        <f t="shared" si="11"/>
        <v>-85387.31013939371</v>
      </c>
      <c r="P61" s="291">
        <f t="shared" si="11"/>
        <v>-90083.612197060356</v>
      </c>
      <c r="Q61" s="291">
        <f t="shared" si="11"/>
        <v>-95038.21086789867</v>
      </c>
      <c r="R61" s="291">
        <f t="shared" si="11"/>
        <v>-100265.31246563309</v>
      </c>
      <c r="S61" s="291">
        <f t="shared" si="11"/>
        <v>-105779.9046512429</v>
      </c>
      <c r="T61" s="291">
        <f t="shared" si="11"/>
        <v>-111597.79940706125</v>
      </c>
      <c r="U61" s="291">
        <f t="shared" si="11"/>
        <v>-117735.67837444961</v>
      </c>
      <c r="V61" s="291">
        <f t="shared" si="11"/>
        <v>-124211.14068504433</v>
      </c>
      <c r="W61" s="291">
        <f t="shared" si="11"/>
        <v>-131042.75342272175</v>
      </c>
      <c r="X61" s="291">
        <f t="shared" si="11"/>
        <v>-138250.10486097145</v>
      </c>
      <c r="Y61" s="291">
        <f t="shared" si="11"/>
        <v>-145853.86062832485</v>
      </c>
      <c r="Z61" s="291">
        <f t="shared" si="11"/>
        <v>-153875.82296288272</v>
      </c>
      <c r="AA61" s="291">
        <f t="shared" si="11"/>
        <v>-162338.99322584126</v>
      </c>
      <c r="AB61" s="291">
        <f t="shared" si="11"/>
        <v>-171267.63785326251</v>
      </c>
      <c r="AC61" s="291">
        <f t="shared" si="11"/>
        <v>-180687.35793519195</v>
      </c>
      <c r="AD61" s="291">
        <f t="shared" si="11"/>
        <v>-190625.16262162747</v>
      </c>
      <c r="AE61" s="291">
        <f t="shared" si="11"/>
        <v>-201109.54656581697</v>
      </c>
      <c r="AF61" s="291">
        <f t="shared" si="11"/>
        <v>-212170.5716269369</v>
      </c>
      <c r="AG61" s="291">
        <f t="shared" si="11"/>
        <v>-223839.95306641844</v>
      </c>
      <c r="AH61" s="291">
        <f t="shared" si="11"/>
        <v>-236151.15048507144</v>
      </c>
      <c r="AI61" s="291">
        <f t="shared" si="11"/>
        <v>-249139.46376175038</v>
      </c>
      <c r="AJ61" s="291">
        <f t="shared" si="11"/>
        <v>-262842.13426864659</v>
      </c>
      <c r="AK61" s="291">
        <f t="shared" si="11"/>
        <v>-277298.45165342215</v>
      </c>
      <c r="AL61" s="291">
        <f t="shared" si="11"/>
        <v>-292549.86649436038</v>
      </c>
      <c r="AM61" s="291">
        <f t="shared" si="11"/>
        <v>-308640.10915155016</v>
      </c>
      <c r="AN61" s="291">
        <f t="shared" si="11"/>
        <v>-325615.31515488541</v>
      </c>
      <c r="AO61" s="291">
        <f t="shared" si="11"/>
        <v>-343524.15748840407</v>
      </c>
      <c r="AP61" s="291">
        <f t="shared" si="11"/>
        <v>-362417.98615026631</v>
      </c>
    </row>
    <row r="62" spans="1:45" x14ac:dyDescent="0.2">
      <c r="A62" s="242" t="str">
        <f>A32</f>
        <v>Прочие расходы при эксплуатации объекта, руб. без НДС</v>
      </c>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291"/>
      <c r="AL62" s="291"/>
      <c r="AM62" s="291"/>
      <c r="AN62" s="291"/>
      <c r="AO62" s="291"/>
      <c r="AP62" s="291"/>
    </row>
    <row r="63" spans="1:45" x14ac:dyDescent="0.2">
      <c r="A63" s="242" t="s">
        <v>550</v>
      </c>
      <c r="B63" s="291"/>
      <c r="C63" s="291"/>
      <c r="D63" s="291"/>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91"/>
      <c r="AL63" s="291"/>
      <c r="AM63" s="291"/>
      <c r="AN63" s="291"/>
      <c r="AO63" s="291"/>
      <c r="AP63" s="291"/>
    </row>
    <row r="64" spans="1:45" x14ac:dyDescent="0.2">
      <c r="A64" s="242" t="s">
        <v>550</v>
      </c>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291"/>
      <c r="AL64" s="291"/>
      <c r="AM64" s="291"/>
      <c r="AN64" s="291"/>
      <c r="AO64" s="291"/>
      <c r="AP64" s="291"/>
    </row>
    <row r="65" spans="1:45" ht="31.5" x14ac:dyDescent="0.2">
      <c r="A65" s="242" t="s">
        <v>554</v>
      </c>
      <c r="B65" s="291"/>
      <c r="C65" s="291"/>
      <c r="D65" s="291"/>
      <c r="E65" s="291"/>
      <c r="F65" s="291"/>
      <c r="G65" s="291"/>
      <c r="H65" s="291"/>
      <c r="I65" s="291"/>
      <c r="J65" s="291"/>
      <c r="K65" s="291"/>
      <c r="L65" s="291"/>
      <c r="M65" s="291"/>
      <c r="N65" s="291"/>
      <c r="O65" s="291"/>
      <c r="P65" s="291"/>
      <c r="Q65" s="291"/>
      <c r="R65" s="291"/>
      <c r="S65" s="291"/>
      <c r="T65" s="291"/>
      <c r="U65" s="291"/>
      <c r="V65" s="291"/>
      <c r="W65" s="291"/>
      <c r="X65" s="291"/>
      <c r="Y65" s="291"/>
      <c r="Z65" s="291"/>
      <c r="AA65" s="291"/>
      <c r="AB65" s="291"/>
      <c r="AC65" s="291"/>
      <c r="AD65" s="291"/>
      <c r="AE65" s="291"/>
      <c r="AF65" s="291"/>
      <c r="AG65" s="291"/>
      <c r="AH65" s="291"/>
      <c r="AI65" s="291"/>
      <c r="AJ65" s="291"/>
      <c r="AK65" s="291"/>
      <c r="AL65" s="291"/>
      <c r="AM65" s="291"/>
      <c r="AN65" s="291"/>
      <c r="AO65" s="291"/>
      <c r="AP65" s="291"/>
    </row>
    <row r="66" spans="1:45" ht="28.5" x14ac:dyDescent="0.2">
      <c r="A66" s="243" t="s">
        <v>322</v>
      </c>
      <c r="B66" s="292">
        <f t="shared" ref="B66:AO66" si="12">B59+B60</f>
        <v>4023700.8461144469</v>
      </c>
      <c r="C66" s="292">
        <f t="shared" si="12"/>
        <v>-44912.147032339846</v>
      </c>
      <c r="D66" s="292">
        <f t="shared" si="12"/>
        <v>-47382.315119118539</v>
      </c>
      <c r="E66" s="292">
        <f t="shared" si="12"/>
        <v>-49988.342450670061</v>
      </c>
      <c r="F66" s="292">
        <f t="shared" si="12"/>
        <v>-52737.701285456904</v>
      </c>
      <c r="G66" s="292">
        <f t="shared" si="12"/>
        <v>-55638.274856157033</v>
      </c>
      <c r="H66" s="292">
        <f t="shared" si="12"/>
        <v>-58698.379973245668</v>
      </c>
      <c r="I66" s="292">
        <f t="shared" si="12"/>
        <v>-61926.790871774181</v>
      </c>
      <c r="J66" s="292">
        <f t="shared" si="12"/>
        <v>-65332.764369721757</v>
      </c>
      <c r="K66" s="292">
        <f t="shared" si="12"/>
        <v>-68926.066410056446</v>
      </c>
      <c r="L66" s="292">
        <f t="shared" si="12"/>
        <v>-72717.000062609557</v>
      </c>
      <c r="M66" s="292">
        <f t="shared" si="12"/>
        <v>-76716.435066053076</v>
      </c>
      <c r="N66" s="292">
        <f t="shared" si="12"/>
        <v>-80935.838994685997</v>
      </c>
      <c r="O66" s="292">
        <f t="shared" si="12"/>
        <v>-85387.31013939371</v>
      </c>
      <c r="P66" s="292">
        <f t="shared" si="12"/>
        <v>-90083.612197060356</v>
      </c>
      <c r="Q66" s="292">
        <f t="shared" si="12"/>
        <v>-95038.21086789867</v>
      </c>
      <c r="R66" s="292">
        <f t="shared" si="12"/>
        <v>-100265.31246563309</v>
      </c>
      <c r="S66" s="292">
        <f t="shared" si="12"/>
        <v>-105779.9046512429</v>
      </c>
      <c r="T66" s="292">
        <f t="shared" si="12"/>
        <v>-111597.79940706125</v>
      </c>
      <c r="U66" s="292">
        <f t="shared" si="12"/>
        <v>-117735.67837444961</v>
      </c>
      <c r="V66" s="292">
        <f t="shared" si="12"/>
        <v>-124211.14068504433</v>
      </c>
      <c r="W66" s="292">
        <f t="shared" si="12"/>
        <v>-131042.75342272175</v>
      </c>
      <c r="X66" s="292">
        <f t="shared" si="12"/>
        <v>-138250.10486097145</v>
      </c>
      <c r="Y66" s="292">
        <f t="shared" si="12"/>
        <v>-145853.86062832485</v>
      </c>
      <c r="Z66" s="292">
        <f t="shared" si="12"/>
        <v>-153875.82296288272</v>
      </c>
      <c r="AA66" s="292">
        <f t="shared" si="12"/>
        <v>-162338.99322584126</v>
      </c>
      <c r="AB66" s="292">
        <f t="shared" si="12"/>
        <v>-171267.63785326251</v>
      </c>
      <c r="AC66" s="292">
        <f t="shared" si="12"/>
        <v>-180687.35793519195</v>
      </c>
      <c r="AD66" s="292">
        <f t="shared" si="12"/>
        <v>-190625.16262162747</v>
      </c>
      <c r="AE66" s="292">
        <f t="shared" si="12"/>
        <v>-201109.54656581697</v>
      </c>
      <c r="AF66" s="292">
        <f t="shared" si="12"/>
        <v>-212170.5716269369</v>
      </c>
      <c r="AG66" s="292">
        <f t="shared" si="12"/>
        <v>-223839.95306641844</v>
      </c>
      <c r="AH66" s="292">
        <f t="shared" si="12"/>
        <v>-236151.15048507144</v>
      </c>
      <c r="AI66" s="292">
        <f t="shared" si="12"/>
        <v>-249139.46376175038</v>
      </c>
      <c r="AJ66" s="292">
        <f t="shared" si="12"/>
        <v>-262842.13426864659</v>
      </c>
      <c r="AK66" s="292">
        <f t="shared" si="12"/>
        <v>-277298.45165342215</v>
      </c>
      <c r="AL66" s="292">
        <f t="shared" si="12"/>
        <v>-292549.86649436038</v>
      </c>
      <c r="AM66" s="292">
        <f t="shared" si="12"/>
        <v>-308640.10915155016</v>
      </c>
      <c r="AN66" s="292">
        <f t="shared" si="12"/>
        <v>-325615.31515488541</v>
      </c>
      <c r="AO66" s="292">
        <f t="shared" si="12"/>
        <v>-343524.15748840407</v>
      </c>
      <c r="AP66" s="292">
        <f>AP59+AP60</f>
        <v>-362417.98615026631</v>
      </c>
    </row>
    <row r="67" spans="1:45" x14ac:dyDescent="0.2">
      <c r="A67" s="242" t="s">
        <v>317</v>
      </c>
      <c r="B67" s="244"/>
      <c r="C67" s="291">
        <f>-($B$25)*1.18*$B$28/$B$27</f>
        <v>-160948.03584457785</v>
      </c>
      <c r="D67" s="291">
        <f>C67</f>
        <v>-160948.03584457785</v>
      </c>
      <c r="E67" s="291">
        <f t="shared" ref="E67:AP67" si="13">D67</f>
        <v>-160948.03584457785</v>
      </c>
      <c r="F67" s="291">
        <f t="shared" si="13"/>
        <v>-160948.03584457785</v>
      </c>
      <c r="G67" s="291">
        <f t="shared" si="13"/>
        <v>-160948.03584457785</v>
      </c>
      <c r="H67" s="291">
        <f t="shared" si="13"/>
        <v>-160948.03584457785</v>
      </c>
      <c r="I67" s="291">
        <f t="shared" si="13"/>
        <v>-160948.03584457785</v>
      </c>
      <c r="J67" s="291">
        <f t="shared" si="13"/>
        <v>-160948.03584457785</v>
      </c>
      <c r="K67" s="291">
        <f t="shared" si="13"/>
        <v>-160948.03584457785</v>
      </c>
      <c r="L67" s="291">
        <f t="shared" si="13"/>
        <v>-160948.03584457785</v>
      </c>
      <c r="M67" s="291">
        <f t="shared" si="13"/>
        <v>-160948.03584457785</v>
      </c>
      <c r="N67" s="291">
        <f t="shared" si="13"/>
        <v>-160948.03584457785</v>
      </c>
      <c r="O67" s="291">
        <f t="shared" si="13"/>
        <v>-160948.03584457785</v>
      </c>
      <c r="P67" s="291">
        <f t="shared" si="13"/>
        <v>-160948.03584457785</v>
      </c>
      <c r="Q67" s="291">
        <f t="shared" si="13"/>
        <v>-160948.03584457785</v>
      </c>
      <c r="R67" s="291">
        <f t="shared" si="13"/>
        <v>-160948.03584457785</v>
      </c>
      <c r="S67" s="291">
        <f t="shared" si="13"/>
        <v>-160948.03584457785</v>
      </c>
      <c r="T67" s="291">
        <f t="shared" si="13"/>
        <v>-160948.03584457785</v>
      </c>
      <c r="U67" s="291">
        <f t="shared" si="13"/>
        <v>-160948.03584457785</v>
      </c>
      <c r="V67" s="291">
        <f t="shared" si="13"/>
        <v>-160948.03584457785</v>
      </c>
      <c r="W67" s="291">
        <f t="shared" si="13"/>
        <v>-160948.03584457785</v>
      </c>
      <c r="X67" s="291">
        <f t="shared" si="13"/>
        <v>-160948.03584457785</v>
      </c>
      <c r="Y67" s="291">
        <f t="shared" si="13"/>
        <v>-160948.03584457785</v>
      </c>
      <c r="Z67" s="291">
        <f t="shared" si="13"/>
        <v>-160948.03584457785</v>
      </c>
      <c r="AA67" s="291">
        <f t="shared" si="13"/>
        <v>-160948.03584457785</v>
      </c>
      <c r="AB67" s="291">
        <f t="shared" si="13"/>
        <v>-160948.03584457785</v>
      </c>
      <c r="AC67" s="291">
        <f t="shared" si="13"/>
        <v>-160948.03584457785</v>
      </c>
      <c r="AD67" s="291">
        <f t="shared" si="13"/>
        <v>-160948.03584457785</v>
      </c>
      <c r="AE67" s="291">
        <f t="shared" si="13"/>
        <v>-160948.03584457785</v>
      </c>
      <c r="AF67" s="291">
        <f t="shared" si="13"/>
        <v>-160948.03584457785</v>
      </c>
      <c r="AG67" s="291">
        <f t="shared" si="13"/>
        <v>-160948.03584457785</v>
      </c>
      <c r="AH67" s="291">
        <f t="shared" si="13"/>
        <v>-160948.03584457785</v>
      </c>
      <c r="AI67" s="291">
        <f t="shared" si="13"/>
        <v>-160948.03584457785</v>
      </c>
      <c r="AJ67" s="291">
        <f t="shared" si="13"/>
        <v>-160948.03584457785</v>
      </c>
      <c r="AK67" s="291">
        <f t="shared" si="13"/>
        <v>-160948.03584457785</v>
      </c>
      <c r="AL67" s="291">
        <f t="shared" si="13"/>
        <v>-160948.03584457785</v>
      </c>
      <c r="AM67" s="291">
        <f t="shared" si="13"/>
        <v>-160948.03584457785</v>
      </c>
      <c r="AN67" s="291">
        <f t="shared" si="13"/>
        <v>-160948.03584457785</v>
      </c>
      <c r="AO67" s="291">
        <f t="shared" si="13"/>
        <v>-160948.03584457785</v>
      </c>
      <c r="AP67" s="291">
        <f t="shared" si="13"/>
        <v>-160948.03584457785</v>
      </c>
      <c r="AQ67" s="245">
        <f>SUM(B67:AA67)/1.18</f>
        <v>-3409916.0136563117</v>
      </c>
      <c r="AR67" s="246">
        <f>SUM(B67:AF67)/1.18</f>
        <v>-4091899.2163875727</v>
      </c>
      <c r="AS67" s="246">
        <f>SUM(B67:AP67)/1.18</f>
        <v>-5455865.6218500938</v>
      </c>
    </row>
    <row r="68" spans="1:45" ht="28.5" x14ac:dyDescent="0.2">
      <c r="A68" s="243" t="s">
        <v>318</v>
      </c>
      <c r="B68" s="292">
        <f t="shared" ref="B68:J68" si="14">B66+B67</f>
        <v>4023700.8461144469</v>
      </c>
      <c r="C68" s="292">
        <f>C66+C67</f>
        <v>-205860.18287691771</v>
      </c>
      <c r="D68" s="292">
        <f>D66+D67</f>
        <v>-208330.3509636964</v>
      </c>
      <c r="E68" s="292">
        <f t="shared" si="14"/>
        <v>-210936.37829524791</v>
      </c>
      <c r="F68" s="292">
        <f>F66+C67</f>
        <v>-213685.73713003477</v>
      </c>
      <c r="G68" s="292">
        <f t="shared" si="14"/>
        <v>-216586.3107007349</v>
      </c>
      <c r="H68" s="292">
        <f t="shared" si="14"/>
        <v>-219646.41581782352</v>
      </c>
      <c r="I68" s="292">
        <f t="shared" si="14"/>
        <v>-222874.82671635202</v>
      </c>
      <c r="J68" s="292">
        <f t="shared" si="14"/>
        <v>-226280.80021429961</v>
      </c>
      <c r="K68" s="292">
        <f>K66+K67</f>
        <v>-229874.10225463432</v>
      </c>
      <c r="L68" s="292">
        <f>L66+L67</f>
        <v>-233665.03590718741</v>
      </c>
      <c r="M68" s="292">
        <f t="shared" ref="M68:AO68" si="15">M66+M67</f>
        <v>-237664.47091063095</v>
      </c>
      <c r="N68" s="292">
        <f t="shared" si="15"/>
        <v>-241883.87483926385</v>
      </c>
      <c r="O68" s="292">
        <f t="shared" si="15"/>
        <v>-246335.34598397155</v>
      </c>
      <c r="P68" s="292">
        <f t="shared" si="15"/>
        <v>-251031.6480416382</v>
      </c>
      <c r="Q68" s="292">
        <f t="shared" si="15"/>
        <v>-255986.24671247654</v>
      </c>
      <c r="R68" s="292">
        <f t="shared" si="15"/>
        <v>-261213.34831021095</v>
      </c>
      <c r="S68" s="292">
        <f t="shared" si="15"/>
        <v>-266727.94049582077</v>
      </c>
      <c r="T68" s="292">
        <f t="shared" si="15"/>
        <v>-272545.83525163913</v>
      </c>
      <c r="U68" s="292">
        <f t="shared" si="15"/>
        <v>-278683.71421902743</v>
      </c>
      <c r="V68" s="292">
        <f t="shared" si="15"/>
        <v>-285159.17652962217</v>
      </c>
      <c r="W68" s="292">
        <f t="shared" si="15"/>
        <v>-291990.78926729958</v>
      </c>
      <c r="X68" s="292">
        <f t="shared" si="15"/>
        <v>-299198.14070554927</v>
      </c>
      <c r="Y68" s="292">
        <f t="shared" si="15"/>
        <v>-306801.89647290274</v>
      </c>
      <c r="Z68" s="292">
        <f t="shared" si="15"/>
        <v>-314823.85880746058</v>
      </c>
      <c r="AA68" s="292">
        <f t="shared" si="15"/>
        <v>-323287.02907041914</v>
      </c>
      <c r="AB68" s="292">
        <f t="shared" si="15"/>
        <v>-332215.67369784036</v>
      </c>
      <c r="AC68" s="292">
        <f t="shared" si="15"/>
        <v>-341635.39377976977</v>
      </c>
      <c r="AD68" s="292">
        <f t="shared" si="15"/>
        <v>-351573.19846620533</v>
      </c>
      <c r="AE68" s="292">
        <f t="shared" si="15"/>
        <v>-362057.5824103948</v>
      </c>
      <c r="AF68" s="292">
        <f t="shared" si="15"/>
        <v>-373118.60747151473</v>
      </c>
      <c r="AG68" s="292">
        <f t="shared" si="15"/>
        <v>-384787.9889109963</v>
      </c>
      <c r="AH68" s="292">
        <f t="shared" si="15"/>
        <v>-397099.1863296493</v>
      </c>
      <c r="AI68" s="292">
        <f t="shared" si="15"/>
        <v>-410087.4996063282</v>
      </c>
      <c r="AJ68" s="292">
        <f t="shared" si="15"/>
        <v>-423790.17011322442</v>
      </c>
      <c r="AK68" s="292">
        <f t="shared" si="15"/>
        <v>-438246.48749800003</v>
      </c>
      <c r="AL68" s="292">
        <f t="shared" si="15"/>
        <v>-453497.90233893821</v>
      </c>
      <c r="AM68" s="292">
        <f t="shared" si="15"/>
        <v>-469588.14499612805</v>
      </c>
      <c r="AN68" s="292">
        <f t="shared" si="15"/>
        <v>-486563.35099946323</v>
      </c>
      <c r="AO68" s="292">
        <f t="shared" si="15"/>
        <v>-504472.1933329819</v>
      </c>
      <c r="AP68" s="292">
        <f>AP66+AP67</f>
        <v>-523366.0219948442</v>
      </c>
      <c r="AQ68" s="189">
        <v>25</v>
      </c>
      <c r="AR68" s="189">
        <v>30</v>
      </c>
      <c r="AS68" s="189">
        <v>40</v>
      </c>
    </row>
    <row r="69" spans="1:45" x14ac:dyDescent="0.2">
      <c r="A69" s="242" t="s">
        <v>316</v>
      </c>
      <c r="B69" s="291">
        <f t="shared" ref="B69:AO69" si="16">-B56</f>
        <v>0</v>
      </c>
      <c r="C69" s="291">
        <f t="shared" si="16"/>
        <v>0</v>
      </c>
      <c r="D69" s="291">
        <f t="shared" si="16"/>
        <v>0</v>
      </c>
      <c r="E69" s="291">
        <f t="shared" si="16"/>
        <v>0</v>
      </c>
      <c r="F69" s="291">
        <f t="shared" si="16"/>
        <v>0</v>
      </c>
      <c r="G69" s="291">
        <f t="shared" si="16"/>
        <v>0</v>
      </c>
      <c r="H69" s="291">
        <f t="shared" si="16"/>
        <v>0</v>
      </c>
      <c r="I69" s="291">
        <f t="shared" si="16"/>
        <v>0</v>
      </c>
      <c r="J69" s="291">
        <f t="shared" si="16"/>
        <v>0</v>
      </c>
      <c r="K69" s="291">
        <f t="shared" si="16"/>
        <v>0</v>
      </c>
      <c r="L69" s="291">
        <f t="shared" si="16"/>
        <v>0</v>
      </c>
      <c r="M69" s="291">
        <f t="shared" si="16"/>
        <v>0</v>
      </c>
      <c r="N69" s="291">
        <f t="shared" si="16"/>
        <v>0</v>
      </c>
      <c r="O69" s="291">
        <f t="shared" si="16"/>
        <v>0</v>
      </c>
      <c r="P69" s="291">
        <f t="shared" si="16"/>
        <v>0</v>
      </c>
      <c r="Q69" s="291">
        <f t="shared" si="16"/>
        <v>0</v>
      </c>
      <c r="R69" s="291">
        <f t="shared" si="16"/>
        <v>0</v>
      </c>
      <c r="S69" s="291">
        <f t="shared" si="16"/>
        <v>0</v>
      </c>
      <c r="T69" s="291">
        <f t="shared" si="16"/>
        <v>0</v>
      </c>
      <c r="U69" s="291">
        <f t="shared" si="16"/>
        <v>0</v>
      </c>
      <c r="V69" s="291">
        <f t="shared" si="16"/>
        <v>0</v>
      </c>
      <c r="W69" s="291">
        <f t="shared" si="16"/>
        <v>0</v>
      </c>
      <c r="X69" s="291">
        <f t="shared" si="16"/>
        <v>0</v>
      </c>
      <c r="Y69" s="291">
        <f t="shared" si="16"/>
        <v>0</v>
      </c>
      <c r="Z69" s="291">
        <f t="shared" si="16"/>
        <v>0</v>
      </c>
      <c r="AA69" s="291">
        <f t="shared" si="16"/>
        <v>0</v>
      </c>
      <c r="AB69" s="291">
        <f t="shared" si="16"/>
        <v>0</v>
      </c>
      <c r="AC69" s="291">
        <f t="shared" si="16"/>
        <v>0</v>
      </c>
      <c r="AD69" s="291">
        <f t="shared" si="16"/>
        <v>0</v>
      </c>
      <c r="AE69" s="291">
        <f t="shared" si="16"/>
        <v>0</v>
      </c>
      <c r="AF69" s="291">
        <f t="shared" si="16"/>
        <v>0</v>
      </c>
      <c r="AG69" s="291">
        <f t="shared" si="16"/>
        <v>0</v>
      </c>
      <c r="AH69" s="291">
        <f t="shared" si="16"/>
        <v>0</v>
      </c>
      <c r="AI69" s="291">
        <f t="shared" si="16"/>
        <v>0</v>
      </c>
      <c r="AJ69" s="291">
        <f t="shared" si="16"/>
        <v>0</v>
      </c>
      <c r="AK69" s="291">
        <f t="shared" si="16"/>
        <v>0</v>
      </c>
      <c r="AL69" s="291">
        <f t="shared" si="16"/>
        <v>0</v>
      </c>
      <c r="AM69" s="291">
        <f t="shared" si="16"/>
        <v>0</v>
      </c>
      <c r="AN69" s="291">
        <f t="shared" si="16"/>
        <v>0</v>
      </c>
      <c r="AO69" s="291">
        <f t="shared" si="16"/>
        <v>0</v>
      </c>
      <c r="AP69" s="291">
        <f>-AP56</f>
        <v>0</v>
      </c>
    </row>
    <row r="70" spans="1:45" ht="14.25" x14ac:dyDescent="0.2">
      <c r="A70" s="243" t="s">
        <v>321</v>
      </c>
      <c r="B70" s="292">
        <f t="shared" ref="B70:AO70" si="17">B68+B69</f>
        <v>4023700.8461144469</v>
      </c>
      <c r="C70" s="292">
        <f t="shared" si="17"/>
        <v>-205860.18287691771</v>
      </c>
      <c r="D70" s="292">
        <f t="shared" si="17"/>
        <v>-208330.3509636964</v>
      </c>
      <c r="E70" s="292">
        <f t="shared" si="17"/>
        <v>-210936.37829524791</v>
      </c>
      <c r="F70" s="292">
        <f t="shared" si="17"/>
        <v>-213685.73713003477</v>
      </c>
      <c r="G70" s="292">
        <f t="shared" si="17"/>
        <v>-216586.3107007349</v>
      </c>
      <c r="H70" s="292">
        <f t="shared" si="17"/>
        <v>-219646.41581782352</v>
      </c>
      <c r="I70" s="292">
        <f t="shared" si="17"/>
        <v>-222874.82671635202</v>
      </c>
      <c r="J70" s="292">
        <f t="shared" si="17"/>
        <v>-226280.80021429961</v>
      </c>
      <c r="K70" s="292">
        <f t="shared" si="17"/>
        <v>-229874.10225463432</v>
      </c>
      <c r="L70" s="292">
        <f t="shared" si="17"/>
        <v>-233665.03590718741</v>
      </c>
      <c r="M70" s="292">
        <f t="shared" si="17"/>
        <v>-237664.47091063095</v>
      </c>
      <c r="N70" s="292">
        <f t="shared" si="17"/>
        <v>-241883.87483926385</v>
      </c>
      <c r="O70" s="292">
        <f t="shared" si="17"/>
        <v>-246335.34598397155</v>
      </c>
      <c r="P70" s="292">
        <f t="shared" si="17"/>
        <v>-251031.6480416382</v>
      </c>
      <c r="Q70" s="292">
        <f t="shared" si="17"/>
        <v>-255986.24671247654</v>
      </c>
      <c r="R70" s="292">
        <f t="shared" si="17"/>
        <v>-261213.34831021095</v>
      </c>
      <c r="S70" s="292">
        <f t="shared" si="17"/>
        <v>-266727.94049582077</v>
      </c>
      <c r="T70" s="292">
        <f t="shared" si="17"/>
        <v>-272545.83525163913</v>
      </c>
      <c r="U70" s="292">
        <f t="shared" si="17"/>
        <v>-278683.71421902743</v>
      </c>
      <c r="V70" s="292">
        <f t="shared" si="17"/>
        <v>-285159.17652962217</v>
      </c>
      <c r="W70" s="292">
        <f t="shared" si="17"/>
        <v>-291990.78926729958</v>
      </c>
      <c r="X70" s="292">
        <f t="shared" si="17"/>
        <v>-299198.14070554927</v>
      </c>
      <c r="Y70" s="292">
        <f t="shared" si="17"/>
        <v>-306801.89647290274</v>
      </c>
      <c r="Z70" s="292">
        <f t="shared" si="17"/>
        <v>-314823.85880746058</v>
      </c>
      <c r="AA70" s="292">
        <f t="shared" si="17"/>
        <v>-323287.02907041914</v>
      </c>
      <c r="AB70" s="292">
        <f t="shared" si="17"/>
        <v>-332215.67369784036</v>
      </c>
      <c r="AC70" s="292">
        <f t="shared" si="17"/>
        <v>-341635.39377976977</v>
      </c>
      <c r="AD70" s="292">
        <f t="shared" si="17"/>
        <v>-351573.19846620533</v>
      </c>
      <c r="AE70" s="292">
        <f t="shared" si="17"/>
        <v>-362057.5824103948</v>
      </c>
      <c r="AF70" s="292">
        <f t="shared" si="17"/>
        <v>-373118.60747151473</v>
      </c>
      <c r="AG70" s="292">
        <f t="shared" si="17"/>
        <v>-384787.9889109963</v>
      </c>
      <c r="AH70" s="292">
        <f t="shared" si="17"/>
        <v>-397099.1863296493</v>
      </c>
      <c r="AI70" s="292">
        <f t="shared" si="17"/>
        <v>-410087.4996063282</v>
      </c>
      <c r="AJ70" s="292">
        <f t="shared" si="17"/>
        <v>-423790.17011322442</v>
      </c>
      <c r="AK70" s="292">
        <f t="shared" si="17"/>
        <v>-438246.48749800003</v>
      </c>
      <c r="AL70" s="292">
        <f t="shared" si="17"/>
        <v>-453497.90233893821</v>
      </c>
      <c r="AM70" s="292">
        <f t="shared" si="17"/>
        <v>-469588.14499612805</v>
      </c>
      <c r="AN70" s="292">
        <f t="shared" si="17"/>
        <v>-486563.35099946323</v>
      </c>
      <c r="AO70" s="292">
        <f t="shared" si="17"/>
        <v>-504472.1933329819</v>
      </c>
      <c r="AP70" s="292">
        <f>AP68+AP69</f>
        <v>-523366.0219948442</v>
      </c>
    </row>
    <row r="71" spans="1:45" x14ac:dyDescent="0.2">
      <c r="A71" s="242" t="s">
        <v>315</v>
      </c>
      <c r="B71" s="291">
        <f t="shared" ref="B71:AP71" si="18">-B70*$B$36</f>
        <v>-804740.16922288947</v>
      </c>
      <c r="C71" s="291">
        <f t="shared" si="18"/>
        <v>41172.036575383543</v>
      </c>
      <c r="D71" s="291">
        <f t="shared" si="18"/>
        <v>41666.07019273928</v>
      </c>
      <c r="E71" s="291">
        <f t="shared" si="18"/>
        <v>42187.275659049585</v>
      </c>
      <c r="F71" s="291">
        <f t="shared" si="18"/>
        <v>42737.147426006959</v>
      </c>
      <c r="G71" s="291">
        <f t="shared" si="18"/>
        <v>43317.262140146981</v>
      </c>
      <c r="H71" s="291">
        <f t="shared" si="18"/>
        <v>43929.283163564709</v>
      </c>
      <c r="I71" s="291">
        <f t="shared" si="18"/>
        <v>44574.965343270407</v>
      </c>
      <c r="J71" s="291">
        <f t="shared" si="18"/>
        <v>45256.160042859927</v>
      </c>
      <c r="K71" s="291">
        <f t="shared" si="18"/>
        <v>45974.820450926869</v>
      </c>
      <c r="L71" s="291">
        <f t="shared" si="18"/>
        <v>46733.007181437482</v>
      </c>
      <c r="M71" s="291">
        <f t="shared" si="18"/>
        <v>47532.894182126191</v>
      </c>
      <c r="N71" s="291">
        <f t="shared" si="18"/>
        <v>48376.774967852776</v>
      </c>
      <c r="O71" s="291">
        <f t="shared" si="18"/>
        <v>49267.069196794313</v>
      </c>
      <c r="P71" s="291">
        <f t="shared" si="18"/>
        <v>50206.329608327644</v>
      </c>
      <c r="Q71" s="291">
        <f t="shared" si="18"/>
        <v>51197.249342495314</v>
      </c>
      <c r="R71" s="291">
        <f t="shared" si="18"/>
        <v>52242.669662042194</v>
      </c>
      <c r="S71" s="291">
        <f t="shared" si="18"/>
        <v>53345.588099164161</v>
      </c>
      <c r="T71" s="291">
        <f t="shared" si="18"/>
        <v>54509.167050327829</v>
      </c>
      <c r="U71" s="291">
        <f t="shared" si="18"/>
        <v>55736.742843805492</v>
      </c>
      <c r="V71" s="291">
        <f t="shared" si="18"/>
        <v>57031.83530592444</v>
      </c>
      <c r="W71" s="291">
        <f t="shared" si="18"/>
        <v>58398.157853459918</v>
      </c>
      <c r="X71" s="291">
        <f t="shared" si="18"/>
        <v>59839.628141109861</v>
      </c>
      <c r="Y71" s="291">
        <f t="shared" si="18"/>
        <v>61360.379294580547</v>
      </c>
      <c r="Z71" s="291">
        <f t="shared" si="18"/>
        <v>62964.77176149212</v>
      </c>
      <c r="AA71" s="291">
        <f t="shared" si="18"/>
        <v>64657.405814083832</v>
      </c>
      <c r="AB71" s="291">
        <f t="shared" si="18"/>
        <v>66443.134739568079</v>
      </c>
      <c r="AC71" s="291">
        <f t="shared" si="18"/>
        <v>68327.07875595396</v>
      </c>
      <c r="AD71" s="291">
        <f t="shared" si="18"/>
        <v>70314.639693241072</v>
      </c>
      <c r="AE71" s="291">
        <f t="shared" si="18"/>
        <v>72411.516482078965</v>
      </c>
      <c r="AF71" s="291">
        <f t="shared" si="18"/>
        <v>74623.721494302954</v>
      </c>
      <c r="AG71" s="291">
        <f t="shared" si="18"/>
        <v>76957.597782199256</v>
      </c>
      <c r="AH71" s="291">
        <f t="shared" si="18"/>
        <v>79419.837265929862</v>
      </c>
      <c r="AI71" s="291">
        <f t="shared" si="18"/>
        <v>82017.49992126564</v>
      </c>
      <c r="AJ71" s="291">
        <f t="shared" si="18"/>
        <v>84758.03402264489</v>
      </c>
      <c r="AK71" s="291">
        <f t="shared" si="18"/>
        <v>87649.297499600012</v>
      </c>
      <c r="AL71" s="291">
        <f t="shared" si="18"/>
        <v>90699.580467787644</v>
      </c>
      <c r="AM71" s="291">
        <f t="shared" si="18"/>
        <v>93917.628999225621</v>
      </c>
      <c r="AN71" s="291">
        <f t="shared" si="18"/>
        <v>97312.670199892658</v>
      </c>
      <c r="AO71" s="291">
        <f t="shared" si="18"/>
        <v>100894.43866659638</v>
      </c>
      <c r="AP71" s="291">
        <f t="shared" si="18"/>
        <v>104673.20439896884</v>
      </c>
    </row>
    <row r="72" spans="1:45" ht="15" thickBot="1" x14ac:dyDescent="0.25">
      <c r="A72" s="247" t="s">
        <v>320</v>
      </c>
      <c r="B72" s="248">
        <f t="shared" ref="B72:AO72" si="19">B70+B71</f>
        <v>3218960.6768915574</v>
      </c>
      <c r="C72" s="248">
        <f t="shared" si="19"/>
        <v>-164688.14630153417</v>
      </c>
      <c r="D72" s="248">
        <f t="shared" si="19"/>
        <v>-166664.28077095712</v>
      </c>
      <c r="E72" s="248">
        <f t="shared" si="19"/>
        <v>-168749.10263619834</v>
      </c>
      <c r="F72" s="248">
        <f t="shared" si="19"/>
        <v>-170948.58970402781</v>
      </c>
      <c r="G72" s="248">
        <f t="shared" si="19"/>
        <v>-173269.04856058792</v>
      </c>
      <c r="H72" s="248">
        <f t="shared" si="19"/>
        <v>-175717.13265425881</v>
      </c>
      <c r="I72" s="248">
        <f t="shared" si="19"/>
        <v>-178299.86137308163</v>
      </c>
      <c r="J72" s="248">
        <f t="shared" si="19"/>
        <v>-181024.64017143968</v>
      </c>
      <c r="K72" s="248">
        <f t="shared" si="19"/>
        <v>-183899.28180370745</v>
      </c>
      <c r="L72" s="248">
        <f t="shared" si="19"/>
        <v>-186932.02872574993</v>
      </c>
      <c r="M72" s="248">
        <f t="shared" si="19"/>
        <v>-190131.57672850476</v>
      </c>
      <c r="N72" s="248">
        <f t="shared" si="19"/>
        <v>-193507.09987141108</v>
      </c>
      <c r="O72" s="248">
        <f t="shared" si="19"/>
        <v>-197068.27678717725</v>
      </c>
      <c r="P72" s="248">
        <f t="shared" si="19"/>
        <v>-200825.31843331055</v>
      </c>
      <c r="Q72" s="248">
        <f t="shared" si="19"/>
        <v>-204788.99736998123</v>
      </c>
      <c r="R72" s="248">
        <f t="shared" si="19"/>
        <v>-208970.67864816874</v>
      </c>
      <c r="S72" s="248">
        <f t="shared" si="19"/>
        <v>-213382.35239665661</v>
      </c>
      <c r="T72" s="248">
        <f t="shared" si="19"/>
        <v>-218036.66820131132</v>
      </c>
      <c r="U72" s="248">
        <f t="shared" si="19"/>
        <v>-222946.97137522194</v>
      </c>
      <c r="V72" s="248">
        <f t="shared" si="19"/>
        <v>-228127.34122369773</v>
      </c>
      <c r="W72" s="248">
        <f t="shared" si="19"/>
        <v>-233592.63141383967</v>
      </c>
      <c r="X72" s="248">
        <f t="shared" si="19"/>
        <v>-239358.51256443941</v>
      </c>
      <c r="Y72" s="248">
        <f t="shared" si="19"/>
        <v>-245441.51717832219</v>
      </c>
      <c r="Z72" s="248">
        <f t="shared" si="19"/>
        <v>-251859.08704596845</v>
      </c>
      <c r="AA72" s="248">
        <f t="shared" si="19"/>
        <v>-258629.62325633533</v>
      </c>
      <c r="AB72" s="248">
        <f t="shared" si="19"/>
        <v>-265772.53895827231</v>
      </c>
      <c r="AC72" s="248">
        <f t="shared" si="19"/>
        <v>-273308.31502381584</v>
      </c>
      <c r="AD72" s="248">
        <f t="shared" si="19"/>
        <v>-281258.55877296429</v>
      </c>
      <c r="AE72" s="248">
        <f t="shared" si="19"/>
        <v>-289646.06592831586</v>
      </c>
      <c r="AF72" s="248">
        <f t="shared" si="19"/>
        <v>-298494.88597721176</v>
      </c>
      <c r="AG72" s="248">
        <f t="shared" si="19"/>
        <v>-307830.39112879703</v>
      </c>
      <c r="AH72" s="248">
        <f t="shared" si="19"/>
        <v>-317679.34906371945</v>
      </c>
      <c r="AI72" s="248">
        <f t="shared" si="19"/>
        <v>-328069.99968506256</v>
      </c>
      <c r="AJ72" s="248">
        <f t="shared" si="19"/>
        <v>-339032.13609057956</v>
      </c>
      <c r="AK72" s="248">
        <f t="shared" si="19"/>
        <v>-350597.18999840005</v>
      </c>
      <c r="AL72" s="248">
        <f t="shared" si="19"/>
        <v>-362798.32187115058</v>
      </c>
      <c r="AM72" s="248">
        <f t="shared" si="19"/>
        <v>-375670.51599690242</v>
      </c>
      <c r="AN72" s="248">
        <f t="shared" si="19"/>
        <v>-389250.68079957057</v>
      </c>
      <c r="AO72" s="248">
        <f t="shared" si="19"/>
        <v>-403577.75466638553</v>
      </c>
      <c r="AP72" s="248">
        <f>AP70+AP71</f>
        <v>-418692.81759587536</v>
      </c>
    </row>
    <row r="73" spans="1:45" s="250" customFormat="1" ht="16.5" thickBot="1" x14ac:dyDescent="0.25">
      <c r="A73" s="238"/>
      <c r="B73" s="249">
        <f>C141</f>
        <v>1.5</v>
      </c>
      <c r="C73" s="249">
        <f t="shared" ref="C73:AP73" si="20">D141</f>
        <v>2.5</v>
      </c>
      <c r="D73" s="249">
        <f t="shared" si="20"/>
        <v>3.5</v>
      </c>
      <c r="E73" s="249">
        <f t="shared" si="20"/>
        <v>4.5</v>
      </c>
      <c r="F73" s="249">
        <f t="shared" si="20"/>
        <v>5.5</v>
      </c>
      <c r="G73" s="249">
        <f t="shared" si="20"/>
        <v>6.5</v>
      </c>
      <c r="H73" s="249">
        <f t="shared" si="20"/>
        <v>7.5</v>
      </c>
      <c r="I73" s="249">
        <f t="shared" si="20"/>
        <v>8.5</v>
      </c>
      <c r="J73" s="249">
        <f t="shared" si="20"/>
        <v>9.5</v>
      </c>
      <c r="K73" s="249">
        <f t="shared" si="20"/>
        <v>10.5</v>
      </c>
      <c r="L73" s="249">
        <f t="shared" si="20"/>
        <v>11.5</v>
      </c>
      <c r="M73" s="249">
        <f t="shared" si="20"/>
        <v>12.5</v>
      </c>
      <c r="N73" s="249">
        <f t="shared" si="20"/>
        <v>13.5</v>
      </c>
      <c r="O73" s="249">
        <f t="shared" si="20"/>
        <v>14.5</v>
      </c>
      <c r="P73" s="249">
        <f t="shared" si="20"/>
        <v>15.5</v>
      </c>
      <c r="Q73" s="249">
        <f t="shared" si="20"/>
        <v>16.5</v>
      </c>
      <c r="R73" s="249">
        <f t="shared" si="20"/>
        <v>17.5</v>
      </c>
      <c r="S73" s="249">
        <f t="shared" si="20"/>
        <v>18.5</v>
      </c>
      <c r="T73" s="249">
        <f t="shared" si="20"/>
        <v>19.5</v>
      </c>
      <c r="U73" s="249">
        <f t="shared" si="20"/>
        <v>20.5</v>
      </c>
      <c r="V73" s="249">
        <f t="shared" si="20"/>
        <v>21.5</v>
      </c>
      <c r="W73" s="249">
        <f t="shared" si="20"/>
        <v>22.5</v>
      </c>
      <c r="X73" s="249">
        <f t="shared" si="20"/>
        <v>23.5</v>
      </c>
      <c r="Y73" s="249">
        <f t="shared" si="20"/>
        <v>24.5</v>
      </c>
      <c r="Z73" s="249">
        <f t="shared" si="20"/>
        <v>25.5</v>
      </c>
      <c r="AA73" s="249">
        <f t="shared" si="20"/>
        <v>26.5</v>
      </c>
      <c r="AB73" s="249">
        <f t="shared" si="20"/>
        <v>27.5</v>
      </c>
      <c r="AC73" s="249">
        <f t="shared" si="20"/>
        <v>28.5</v>
      </c>
      <c r="AD73" s="249">
        <f t="shared" si="20"/>
        <v>29.5</v>
      </c>
      <c r="AE73" s="249">
        <f t="shared" si="20"/>
        <v>30.5</v>
      </c>
      <c r="AF73" s="249">
        <f t="shared" si="20"/>
        <v>31.5</v>
      </c>
      <c r="AG73" s="249">
        <f t="shared" si="20"/>
        <v>32.5</v>
      </c>
      <c r="AH73" s="249">
        <f t="shared" si="20"/>
        <v>33.5</v>
      </c>
      <c r="AI73" s="249">
        <f t="shared" si="20"/>
        <v>34.5</v>
      </c>
      <c r="AJ73" s="249">
        <f t="shared" si="20"/>
        <v>35.5</v>
      </c>
      <c r="AK73" s="249">
        <f t="shared" si="20"/>
        <v>36.5</v>
      </c>
      <c r="AL73" s="249">
        <f t="shared" si="20"/>
        <v>37.5</v>
      </c>
      <c r="AM73" s="249">
        <f t="shared" si="20"/>
        <v>38.5</v>
      </c>
      <c r="AN73" s="249">
        <f t="shared" si="20"/>
        <v>39.5</v>
      </c>
      <c r="AO73" s="249">
        <f t="shared" si="20"/>
        <v>40.5</v>
      </c>
      <c r="AP73" s="249">
        <f t="shared" si="20"/>
        <v>41.5</v>
      </c>
      <c r="AQ73" s="189"/>
      <c r="AR73" s="189"/>
      <c r="AS73" s="189"/>
    </row>
    <row r="74" spans="1:45" x14ac:dyDescent="0.2">
      <c r="A74" s="233" t="s">
        <v>319</v>
      </c>
      <c r="B74" s="234">
        <f t="shared" ref="B74:AO74" si="21">B58</f>
        <v>1</v>
      </c>
      <c r="C74" s="234">
        <f t="shared" si="21"/>
        <v>2</v>
      </c>
      <c r="D74" s="234">
        <f t="shared" si="21"/>
        <v>3</v>
      </c>
      <c r="E74" s="234">
        <f t="shared" si="21"/>
        <v>4</v>
      </c>
      <c r="F74" s="234">
        <f t="shared" si="21"/>
        <v>5</v>
      </c>
      <c r="G74" s="234">
        <f t="shared" si="21"/>
        <v>6</v>
      </c>
      <c r="H74" s="234">
        <f t="shared" si="21"/>
        <v>7</v>
      </c>
      <c r="I74" s="234">
        <f t="shared" si="21"/>
        <v>8</v>
      </c>
      <c r="J74" s="234">
        <f t="shared" si="21"/>
        <v>9</v>
      </c>
      <c r="K74" s="234">
        <f t="shared" si="21"/>
        <v>10</v>
      </c>
      <c r="L74" s="234">
        <f t="shared" si="21"/>
        <v>11</v>
      </c>
      <c r="M74" s="234">
        <f t="shared" si="21"/>
        <v>12</v>
      </c>
      <c r="N74" s="234">
        <f t="shared" si="21"/>
        <v>13</v>
      </c>
      <c r="O74" s="234">
        <f t="shared" si="21"/>
        <v>14</v>
      </c>
      <c r="P74" s="234">
        <f t="shared" si="21"/>
        <v>15</v>
      </c>
      <c r="Q74" s="234">
        <f t="shared" si="21"/>
        <v>16</v>
      </c>
      <c r="R74" s="234">
        <f t="shared" si="21"/>
        <v>17</v>
      </c>
      <c r="S74" s="234">
        <f t="shared" si="21"/>
        <v>18</v>
      </c>
      <c r="T74" s="234">
        <f t="shared" si="21"/>
        <v>19</v>
      </c>
      <c r="U74" s="234">
        <f t="shared" si="21"/>
        <v>20</v>
      </c>
      <c r="V74" s="234">
        <f t="shared" si="21"/>
        <v>21</v>
      </c>
      <c r="W74" s="234">
        <f t="shared" si="21"/>
        <v>22</v>
      </c>
      <c r="X74" s="234">
        <f t="shared" si="21"/>
        <v>23</v>
      </c>
      <c r="Y74" s="234">
        <f t="shared" si="21"/>
        <v>24</v>
      </c>
      <c r="Z74" s="234">
        <f t="shared" si="21"/>
        <v>25</v>
      </c>
      <c r="AA74" s="234">
        <f t="shared" si="21"/>
        <v>26</v>
      </c>
      <c r="AB74" s="234">
        <f t="shared" si="21"/>
        <v>27</v>
      </c>
      <c r="AC74" s="234">
        <f t="shared" si="21"/>
        <v>28</v>
      </c>
      <c r="AD74" s="234">
        <f t="shared" si="21"/>
        <v>29</v>
      </c>
      <c r="AE74" s="234">
        <f t="shared" si="21"/>
        <v>30</v>
      </c>
      <c r="AF74" s="234">
        <f t="shared" si="21"/>
        <v>31</v>
      </c>
      <c r="AG74" s="234">
        <f t="shared" si="21"/>
        <v>32</v>
      </c>
      <c r="AH74" s="234">
        <f t="shared" si="21"/>
        <v>33</v>
      </c>
      <c r="AI74" s="234">
        <f t="shared" si="21"/>
        <v>34</v>
      </c>
      <c r="AJ74" s="234">
        <f t="shared" si="21"/>
        <v>35</v>
      </c>
      <c r="AK74" s="234">
        <f t="shared" si="21"/>
        <v>36</v>
      </c>
      <c r="AL74" s="234">
        <f t="shared" si="21"/>
        <v>37</v>
      </c>
      <c r="AM74" s="234">
        <f t="shared" si="21"/>
        <v>38</v>
      </c>
      <c r="AN74" s="234">
        <f t="shared" si="21"/>
        <v>39</v>
      </c>
      <c r="AO74" s="234">
        <f t="shared" si="21"/>
        <v>40</v>
      </c>
      <c r="AP74" s="234">
        <f>AP58</f>
        <v>41</v>
      </c>
    </row>
    <row r="75" spans="1:45" ht="28.5" x14ac:dyDescent="0.2">
      <c r="A75" s="241" t="s">
        <v>318</v>
      </c>
      <c r="B75" s="292">
        <f t="shared" ref="B75:AO75" si="22">B68</f>
        <v>4023700.8461144469</v>
      </c>
      <c r="C75" s="292">
        <f t="shared" si="22"/>
        <v>-205860.18287691771</v>
      </c>
      <c r="D75" s="292">
        <f>D68</f>
        <v>-208330.3509636964</v>
      </c>
      <c r="E75" s="292">
        <f t="shared" si="22"/>
        <v>-210936.37829524791</v>
      </c>
      <c r="F75" s="292">
        <f t="shared" si="22"/>
        <v>-213685.73713003477</v>
      </c>
      <c r="G75" s="292">
        <f t="shared" si="22"/>
        <v>-216586.3107007349</v>
      </c>
      <c r="H75" s="292">
        <f t="shared" si="22"/>
        <v>-219646.41581782352</v>
      </c>
      <c r="I75" s="292">
        <f t="shared" si="22"/>
        <v>-222874.82671635202</v>
      </c>
      <c r="J75" s="292">
        <f t="shared" si="22"/>
        <v>-226280.80021429961</v>
      </c>
      <c r="K75" s="292">
        <f t="shared" si="22"/>
        <v>-229874.10225463432</v>
      </c>
      <c r="L75" s="292">
        <f t="shared" si="22"/>
        <v>-233665.03590718741</v>
      </c>
      <c r="M75" s="292">
        <f t="shared" si="22"/>
        <v>-237664.47091063095</v>
      </c>
      <c r="N75" s="292">
        <f t="shared" si="22"/>
        <v>-241883.87483926385</v>
      </c>
      <c r="O75" s="292">
        <f t="shared" si="22"/>
        <v>-246335.34598397155</v>
      </c>
      <c r="P75" s="292">
        <f t="shared" si="22"/>
        <v>-251031.6480416382</v>
      </c>
      <c r="Q75" s="292">
        <f t="shared" si="22"/>
        <v>-255986.24671247654</v>
      </c>
      <c r="R75" s="292">
        <f t="shared" si="22"/>
        <v>-261213.34831021095</v>
      </c>
      <c r="S75" s="292">
        <f t="shared" si="22"/>
        <v>-266727.94049582077</v>
      </c>
      <c r="T75" s="292">
        <f t="shared" si="22"/>
        <v>-272545.83525163913</v>
      </c>
      <c r="U75" s="292">
        <f t="shared" si="22"/>
        <v>-278683.71421902743</v>
      </c>
      <c r="V75" s="292">
        <f t="shared" si="22"/>
        <v>-285159.17652962217</v>
      </c>
      <c r="W75" s="292">
        <f t="shared" si="22"/>
        <v>-291990.78926729958</v>
      </c>
      <c r="X75" s="292">
        <f t="shared" si="22"/>
        <v>-299198.14070554927</v>
      </c>
      <c r="Y75" s="292">
        <f t="shared" si="22"/>
        <v>-306801.89647290274</v>
      </c>
      <c r="Z75" s="292">
        <f t="shared" si="22"/>
        <v>-314823.85880746058</v>
      </c>
      <c r="AA75" s="292">
        <f t="shared" si="22"/>
        <v>-323287.02907041914</v>
      </c>
      <c r="AB75" s="292">
        <f t="shared" si="22"/>
        <v>-332215.67369784036</v>
      </c>
      <c r="AC75" s="292">
        <f t="shared" si="22"/>
        <v>-341635.39377976977</v>
      </c>
      <c r="AD75" s="292">
        <f t="shared" si="22"/>
        <v>-351573.19846620533</v>
      </c>
      <c r="AE75" s="292">
        <f t="shared" si="22"/>
        <v>-362057.5824103948</v>
      </c>
      <c r="AF75" s="292">
        <f t="shared" si="22"/>
        <v>-373118.60747151473</v>
      </c>
      <c r="AG75" s="292">
        <f t="shared" si="22"/>
        <v>-384787.9889109963</v>
      </c>
      <c r="AH75" s="292">
        <f t="shared" si="22"/>
        <v>-397099.1863296493</v>
      </c>
      <c r="AI75" s="292">
        <f t="shared" si="22"/>
        <v>-410087.4996063282</v>
      </c>
      <c r="AJ75" s="292">
        <f t="shared" si="22"/>
        <v>-423790.17011322442</v>
      </c>
      <c r="AK75" s="292">
        <f t="shared" si="22"/>
        <v>-438246.48749800003</v>
      </c>
      <c r="AL75" s="292">
        <f t="shared" si="22"/>
        <v>-453497.90233893821</v>
      </c>
      <c r="AM75" s="292">
        <f t="shared" si="22"/>
        <v>-469588.14499612805</v>
      </c>
      <c r="AN75" s="292">
        <f t="shared" si="22"/>
        <v>-486563.35099946323</v>
      </c>
      <c r="AO75" s="292">
        <f t="shared" si="22"/>
        <v>-504472.1933329819</v>
      </c>
      <c r="AP75" s="292">
        <f>AP68</f>
        <v>-523366.0219948442</v>
      </c>
    </row>
    <row r="76" spans="1:45" x14ac:dyDescent="0.2">
      <c r="A76" s="242" t="s">
        <v>317</v>
      </c>
      <c r="B76" s="291">
        <f t="shared" ref="B76:AO76" si="23">-B67</f>
        <v>0</v>
      </c>
      <c r="C76" s="291">
        <f>-C67</f>
        <v>160948.03584457785</v>
      </c>
      <c r="D76" s="291">
        <f t="shared" si="23"/>
        <v>160948.03584457785</v>
      </c>
      <c r="E76" s="291">
        <f t="shared" si="23"/>
        <v>160948.03584457785</v>
      </c>
      <c r="F76" s="291">
        <f>-C67</f>
        <v>160948.03584457785</v>
      </c>
      <c r="G76" s="291">
        <f t="shared" si="23"/>
        <v>160948.03584457785</v>
      </c>
      <c r="H76" s="291">
        <f t="shared" si="23"/>
        <v>160948.03584457785</v>
      </c>
      <c r="I76" s="291">
        <f t="shared" si="23"/>
        <v>160948.03584457785</v>
      </c>
      <c r="J76" s="291">
        <f t="shared" si="23"/>
        <v>160948.03584457785</v>
      </c>
      <c r="K76" s="291">
        <f t="shared" si="23"/>
        <v>160948.03584457785</v>
      </c>
      <c r="L76" s="291">
        <f>-L67</f>
        <v>160948.03584457785</v>
      </c>
      <c r="M76" s="291">
        <f>-M67</f>
        <v>160948.03584457785</v>
      </c>
      <c r="N76" s="291">
        <f t="shared" si="23"/>
        <v>160948.03584457785</v>
      </c>
      <c r="O76" s="291">
        <f t="shared" si="23"/>
        <v>160948.03584457785</v>
      </c>
      <c r="P76" s="291">
        <f t="shared" si="23"/>
        <v>160948.03584457785</v>
      </c>
      <c r="Q76" s="291">
        <f t="shared" si="23"/>
        <v>160948.03584457785</v>
      </c>
      <c r="R76" s="291">
        <f t="shared" si="23"/>
        <v>160948.03584457785</v>
      </c>
      <c r="S76" s="291">
        <f t="shared" si="23"/>
        <v>160948.03584457785</v>
      </c>
      <c r="T76" s="291">
        <f t="shared" si="23"/>
        <v>160948.03584457785</v>
      </c>
      <c r="U76" s="291">
        <f t="shared" si="23"/>
        <v>160948.03584457785</v>
      </c>
      <c r="V76" s="291">
        <f t="shared" si="23"/>
        <v>160948.03584457785</v>
      </c>
      <c r="W76" s="291">
        <f t="shared" si="23"/>
        <v>160948.03584457785</v>
      </c>
      <c r="X76" s="291">
        <f t="shared" si="23"/>
        <v>160948.03584457785</v>
      </c>
      <c r="Y76" s="291">
        <f t="shared" si="23"/>
        <v>160948.03584457785</v>
      </c>
      <c r="Z76" s="291">
        <f t="shared" si="23"/>
        <v>160948.03584457785</v>
      </c>
      <c r="AA76" s="291">
        <f t="shared" si="23"/>
        <v>160948.03584457785</v>
      </c>
      <c r="AB76" s="291">
        <f t="shared" si="23"/>
        <v>160948.03584457785</v>
      </c>
      <c r="AC76" s="291">
        <f t="shared" si="23"/>
        <v>160948.03584457785</v>
      </c>
      <c r="AD76" s="291">
        <f t="shared" si="23"/>
        <v>160948.03584457785</v>
      </c>
      <c r="AE76" s="291">
        <f t="shared" si="23"/>
        <v>160948.03584457785</v>
      </c>
      <c r="AF76" s="291">
        <f t="shared" si="23"/>
        <v>160948.03584457785</v>
      </c>
      <c r="AG76" s="291">
        <f t="shared" si="23"/>
        <v>160948.03584457785</v>
      </c>
      <c r="AH76" s="291">
        <f t="shared" si="23"/>
        <v>160948.03584457785</v>
      </c>
      <c r="AI76" s="291">
        <f t="shared" si="23"/>
        <v>160948.03584457785</v>
      </c>
      <c r="AJ76" s="291">
        <f t="shared" si="23"/>
        <v>160948.03584457785</v>
      </c>
      <c r="AK76" s="291">
        <f t="shared" si="23"/>
        <v>160948.03584457785</v>
      </c>
      <c r="AL76" s="291">
        <f t="shared" si="23"/>
        <v>160948.03584457785</v>
      </c>
      <c r="AM76" s="291">
        <f t="shared" si="23"/>
        <v>160948.03584457785</v>
      </c>
      <c r="AN76" s="291">
        <f t="shared" si="23"/>
        <v>160948.03584457785</v>
      </c>
      <c r="AO76" s="291">
        <f t="shared" si="23"/>
        <v>160948.03584457785</v>
      </c>
      <c r="AP76" s="291">
        <f>-AP67</f>
        <v>160948.03584457785</v>
      </c>
    </row>
    <row r="77" spans="1:45" x14ac:dyDescent="0.2">
      <c r="A77" s="242" t="s">
        <v>316</v>
      </c>
      <c r="B77" s="291">
        <f t="shared" ref="B77:AO77" si="24">B69</f>
        <v>0</v>
      </c>
      <c r="C77" s="291">
        <f t="shared" si="24"/>
        <v>0</v>
      </c>
      <c r="D77" s="291">
        <f t="shared" si="24"/>
        <v>0</v>
      </c>
      <c r="E77" s="291">
        <f t="shared" si="24"/>
        <v>0</v>
      </c>
      <c r="F77" s="291">
        <f t="shared" si="24"/>
        <v>0</v>
      </c>
      <c r="G77" s="291">
        <f t="shared" si="24"/>
        <v>0</v>
      </c>
      <c r="H77" s="291">
        <f t="shared" si="24"/>
        <v>0</v>
      </c>
      <c r="I77" s="291">
        <f t="shared" si="24"/>
        <v>0</v>
      </c>
      <c r="J77" s="291">
        <f t="shared" si="24"/>
        <v>0</v>
      </c>
      <c r="K77" s="291">
        <f t="shared" si="24"/>
        <v>0</v>
      </c>
      <c r="L77" s="291">
        <f t="shared" si="24"/>
        <v>0</v>
      </c>
      <c r="M77" s="291">
        <f t="shared" si="24"/>
        <v>0</v>
      </c>
      <c r="N77" s="291">
        <f t="shared" si="24"/>
        <v>0</v>
      </c>
      <c r="O77" s="291">
        <f t="shared" si="24"/>
        <v>0</v>
      </c>
      <c r="P77" s="291">
        <f t="shared" si="24"/>
        <v>0</v>
      </c>
      <c r="Q77" s="291">
        <f t="shared" si="24"/>
        <v>0</v>
      </c>
      <c r="R77" s="291">
        <f t="shared" si="24"/>
        <v>0</v>
      </c>
      <c r="S77" s="291">
        <f t="shared" si="24"/>
        <v>0</v>
      </c>
      <c r="T77" s="291">
        <f t="shared" si="24"/>
        <v>0</v>
      </c>
      <c r="U77" s="291">
        <f t="shared" si="24"/>
        <v>0</v>
      </c>
      <c r="V77" s="291">
        <f t="shared" si="24"/>
        <v>0</v>
      </c>
      <c r="W77" s="291">
        <f t="shared" si="24"/>
        <v>0</v>
      </c>
      <c r="X77" s="291">
        <f t="shared" si="24"/>
        <v>0</v>
      </c>
      <c r="Y77" s="291">
        <f t="shared" si="24"/>
        <v>0</v>
      </c>
      <c r="Z77" s="291">
        <f t="shared" si="24"/>
        <v>0</v>
      </c>
      <c r="AA77" s="291">
        <f t="shared" si="24"/>
        <v>0</v>
      </c>
      <c r="AB77" s="291">
        <f t="shared" si="24"/>
        <v>0</v>
      </c>
      <c r="AC77" s="291">
        <f t="shared" si="24"/>
        <v>0</v>
      </c>
      <c r="AD77" s="291">
        <f t="shared" si="24"/>
        <v>0</v>
      </c>
      <c r="AE77" s="291">
        <f t="shared" si="24"/>
        <v>0</v>
      </c>
      <c r="AF77" s="291">
        <f t="shared" si="24"/>
        <v>0</v>
      </c>
      <c r="AG77" s="291">
        <f t="shared" si="24"/>
        <v>0</v>
      </c>
      <c r="AH77" s="291">
        <f t="shared" si="24"/>
        <v>0</v>
      </c>
      <c r="AI77" s="291">
        <f t="shared" si="24"/>
        <v>0</v>
      </c>
      <c r="AJ77" s="291">
        <f t="shared" si="24"/>
        <v>0</v>
      </c>
      <c r="AK77" s="291">
        <f t="shared" si="24"/>
        <v>0</v>
      </c>
      <c r="AL77" s="291">
        <f t="shared" si="24"/>
        <v>0</v>
      </c>
      <c r="AM77" s="291">
        <f t="shared" si="24"/>
        <v>0</v>
      </c>
      <c r="AN77" s="291">
        <f t="shared" si="24"/>
        <v>0</v>
      </c>
      <c r="AO77" s="291">
        <f t="shared" si="24"/>
        <v>0</v>
      </c>
      <c r="AP77" s="291">
        <f>AP69</f>
        <v>0</v>
      </c>
    </row>
    <row r="78" spans="1:45" x14ac:dyDescent="0.2">
      <c r="A78" s="242" t="s">
        <v>315</v>
      </c>
      <c r="B78" s="291">
        <f>IF(SUM($B$71:B71)+SUM($A$78:A78)&gt;0,0,SUM($B$71:B71)-SUM($A$78:A78))</f>
        <v>-804740.16922288947</v>
      </c>
      <c r="C78" s="291">
        <f>IF(SUM($B$71:C71)+SUM($A$78:B78)&gt;0,0,SUM($B$71:C71)-SUM($A$78:B78))</f>
        <v>41172.036575383507</v>
      </c>
      <c r="D78" s="291">
        <f>IF(SUM($B$71:D71)+SUM($A$78:C78)&gt;0,0,SUM($B$71:D71)-SUM($A$78:C78))</f>
        <v>41666.070192739251</v>
      </c>
      <c r="E78" s="291">
        <f>IF(SUM($B$71:E71)+SUM($A$78:D78)&gt;0,0,SUM($B$71:E71)-SUM($A$78:D78))</f>
        <v>42187.275659049628</v>
      </c>
      <c r="F78" s="291">
        <f>IF(SUM($B$71:F71)+SUM($A$78:E78)&gt;0,0,SUM($B$71:F71)-SUM($A$78:E78))</f>
        <v>42737.147426006966</v>
      </c>
      <c r="G78" s="291">
        <f>IF(SUM($B$71:G71)+SUM($A$78:F78)&gt;0,0,SUM($B$71:G71)-SUM($A$78:F78))</f>
        <v>43317.262140146922</v>
      </c>
      <c r="H78" s="291">
        <f>IF(SUM($B$71:H71)+SUM($A$78:G78)&gt;0,0,SUM($B$71:H71)-SUM($A$78:G78))</f>
        <v>43929.283163564745</v>
      </c>
      <c r="I78" s="291">
        <f>IF(SUM($B$71:I71)+SUM($A$78:H78)&gt;0,0,SUM($B$71:I71)-SUM($A$78:H78))</f>
        <v>44574.965343270393</v>
      </c>
      <c r="J78" s="291">
        <f>IF(SUM($B$71:J71)+SUM($A$78:I78)&gt;0,0,SUM($B$71:J71)-SUM($A$78:I78))</f>
        <v>45256.160042859905</v>
      </c>
      <c r="K78" s="291">
        <f>IF(SUM($B$71:K71)+SUM($A$78:J78)&gt;0,0,SUM($B$71:K71)-SUM($A$78:J78))</f>
        <v>45974.820450926898</v>
      </c>
      <c r="L78" s="291">
        <f>IF(SUM($B$71:L71)+SUM($A$78:K78)&gt;0,0,SUM($B$71:L71)-SUM($A$78:K78))</f>
        <v>46733.007181437453</v>
      </c>
      <c r="M78" s="291">
        <f>IF(SUM($B$71:M71)+SUM($A$78:L78)&gt;0,0,SUM($B$71:M71)-SUM($A$78:L78))</f>
        <v>47532.894182126212</v>
      </c>
      <c r="N78" s="291">
        <f>IF(SUM($B$71:N71)+SUM($A$78:M78)&gt;0,0,SUM($B$71:N71)-SUM($A$78:M78))</f>
        <v>48376.774967852805</v>
      </c>
      <c r="O78" s="291">
        <f>IF(SUM($B$71:O71)+SUM($A$78:N78)&gt;0,0,SUM($B$71:O71)-SUM($A$78:N78))</f>
        <v>49267.069196794298</v>
      </c>
      <c r="P78" s="291">
        <f>IF(SUM($B$71:P71)+SUM($A$78:O78)&gt;0,0,SUM($B$71:P71)-SUM($A$78:O78))</f>
        <v>50206.329608327651</v>
      </c>
      <c r="Q78" s="291">
        <f>IF(SUM($B$71:Q71)+SUM($A$78:P78)&gt;0,0,SUM($B$71:Q71)-SUM($A$78:P78))</f>
        <v>51197.249342495314</v>
      </c>
      <c r="R78" s="291">
        <f>IF(SUM($B$71:R71)+SUM($A$78:Q78)&gt;0,0,SUM($B$71:R71)-SUM($A$78:Q78))</f>
        <v>52242.669662042201</v>
      </c>
      <c r="S78" s="291">
        <f>IF(SUM($B$71:S71)+SUM($A$78:R78)&gt;0,0,SUM($B$71:S71)-SUM($A$78:R78))</f>
        <v>53345.588099164161</v>
      </c>
      <c r="T78" s="291">
        <f>IF(SUM($B$71:T71)+SUM($A$78:S78)&gt;0,0,SUM($B$71:T71)-SUM($A$78:S78))</f>
        <v>0</v>
      </c>
      <c r="U78" s="291">
        <f>IF(SUM($B$71:U71)+SUM($A$78:T78)&gt;0,0,SUM($B$71:U71)-SUM($A$78:T78))</f>
        <v>0</v>
      </c>
      <c r="V78" s="291">
        <f>IF(SUM($B$71:V71)+SUM($A$78:U78)&gt;0,0,SUM($B$71:V71)-SUM($A$78:U78))</f>
        <v>0</v>
      </c>
      <c r="W78" s="291">
        <f>IF(SUM($B$71:W71)+SUM($A$78:V78)&gt;0,0,SUM($B$71:W71)-SUM($A$78:V78))</f>
        <v>0</v>
      </c>
      <c r="X78" s="291">
        <f>IF(SUM($B$71:X71)+SUM($A$78:W78)&gt;0,0,SUM($B$71:X71)-SUM($A$78:W78))</f>
        <v>0</v>
      </c>
      <c r="Y78" s="291">
        <f>IF(SUM($B$71:Y71)+SUM($A$78:X78)&gt;0,0,SUM($B$71:Y71)-SUM($A$78:X78))</f>
        <v>0</v>
      </c>
      <c r="Z78" s="291">
        <f>IF(SUM($B$71:Z71)+SUM($A$78:Y78)&gt;0,0,SUM($B$71:Z71)-SUM($A$78:Y78))</f>
        <v>0</v>
      </c>
      <c r="AA78" s="291">
        <f>IF(SUM($B$71:AA71)+SUM($A$78:Z78)&gt;0,0,SUM($B$71:AA71)-SUM($A$78:Z78))</f>
        <v>0</v>
      </c>
      <c r="AB78" s="291">
        <f>IF(SUM($B$71:AB71)+SUM($A$78:AA78)&gt;0,0,SUM($B$71:AB71)-SUM($A$78:AA78))</f>
        <v>0</v>
      </c>
      <c r="AC78" s="291">
        <f>IF(SUM($B$71:AC71)+SUM($A$78:AB78)&gt;0,0,SUM($B$71:AC71)-SUM($A$78:AB78))</f>
        <v>0</v>
      </c>
      <c r="AD78" s="291">
        <f>IF(SUM($B$71:AD71)+SUM($A$78:AC78)&gt;0,0,SUM($B$71:AD71)-SUM($A$78:AC78))</f>
        <v>0</v>
      </c>
      <c r="AE78" s="291">
        <f>IF(SUM($B$71:AE71)+SUM($A$78:AD78)&gt;0,0,SUM($B$71:AE71)-SUM($A$78:AD78))</f>
        <v>0</v>
      </c>
      <c r="AF78" s="291">
        <f>IF(SUM($B$71:AF71)+SUM($A$78:AE78)&gt;0,0,SUM($B$71:AF71)-SUM($A$78:AE78))</f>
        <v>0</v>
      </c>
      <c r="AG78" s="291">
        <f>IF(SUM($B$71:AG71)+SUM($A$78:AF78)&gt;0,0,SUM($B$71:AG71)-SUM($A$78:AF78))</f>
        <v>0</v>
      </c>
      <c r="AH78" s="291">
        <f>IF(SUM($B$71:AH71)+SUM($A$78:AG78)&gt;0,0,SUM($B$71:AH71)-SUM($A$78:AG78))</f>
        <v>0</v>
      </c>
      <c r="AI78" s="291">
        <f>IF(SUM($B$71:AI71)+SUM($A$78:AH78)&gt;0,0,SUM($B$71:AI71)-SUM($A$78:AH78))</f>
        <v>0</v>
      </c>
      <c r="AJ78" s="291">
        <f>IF(SUM($B$71:AJ71)+SUM($A$78:AI78)&gt;0,0,SUM($B$71:AJ71)-SUM($A$78:AI78))</f>
        <v>0</v>
      </c>
      <c r="AK78" s="291">
        <f>IF(SUM($B$71:AK71)+SUM($A$78:AJ78)&gt;0,0,SUM($B$71:AK71)-SUM($A$78:AJ78))</f>
        <v>0</v>
      </c>
      <c r="AL78" s="291">
        <f>IF(SUM($B$71:AL71)+SUM($A$78:AK78)&gt;0,0,SUM($B$71:AL71)-SUM($A$78:AK78))</f>
        <v>0</v>
      </c>
      <c r="AM78" s="291">
        <f>IF(SUM($B$71:AM71)+SUM($A$78:AL78)&gt;0,0,SUM($B$71:AM71)-SUM($A$78:AL78))</f>
        <v>0</v>
      </c>
      <c r="AN78" s="291">
        <f>IF(SUM($B$71:AN71)+SUM($A$78:AM78)&gt;0,0,SUM($B$71:AN71)-SUM($A$78:AM78))</f>
        <v>0</v>
      </c>
      <c r="AO78" s="291">
        <f>IF(SUM($B$71:AO71)+SUM($A$78:AN78)&gt;0,0,SUM($B$71:AO71)-SUM($A$78:AN78))</f>
        <v>0</v>
      </c>
      <c r="AP78" s="291">
        <f>IF(SUM($B$71:AP71)+SUM($A$78:AO78)&gt;0,0,SUM($B$71:AP71)-SUM($A$78:AO78))</f>
        <v>0</v>
      </c>
    </row>
    <row r="79" spans="1:45" x14ac:dyDescent="0.2">
      <c r="A79" s="242" t="s">
        <v>314</v>
      </c>
      <c r="B79" s="291">
        <f>IF(((SUM($B$59:B59)+SUM($B$61:B64))+SUM($B$81:B81))&lt;0,((SUM($B$59:B59)+SUM($B$61:B64))+SUM($B$81:B81))*0.18-SUM($A$79:A79),IF(SUM(A$79:$B79)&lt;0,0-SUM(A$79:$B79),0))</f>
        <v>-8.9999999664723863E-3</v>
      </c>
      <c r="C79" s="291">
        <f>IF(((SUM($B$59:C59)+SUM($B$61:C64))+SUM($B$81:C81))&lt;0,((SUM($B$59:C59)+SUM($B$61:C64))+SUM($B$81:C81))*0.18-SUM($A$79:B79),IF(SUM($B$79:B79)&lt;0,0-SUM($B$79:B79),0))</f>
        <v>-8084.1864658212098</v>
      </c>
      <c r="D79" s="291">
        <f>IF(((SUM($B$59:D59)+SUM($B$61:D64))+SUM($B$81:D81))&lt;0,((SUM($B$59:D59)+SUM($B$61:D64))+SUM($B$81:D81))*0.18-SUM($A$79:C79),IF(SUM($B$79:C79)&lt;0,0-SUM($B$79:C79),0))</f>
        <v>-8528.8167214413188</v>
      </c>
      <c r="E79" s="291">
        <f>IF(((SUM($B$59:E59)+SUM($B$61:E64))+SUM($B$81:E81))&lt;0,((SUM($B$59:E59)+SUM($B$61:E64))+SUM($B$81:E81))*0.18-SUM($A$79:D79),IF(SUM($B$79:D79)&lt;0,0-SUM($B$79:D79),0))</f>
        <v>-8997.9016411205921</v>
      </c>
      <c r="F79" s="291">
        <f>IF(((SUM($B$59:F59)+SUM($B$61:F64))+SUM($B$81:F81))&lt;0,((SUM($B$59:F59)+SUM($B$61:F64))+SUM($B$81:F81))*0.18-SUM($A$79:E79),IF(SUM($B$79:E79)&lt;0,0-SUM($B$79:E79),0))</f>
        <v>-9492.7862313822225</v>
      </c>
      <c r="G79" s="291">
        <f>IF(((SUM($B$59:G59)+SUM($B$61:G64))+SUM($B$81:G81))&lt;0,((SUM($B$59:G59)+SUM($B$61:G64))+SUM($B$81:G81))*0.18-SUM($A$79:F79),IF(SUM($B$79:F79)&lt;0,0-SUM($B$79:F79),0))</f>
        <v>-10014.889474108277</v>
      </c>
      <c r="H79" s="291">
        <f>IF(((SUM($B$59:H59)+SUM($B$61:H64))+SUM($B$81:H81))&lt;0,((SUM($B$59:H59)+SUM($B$61:H64))+SUM($B$81:H81))*0.18-SUM($A$79:G79),IF(SUM($B$79:G79)&lt;0,0-SUM($B$79:G79),0))</f>
        <v>-10565.708395184243</v>
      </c>
      <c r="I79" s="291">
        <f>IF(((SUM($B$59:I59)+SUM($B$61:I64))+SUM($B$81:I81))&lt;0,((SUM($B$59:I59)+SUM($B$61:I64))+SUM($B$81:I81))*0.18-SUM($A$79:H79),IF(SUM($B$79:H79)&lt;0,0-SUM($B$79:H79),0))</f>
        <v>-11146.822356919372</v>
      </c>
      <c r="J79" s="291">
        <f>IF(((SUM($B$59:J59)+SUM($B$61:J64))+SUM($B$81:J81))&lt;0,((SUM($B$59:J59)+SUM($B$61:J64))+SUM($B$81:J81))*0.18-SUM($A$79:I79),IF(SUM($B$79:I79)&lt;0,0-SUM($B$79:I79),0))</f>
        <v>-11759.89758654988</v>
      </c>
      <c r="K79" s="291">
        <f>IF(((SUM($B$59:K59)+SUM($B$61:K64))+SUM($B$81:K81))&lt;0,((SUM($B$59:K59)+SUM($B$61:K64))+SUM($B$81:K81))*0.18-SUM($A$79:J79),IF(SUM($B$79:J79)&lt;0,0-SUM($B$79:J79),0))</f>
        <v>-12406.691953810136</v>
      </c>
      <c r="L79" s="291">
        <f>IF(((SUM($B$59:L59)+SUM($B$61:L64))+SUM($B$81:L81))&lt;0,((SUM($B$59:L59)+SUM($B$61:L64))+SUM($B$81:L81))*0.18-SUM($A$79:K79),IF(SUM($B$79:K79)&lt;0,0-SUM($B$79:K79),0))</f>
        <v>-13089.060011269714</v>
      </c>
      <c r="M79" s="291">
        <f>IF(((SUM($B$59:M59)+SUM($B$61:M64))+SUM($B$81:M81))&lt;0,((SUM($B$59:M59)+SUM($B$61:M64))+SUM($B$81:M81))*0.18-SUM($A$79:L79),IF(SUM($B$79:L79)&lt;0,0-SUM($B$79:L79),0))</f>
        <v>-13808.958311889583</v>
      </c>
      <c r="N79" s="291">
        <f>IF(((SUM($B$59:N59)+SUM($B$61:N64))+SUM($B$81:N81))&lt;0,((SUM($B$59:N59)+SUM($B$61:N64))+SUM($B$81:N81))*0.18-SUM($A$79:M79),IF(SUM($B$79:M79)&lt;0,0-SUM($B$79:M79),0))</f>
        <v>-14568.451019043481</v>
      </c>
      <c r="O79" s="291">
        <f>IF(((SUM($B$59:O59)+SUM($B$61:O64))+SUM($B$81:O81))&lt;0,((SUM($B$59:O59)+SUM($B$61:O64))+SUM($B$81:O81))*0.18-SUM($A$79:N79),IF(SUM($B$79:N79)&lt;0,0-SUM($B$79:N79),0))</f>
        <v>-15369.715825090912</v>
      </c>
      <c r="P79" s="291">
        <f>IF(((SUM($B$59:P59)+SUM($B$61:P64))+SUM($B$81:P81))&lt;0,((SUM($B$59:P59)+SUM($B$61:P64))+SUM($B$81:P81))*0.18-SUM($A$79:O79),IF(SUM($B$79:O79)&lt;0,0-SUM($B$79:O79),0))</f>
        <v>-16215.050195470802</v>
      </c>
      <c r="Q79" s="291">
        <f>IF(((SUM($B$59:Q59)+SUM($B$61:Q64))+SUM($B$81:Q81))&lt;0,((SUM($B$59:Q59)+SUM($B$61:Q64))+SUM($B$81:Q81))*0.18-SUM($A$79:P79),IF(SUM($B$79:P79)&lt;0,0-SUM($B$79:P79),0))</f>
        <v>-17106.877956221753</v>
      </c>
      <c r="R79" s="291">
        <f>IF(((SUM($B$59:R59)+SUM($B$61:R64))+SUM($B$81:R81))&lt;0,((SUM($B$59:R59)+SUM($B$61:R64))+SUM($B$81:R81))*0.18-SUM($A$79:Q79),IF(SUM($B$79:Q79)&lt;0,0-SUM($B$79:Q79),0))</f>
        <v>-18047.756243813987</v>
      </c>
      <c r="S79" s="291">
        <f>IF(((SUM($B$59:S59)+SUM($B$61:S64))+SUM($B$81:S81))&lt;0,((SUM($B$59:S59)+SUM($B$61:S64))+SUM($B$81:S81))*0.18-SUM($A$79:R79),IF(SUM($B$79:R79)&lt;0,0-SUM($B$79:R79),0))</f>
        <v>-19040.382837223762</v>
      </c>
      <c r="T79" s="291">
        <f>IF(((SUM($B$59:T59)+SUM($B$61:T64))+SUM($B$81:T81))&lt;0,((SUM($B$59:T59)+SUM($B$61:T64))+SUM($B$81:T81))*0.18-SUM($A$79:S79),IF(SUM($B$79:S79)&lt;0,0-SUM($B$79:S79),0))</f>
        <v>-20087.603893271036</v>
      </c>
      <c r="U79" s="291">
        <f>IF(((SUM($B$59:U59)+SUM($B$61:U64))+SUM($B$81:U81))&lt;0,((SUM($B$59:U59)+SUM($B$61:U64))+SUM($B$81:U81))*0.18-SUM($A$79:T79),IF(SUM($B$79:T79)&lt;0,0-SUM($B$79:T79),0))</f>
        <v>-21192.422107400867</v>
      </c>
      <c r="V79" s="291">
        <f>IF(((SUM($B$59:V59)+SUM($B$61:V64))+SUM($B$81:V81))&lt;0,((SUM($B$59:V59)+SUM($B$61:V64))+SUM($B$81:V81))*0.18-SUM($A$79:U79),IF(SUM($B$79:U79)&lt;0,0-SUM($B$79:U79),0))</f>
        <v>-22358.005323307938</v>
      </c>
      <c r="W79" s="291">
        <f>IF(((SUM($B$59:W59)+SUM($B$61:W64))+SUM($B$81:W81))&lt;0,((SUM($B$59:W59)+SUM($B$61:W64))+SUM($B$81:W81))*0.18-SUM($A$79:V79),IF(SUM($B$79:V79)&lt;0,0-SUM($B$79:V79),0))</f>
        <v>-23587.695616089914</v>
      </c>
      <c r="X79" s="291">
        <f>IF(((SUM($B$59:X59)+SUM($B$61:X64))+SUM($B$81:X81))&lt;0,((SUM($B$59:X59)+SUM($B$61:X64))+SUM($B$81:X81))*0.18-SUM($A$79:W79),IF(SUM($B$79:W79)&lt;0,0-SUM($B$79:W79),0))</f>
        <v>-24885.018874974921</v>
      </c>
      <c r="Y79" s="291">
        <f>IF(((SUM($B$59:Y59)+SUM($B$61:Y64))+SUM($B$81:Y81))&lt;0,((SUM($B$59:Y59)+SUM($B$61:Y64))+SUM($B$81:Y81))*0.18-SUM($A$79:X79),IF(SUM($B$79:X79)&lt;0,0-SUM($B$79:X79),0))</f>
        <v>-26253.694913098414</v>
      </c>
      <c r="Z79" s="291">
        <f>IF(((SUM($B$59:Z59)+SUM($B$61:Z64))+SUM($B$81:Z81))&lt;0,((SUM($B$59:Z59)+SUM($B$61:Z64))+SUM($B$81:Z81))*0.18-SUM($A$79:Y79),IF(SUM($B$79:Y79)&lt;0,0-SUM($B$79:Y79),0))</f>
        <v>-27697.648133318929</v>
      </c>
      <c r="AA79" s="291">
        <f>IF(((SUM($B$59:AA59)+SUM($B$61:AA64))+SUM($B$81:AA81))&lt;0,((SUM($B$59:AA59)+SUM($B$61:AA64))+SUM($B$81:AA81))*0.18-SUM($A$79:Z79),IF(SUM($B$79:Z79)&lt;0,0-SUM($B$79:Z79),0))</f>
        <v>-29221.018780651444</v>
      </c>
      <c r="AB79" s="291">
        <f>IF(((SUM($B$59:AB59)+SUM($B$61:AB64))+SUM($B$81:AB81))&lt;0,((SUM($B$59:AB59)+SUM($B$61:AB64))+SUM($B$81:AB81))*0.18-SUM($A$79:AA79),IF(SUM($B$79:AA79)&lt;0,0-SUM($B$79:AA79),0))</f>
        <v>-30828.174813587219</v>
      </c>
      <c r="AC79" s="291">
        <f>IF(((SUM($B$59:AC59)+SUM($B$61:AC64))+SUM($B$81:AC81))&lt;0,((SUM($B$59:AC59)+SUM($B$61:AC64))+SUM($B$81:AC81))*0.18-SUM($A$79:AB79),IF(SUM($B$79:AB79)&lt;0,0-SUM($B$79:AB79),0))</f>
        <v>-32523.724428334564</v>
      </c>
      <c r="AD79" s="291">
        <f>IF(((SUM($B$59:AD59)+SUM($B$61:AD64))+SUM($B$81:AD81))&lt;0,((SUM($B$59:AD59)+SUM($B$61:AD64))+SUM($B$81:AD81))*0.18-SUM($A$79:AC79),IF(SUM($B$79:AC79)&lt;0,0-SUM($B$79:AC79),0))</f>
        <v>-34312.52927189297</v>
      </c>
      <c r="AE79" s="291">
        <f>IF(((SUM($B$59:AE59)+SUM($B$61:AE64))+SUM($B$81:AE81))&lt;0,((SUM($B$59:AE59)+SUM($B$61:AE64))+SUM($B$81:AE81))*0.18-SUM($A$79:AD79),IF(SUM($B$79:AD79)&lt;0,0-SUM($B$79:AD79),0))</f>
        <v>-36199.718381847139</v>
      </c>
      <c r="AF79" s="291">
        <f>IF(((SUM($B$59:AF59)+SUM($B$61:AF64))+SUM($B$81:AF81))&lt;0,((SUM($B$59:AF59)+SUM($B$61:AF64))+SUM($B$81:AF81))*0.18-SUM($A$79:AE79),IF(SUM($B$79:AE79)&lt;0,0-SUM($B$79:AE79),0))</f>
        <v>-38190.70289284864</v>
      </c>
      <c r="AG79" s="291">
        <f>IF(((SUM($B$59:AG59)+SUM($B$61:AG64))+SUM($B$81:AG81))&lt;0,((SUM($B$59:AG59)+SUM($B$61:AG64))+SUM($B$81:AG81))*0.18-SUM($A$79:AF79),IF(SUM($B$79:AF79)&lt;0,0-SUM($B$79:AF79),0))</f>
        <v>-40291.1915519553</v>
      </c>
      <c r="AH79" s="291">
        <f>IF(((SUM($B$59:AH59)+SUM($B$61:AH64))+SUM($B$81:AH81))&lt;0,((SUM($B$59:AH59)+SUM($B$61:AH64))+SUM($B$81:AH81))*0.18-SUM($A$79:AG79),IF(SUM($B$79:AG79)&lt;0,0-SUM($B$79:AG79),0))</f>
        <v>-42507.207087312825</v>
      </c>
      <c r="AI79" s="291">
        <f>IF(((SUM($B$59:AI59)+SUM($B$61:AI64))+SUM($B$81:AI81))&lt;0,((SUM($B$59:AI59)+SUM($B$61:AI64))+SUM($B$81:AI81))*0.18-SUM($A$79:AH79),IF(SUM($B$79:AH79)&lt;0,0-SUM($B$79:AH79),0))</f>
        <v>-44845.103477115044</v>
      </c>
      <c r="AJ79" s="291">
        <f>IF(((SUM($B$59:AJ59)+SUM($B$61:AJ64))+SUM($B$81:AJ81))&lt;0,((SUM($B$59:AJ59)+SUM($B$61:AJ64))+SUM($B$81:AJ81))*0.18-SUM($A$79:AI79),IF(SUM($B$79:AI79)&lt;0,0-SUM($B$79:AI79),0))</f>
        <v>-47311.584168356494</v>
      </c>
      <c r="AK79" s="291">
        <f>IF(((SUM($B$59:AK59)+SUM($B$61:AK64))+SUM($B$81:AK81))&lt;0,((SUM($B$59:AK59)+SUM($B$61:AK64))+SUM($B$81:AK81))*0.18-SUM($A$79:AJ79),IF(SUM($B$79:AJ79)&lt;0,0-SUM($B$79:AJ79),0))</f>
        <v>-49913.721297615906</v>
      </c>
      <c r="AL79" s="291">
        <f>IF(((SUM($B$59:AL59)+SUM($B$61:AL64))+SUM($B$81:AL81))&lt;0,((SUM($B$59:AL59)+SUM($B$61:AL64))+SUM($B$81:AL81))*0.18-SUM($A$79:AK79),IF(SUM($B$79:AK79)&lt;0,0-SUM($B$79:AK79),0))</f>
        <v>-52658.975968984887</v>
      </c>
      <c r="AM79" s="291">
        <f>IF(((SUM($B$59:AM59)+SUM($B$61:AM64))+SUM($B$81:AM81))&lt;0,((SUM($B$59:AM59)+SUM($B$61:AM64))+SUM($B$81:AM81))*0.18-SUM($A$79:AL79),IF(SUM($B$79:AL79)&lt;0,0-SUM($B$79:AL79),0))</f>
        <v>-55555.219647279126</v>
      </c>
      <c r="AN79" s="291">
        <f>IF(((SUM($B$59:AN59)+SUM($B$61:AN64))+SUM($B$81:AN81))&lt;0,((SUM($B$59:AN59)+SUM($B$61:AN64))+SUM($B$81:AN81))*0.18-SUM($A$79:AM79),IF(SUM($B$79:AM79)&lt;0,0-SUM($B$79:AM79),0))</f>
        <v>-58610.756727879285</v>
      </c>
      <c r="AO79" s="291">
        <f>IF(((SUM($B$59:AO59)+SUM($B$61:AO64))+SUM($B$81:AO81))&lt;0,((SUM($B$59:AO59)+SUM($B$61:AO64))+SUM($B$81:AO81))*0.18-SUM($A$79:AN79),IF(SUM($B$79:AN79)&lt;0,0-SUM($B$79:AN79),0))</f>
        <v>-61834.348347912659</v>
      </c>
      <c r="AP79" s="291">
        <f>IF(((SUM($B$59:AP59)+SUM($B$61:AP64))+SUM($B$81:AP81))&lt;0,((SUM($B$59:AP59)+SUM($B$61:AP64))+SUM($B$81:AP81))*0.18-SUM($A$79:AO79),IF(SUM($B$79:AO79)&lt;0,0-SUM($B$79:AO79),0))</f>
        <v>-65235.237507047947</v>
      </c>
    </row>
    <row r="80" spans="1:45" x14ac:dyDescent="0.2">
      <c r="A80" s="242" t="s">
        <v>313</v>
      </c>
      <c r="B80" s="291">
        <f>-B59*(B39)</f>
        <v>0</v>
      </c>
      <c r="C80" s="291">
        <f t="shared" ref="C80:AP80" si="25">-(C59-B59)*$B$39</f>
        <v>0</v>
      </c>
      <c r="D80" s="291">
        <f t="shared" si="25"/>
        <v>0</v>
      </c>
      <c r="E80" s="291">
        <f t="shared" si="25"/>
        <v>0</v>
      </c>
      <c r="F80" s="291">
        <f t="shared" si="25"/>
        <v>0</v>
      </c>
      <c r="G80" s="291">
        <f t="shared" si="25"/>
        <v>0</v>
      </c>
      <c r="H80" s="291">
        <f t="shared" si="25"/>
        <v>0</v>
      </c>
      <c r="I80" s="291">
        <f t="shared" si="25"/>
        <v>0</v>
      </c>
      <c r="J80" s="291">
        <f t="shared" si="25"/>
        <v>0</v>
      </c>
      <c r="K80" s="291">
        <f t="shared" si="25"/>
        <v>0</v>
      </c>
      <c r="L80" s="291">
        <f t="shared" si="25"/>
        <v>0</v>
      </c>
      <c r="M80" s="291">
        <f t="shared" si="25"/>
        <v>0</v>
      </c>
      <c r="N80" s="291">
        <f t="shared" si="25"/>
        <v>0</v>
      </c>
      <c r="O80" s="291">
        <f t="shared" si="25"/>
        <v>0</v>
      </c>
      <c r="P80" s="291">
        <f t="shared" si="25"/>
        <v>0</v>
      </c>
      <c r="Q80" s="291">
        <f t="shared" si="25"/>
        <v>0</v>
      </c>
      <c r="R80" s="291">
        <f t="shared" si="25"/>
        <v>0</v>
      </c>
      <c r="S80" s="291">
        <f t="shared" si="25"/>
        <v>0</v>
      </c>
      <c r="T80" s="291">
        <f t="shared" si="25"/>
        <v>0</v>
      </c>
      <c r="U80" s="291">
        <f t="shared" si="25"/>
        <v>0</v>
      </c>
      <c r="V80" s="291">
        <f t="shared" si="25"/>
        <v>0</v>
      </c>
      <c r="W80" s="291">
        <f t="shared" si="25"/>
        <v>0</v>
      </c>
      <c r="X80" s="291">
        <f t="shared" si="25"/>
        <v>0</v>
      </c>
      <c r="Y80" s="291">
        <f t="shared" si="25"/>
        <v>0</v>
      </c>
      <c r="Z80" s="291">
        <f t="shared" si="25"/>
        <v>0</v>
      </c>
      <c r="AA80" s="291">
        <f t="shared" si="25"/>
        <v>0</v>
      </c>
      <c r="AB80" s="291">
        <f t="shared" si="25"/>
        <v>0</v>
      </c>
      <c r="AC80" s="291">
        <f t="shared" si="25"/>
        <v>0</v>
      </c>
      <c r="AD80" s="291">
        <f t="shared" si="25"/>
        <v>0</v>
      </c>
      <c r="AE80" s="291">
        <f t="shared" si="25"/>
        <v>0</v>
      </c>
      <c r="AF80" s="291">
        <f t="shared" si="25"/>
        <v>0</v>
      </c>
      <c r="AG80" s="291">
        <f t="shared" si="25"/>
        <v>0</v>
      </c>
      <c r="AH80" s="291">
        <f t="shared" si="25"/>
        <v>0</v>
      </c>
      <c r="AI80" s="291">
        <f t="shared" si="25"/>
        <v>0</v>
      </c>
      <c r="AJ80" s="291">
        <f t="shared" si="25"/>
        <v>0</v>
      </c>
      <c r="AK80" s="291">
        <f t="shared" si="25"/>
        <v>0</v>
      </c>
      <c r="AL80" s="291">
        <f t="shared" si="25"/>
        <v>0</v>
      </c>
      <c r="AM80" s="291">
        <f t="shared" si="25"/>
        <v>0</v>
      </c>
      <c r="AN80" s="291">
        <f t="shared" si="25"/>
        <v>0</v>
      </c>
      <c r="AO80" s="291">
        <f t="shared" si="25"/>
        <v>0</v>
      </c>
      <c r="AP80" s="291">
        <f t="shared" si="25"/>
        <v>0</v>
      </c>
    </row>
    <row r="81" spans="1:45" x14ac:dyDescent="0.2">
      <c r="A81" s="242" t="s">
        <v>555</v>
      </c>
      <c r="B81" s="291">
        <f>-$B$126</f>
        <v>-4023700.8961144467</v>
      </c>
      <c r="C81" s="291"/>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c r="AF81" s="291"/>
      <c r="AG81" s="291"/>
      <c r="AH81" s="291"/>
      <c r="AI81" s="291"/>
      <c r="AJ81" s="291"/>
      <c r="AK81" s="291"/>
      <c r="AL81" s="291"/>
      <c r="AM81" s="291"/>
      <c r="AN81" s="291"/>
      <c r="AO81" s="291"/>
      <c r="AP81" s="291"/>
      <c r="AQ81" s="245">
        <f>SUM(B81:AP81)</f>
        <v>-4023700.8961144467</v>
      </c>
      <c r="AR81" s="246"/>
    </row>
    <row r="82" spans="1:45" x14ac:dyDescent="0.2">
      <c r="A82" s="242" t="s">
        <v>312</v>
      </c>
      <c r="B82" s="291">
        <f t="shared" ref="B82:AO82" si="26">B54-B55</f>
        <v>0</v>
      </c>
      <c r="C82" s="291">
        <f t="shared" si="26"/>
        <v>0</v>
      </c>
      <c r="D82" s="291">
        <f t="shared" si="26"/>
        <v>0</v>
      </c>
      <c r="E82" s="291">
        <f t="shared" si="26"/>
        <v>0</v>
      </c>
      <c r="F82" s="291">
        <f t="shared" si="26"/>
        <v>0</v>
      </c>
      <c r="G82" s="291">
        <f t="shared" si="26"/>
        <v>0</v>
      </c>
      <c r="H82" s="291">
        <f t="shared" si="26"/>
        <v>0</v>
      </c>
      <c r="I82" s="291">
        <f t="shared" si="26"/>
        <v>0</v>
      </c>
      <c r="J82" s="291">
        <f t="shared" si="26"/>
        <v>0</v>
      </c>
      <c r="K82" s="291">
        <f t="shared" si="26"/>
        <v>0</v>
      </c>
      <c r="L82" s="291">
        <f t="shared" si="26"/>
        <v>0</v>
      </c>
      <c r="M82" s="291">
        <f t="shared" si="26"/>
        <v>0</v>
      </c>
      <c r="N82" s="291">
        <f t="shared" si="26"/>
        <v>0</v>
      </c>
      <c r="O82" s="291">
        <f t="shared" si="26"/>
        <v>0</v>
      </c>
      <c r="P82" s="291">
        <f t="shared" si="26"/>
        <v>0</v>
      </c>
      <c r="Q82" s="291">
        <f t="shared" si="26"/>
        <v>0</v>
      </c>
      <c r="R82" s="291">
        <f t="shared" si="26"/>
        <v>0</v>
      </c>
      <c r="S82" s="291">
        <f t="shared" si="26"/>
        <v>0</v>
      </c>
      <c r="T82" s="291">
        <f t="shared" si="26"/>
        <v>0</v>
      </c>
      <c r="U82" s="291">
        <f t="shared" si="26"/>
        <v>0</v>
      </c>
      <c r="V82" s="291">
        <f t="shared" si="26"/>
        <v>0</v>
      </c>
      <c r="W82" s="291">
        <f t="shared" si="26"/>
        <v>0</v>
      </c>
      <c r="X82" s="291">
        <f t="shared" si="26"/>
        <v>0</v>
      </c>
      <c r="Y82" s="291">
        <f t="shared" si="26"/>
        <v>0</v>
      </c>
      <c r="Z82" s="291">
        <f t="shared" si="26"/>
        <v>0</v>
      </c>
      <c r="AA82" s="291">
        <f t="shared" si="26"/>
        <v>0</v>
      </c>
      <c r="AB82" s="291">
        <f t="shared" si="26"/>
        <v>0</v>
      </c>
      <c r="AC82" s="291">
        <f t="shared" si="26"/>
        <v>0</v>
      </c>
      <c r="AD82" s="291">
        <f t="shared" si="26"/>
        <v>0</v>
      </c>
      <c r="AE82" s="291">
        <f t="shared" si="26"/>
        <v>0</v>
      </c>
      <c r="AF82" s="291">
        <f t="shared" si="26"/>
        <v>0</v>
      </c>
      <c r="AG82" s="291">
        <f t="shared" si="26"/>
        <v>0</v>
      </c>
      <c r="AH82" s="291">
        <f t="shared" si="26"/>
        <v>0</v>
      </c>
      <c r="AI82" s="291">
        <f t="shared" si="26"/>
        <v>0</v>
      </c>
      <c r="AJ82" s="291">
        <f t="shared" si="26"/>
        <v>0</v>
      </c>
      <c r="AK82" s="291">
        <f t="shared" si="26"/>
        <v>0</v>
      </c>
      <c r="AL82" s="291">
        <f t="shared" si="26"/>
        <v>0</v>
      </c>
      <c r="AM82" s="291">
        <f t="shared" si="26"/>
        <v>0</v>
      </c>
      <c r="AN82" s="291">
        <f t="shared" si="26"/>
        <v>0</v>
      </c>
      <c r="AO82" s="291">
        <f t="shared" si="26"/>
        <v>0</v>
      </c>
      <c r="AP82" s="291">
        <f>AP54-AP55</f>
        <v>0</v>
      </c>
    </row>
    <row r="83" spans="1:45" ht="14.25" x14ac:dyDescent="0.2">
      <c r="A83" s="243" t="s">
        <v>311</v>
      </c>
      <c r="B83" s="292">
        <f>SUM(B75:B82)</f>
        <v>-804740.22822288936</v>
      </c>
      <c r="C83" s="292">
        <f t="shared" ref="C83:V83" si="27">SUM(C75:C82)</f>
        <v>-11824.296922777557</v>
      </c>
      <c r="D83" s="292">
        <f t="shared" si="27"/>
        <v>-14245.061647820614</v>
      </c>
      <c r="E83" s="292">
        <f t="shared" si="27"/>
        <v>-16798.968432741018</v>
      </c>
      <c r="F83" s="292">
        <f t="shared" si="27"/>
        <v>-19493.340090832175</v>
      </c>
      <c r="G83" s="292">
        <f t="shared" si="27"/>
        <v>-22335.902190118402</v>
      </c>
      <c r="H83" s="292">
        <f t="shared" si="27"/>
        <v>-25334.805204865166</v>
      </c>
      <c r="I83" s="292">
        <f t="shared" si="27"/>
        <v>-28498.647885423146</v>
      </c>
      <c r="J83" s="292">
        <f t="shared" si="27"/>
        <v>-31836.501913411732</v>
      </c>
      <c r="K83" s="292">
        <f t="shared" si="27"/>
        <v>-35357.937912939698</v>
      </c>
      <c r="L83" s="292">
        <f t="shared" si="27"/>
        <v>-39073.052892441818</v>
      </c>
      <c r="M83" s="292">
        <f t="shared" si="27"/>
        <v>-42992.499195816461</v>
      </c>
      <c r="N83" s="292">
        <f t="shared" si="27"/>
        <v>-47127.515045876673</v>
      </c>
      <c r="O83" s="292">
        <f t="shared" si="27"/>
        <v>-51489.95676769031</v>
      </c>
      <c r="P83" s="292">
        <f t="shared" si="27"/>
        <v>-56092.332784203492</v>
      </c>
      <c r="Q83" s="292">
        <f t="shared" si="27"/>
        <v>-60947.839481625124</v>
      </c>
      <c r="R83" s="292">
        <f t="shared" si="27"/>
        <v>-66070.399047404877</v>
      </c>
      <c r="S83" s="292">
        <f t="shared" si="27"/>
        <v>-71474.699389302521</v>
      </c>
      <c r="T83" s="292">
        <f t="shared" si="27"/>
        <v>-131685.40330033231</v>
      </c>
      <c r="U83" s="292">
        <f t="shared" si="27"/>
        <v>-138928.10048185044</v>
      </c>
      <c r="V83" s="292">
        <f t="shared" si="27"/>
        <v>-146569.14600835225</v>
      </c>
      <c r="W83" s="292">
        <f>SUM(W75:W82)</f>
        <v>-154630.44903881164</v>
      </c>
      <c r="X83" s="292">
        <f>SUM(X75:X82)</f>
        <v>-163135.12373594634</v>
      </c>
      <c r="Y83" s="292">
        <f>SUM(Y75:Y82)</f>
        <v>-172107.55554142329</v>
      </c>
      <c r="Z83" s="292">
        <f>SUM(Z75:Z82)</f>
        <v>-181573.47109620165</v>
      </c>
      <c r="AA83" s="292">
        <f t="shared" ref="AA83:AP83" si="28">SUM(AA75:AA82)</f>
        <v>-191560.01200649273</v>
      </c>
      <c r="AB83" s="292">
        <f t="shared" si="28"/>
        <v>-202095.81266684973</v>
      </c>
      <c r="AC83" s="292">
        <f t="shared" si="28"/>
        <v>-213211.08236352648</v>
      </c>
      <c r="AD83" s="292">
        <f t="shared" si="28"/>
        <v>-224937.69189352044</v>
      </c>
      <c r="AE83" s="292">
        <f t="shared" si="28"/>
        <v>-237309.26494766408</v>
      </c>
      <c r="AF83" s="292">
        <f t="shared" si="28"/>
        <v>-250361.27451978551</v>
      </c>
      <c r="AG83" s="292">
        <f t="shared" si="28"/>
        <v>-264131.14461837371</v>
      </c>
      <c r="AH83" s="292">
        <f t="shared" si="28"/>
        <v>-278658.3575723843</v>
      </c>
      <c r="AI83" s="292">
        <f t="shared" si="28"/>
        <v>-293984.56723886542</v>
      </c>
      <c r="AJ83" s="292">
        <f t="shared" si="28"/>
        <v>-310153.71843700309</v>
      </c>
      <c r="AK83" s="292">
        <f t="shared" si="28"/>
        <v>-327212.17295103811</v>
      </c>
      <c r="AL83" s="292">
        <f t="shared" si="28"/>
        <v>-345208.84246334527</v>
      </c>
      <c r="AM83" s="292">
        <f t="shared" si="28"/>
        <v>-364195.32879882935</v>
      </c>
      <c r="AN83" s="292">
        <f t="shared" si="28"/>
        <v>-384226.07188276469</v>
      </c>
      <c r="AO83" s="292">
        <f t="shared" si="28"/>
        <v>-405358.50583631673</v>
      </c>
      <c r="AP83" s="292">
        <f t="shared" si="28"/>
        <v>-427653.22365731432</v>
      </c>
    </row>
    <row r="84" spans="1:45" ht="14.25" x14ac:dyDescent="0.2">
      <c r="A84" s="243" t="s">
        <v>310</v>
      </c>
      <c r="B84" s="292">
        <f>SUM($B$83:B83)</f>
        <v>-804740.22822288936</v>
      </c>
      <c r="C84" s="292">
        <f>SUM($B$83:C83)</f>
        <v>-816564.52514566691</v>
      </c>
      <c r="D84" s="292">
        <f>SUM($B$83:D83)</f>
        <v>-830809.58679348754</v>
      </c>
      <c r="E84" s="292">
        <f>SUM($B$83:E83)</f>
        <v>-847608.55522622855</v>
      </c>
      <c r="F84" s="292">
        <f>SUM($B$83:F83)</f>
        <v>-867101.89531706076</v>
      </c>
      <c r="G84" s="292">
        <f>SUM($B$83:G83)</f>
        <v>-889437.7975071792</v>
      </c>
      <c r="H84" s="292">
        <f>SUM($B$83:H83)</f>
        <v>-914772.60271204438</v>
      </c>
      <c r="I84" s="292">
        <f>SUM($B$83:I83)</f>
        <v>-943271.25059746753</v>
      </c>
      <c r="J84" s="292">
        <f>SUM($B$83:J83)</f>
        <v>-975107.75251087931</v>
      </c>
      <c r="K84" s="292">
        <f>SUM($B$83:K83)</f>
        <v>-1010465.690423819</v>
      </c>
      <c r="L84" s="292">
        <f>SUM($B$83:L83)</f>
        <v>-1049538.7433162609</v>
      </c>
      <c r="M84" s="292">
        <f>SUM($B$83:M83)</f>
        <v>-1092531.2425120773</v>
      </c>
      <c r="N84" s="292">
        <f>SUM($B$83:N83)</f>
        <v>-1139658.7575579539</v>
      </c>
      <c r="O84" s="292">
        <f>SUM($B$83:O83)</f>
        <v>-1191148.7143256443</v>
      </c>
      <c r="P84" s="292">
        <f>SUM($B$83:P83)</f>
        <v>-1247241.0471098479</v>
      </c>
      <c r="Q84" s="292">
        <f>SUM($B$83:Q83)</f>
        <v>-1308188.8865914731</v>
      </c>
      <c r="R84" s="292">
        <f>SUM($B$83:R83)</f>
        <v>-1374259.2856388781</v>
      </c>
      <c r="S84" s="292">
        <f>SUM($B$83:S83)</f>
        <v>-1445733.9850281808</v>
      </c>
      <c r="T84" s="292">
        <f>SUM($B$83:T83)</f>
        <v>-1577419.3883285131</v>
      </c>
      <c r="U84" s="292">
        <f>SUM($B$83:U83)</f>
        <v>-1716347.4888103637</v>
      </c>
      <c r="V84" s="292">
        <f>SUM($B$83:V83)</f>
        <v>-1862916.634818716</v>
      </c>
      <c r="W84" s="292">
        <f>SUM($B$83:W83)</f>
        <v>-2017547.0838575277</v>
      </c>
      <c r="X84" s="292">
        <f>SUM($B$83:X83)</f>
        <v>-2180682.2075934741</v>
      </c>
      <c r="Y84" s="292">
        <f>SUM($B$83:Y83)</f>
        <v>-2352789.7631348972</v>
      </c>
      <c r="Z84" s="292">
        <f>SUM($B$83:Z83)</f>
        <v>-2534363.234231099</v>
      </c>
      <c r="AA84" s="292">
        <f>SUM($B$83:AA83)</f>
        <v>-2725923.2462375918</v>
      </c>
      <c r="AB84" s="292">
        <f>SUM($B$83:AB83)</f>
        <v>-2928019.0589044415</v>
      </c>
      <c r="AC84" s="292">
        <f>SUM($B$83:AC83)</f>
        <v>-3141230.1412679679</v>
      </c>
      <c r="AD84" s="292">
        <f>SUM($B$83:AD83)</f>
        <v>-3366167.8331614882</v>
      </c>
      <c r="AE84" s="292">
        <f>SUM($B$83:AE83)</f>
        <v>-3603477.0981091522</v>
      </c>
      <c r="AF84" s="292">
        <f>SUM($B$83:AF83)</f>
        <v>-3853838.3726289375</v>
      </c>
      <c r="AG84" s="292">
        <f>SUM($B$83:AG83)</f>
        <v>-4117969.5172473113</v>
      </c>
      <c r="AH84" s="292">
        <f>SUM($B$83:AH83)</f>
        <v>-4396627.8748196959</v>
      </c>
      <c r="AI84" s="292">
        <f>SUM($B$83:AI83)</f>
        <v>-4690612.4420585614</v>
      </c>
      <c r="AJ84" s="292">
        <f>SUM($B$83:AJ83)</f>
        <v>-5000766.1604955643</v>
      </c>
      <c r="AK84" s="292">
        <f>SUM($B$83:AK83)</f>
        <v>-5327978.3334466023</v>
      </c>
      <c r="AL84" s="292">
        <f>SUM($B$83:AL83)</f>
        <v>-5673187.1759099476</v>
      </c>
      <c r="AM84" s="292">
        <f>SUM($B$83:AM83)</f>
        <v>-6037382.5047087772</v>
      </c>
      <c r="AN84" s="292">
        <f>SUM($B$83:AN83)</f>
        <v>-6421608.576591542</v>
      </c>
      <c r="AO84" s="292">
        <f>SUM($B$83:AO83)</f>
        <v>-6826967.0824278584</v>
      </c>
      <c r="AP84" s="292">
        <f>SUM($B$83:AP83)</f>
        <v>-7254620.306085173</v>
      </c>
    </row>
    <row r="85" spans="1:45" x14ac:dyDescent="0.2">
      <c r="A85" s="242" t="s">
        <v>556</v>
      </c>
      <c r="B85" s="293">
        <f t="shared" ref="B85:AP85" si="29">1/POWER((1+$B$44),B73)</f>
        <v>0.75599588161705711</v>
      </c>
      <c r="C85" s="293">
        <f t="shared" si="29"/>
        <v>0.6273824743710017</v>
      </c>
      <c r="D85" s="293">
        <f t="shared" si="29"/>
        <v>0.52064935632448273</v>
      </c>
      <c r="E85" s="293">
        <f t="shared" si="29"/>
        <v>0.43207415462612664</v>
      </c>
      <c r="F85" s="293">
        <f t="shared" si="29"/>
        <v>0.35856776317520883</v>
      </c>
      <c r="G85" s="293">
        <f t="shared" si="29"/>
        <v>0.29756660844415667</v>
      </c>
      <c r="H85" s="293">
        <f t="shared" si="29"/>
        <v>0.24694324352212174</v>
      </c>
      <c r="I85" s="293">
        <f t="shared" si="29"/>
        <v>0.20493215230051592</v>
      </c>
      <c r="J85" s="293">
        <f t="shared" si="29"/>
        <v>0.1700681761830008</v>
      </c>
      <c r="K85" s="293">
        <f t="shared" si="29"/>
        <v>0.14113541591950271</v>
      </c>
      <c r="L85" s="293">
        <f t="shared" si="29"/>
        <v>0.11712482648921385</v>
      </c>
      <c r="M85" s="293">
        <f t="shared" si="29"/>
        <v>9.719902613212765E-2</v>
      </c>
      <c r="N85" s="293">
        <f t="shared" si="29"/>
        <v>8.0663092225832109E-2</v>
      </c>
      <c r="O85" s="293">
        <f t="shared" si="29"/>
        <v>6.6940325498615838E-2</v>
      </c>
      <c r="P85" s="293">
        <f t="shared" si="29"/>
        <v>5.5552137343249659E-2</v>
      </c>
      <c r="Q85" s="293">
        <f t="shared" si="29"/>
        <v>4.6101358791078552E-2</v>
      </c>
      <c r="R85" s="293">
        <f t="shared" si="29"/>
        <v>3.825838903823945E-2</v>
      </c>
      <c r="S85" s="293">
        <f t="shared" si="29"/>
        <v>3.174970044667174E-2</v>
      </c>
      <c r="T85" s="293">
        <f t="shared" si="29"/>
        <v>2.6348299125868668E-2</v>
      </c>
      <c r="U85" s="293">
        <f t="shared" si="29"/>
        <v>2.1865808403210511E-2</v>
      </c>
      <c r="V85" s="293">
        <f t="shared" si="29"/>
        <v>1.814589908980126E-2</v>
      </c>
      <c r="W85" s="293">
        <f t="shared" si="29"/>
        <v>1.5058837418922204E-2</v>
      </c>
      <c r="X85" s="293">
        <f t="shared" si="29"/>
        <v>1.2496960513628384E-2</v>
      </c>
      <c r="Y85" s="293">
        <f t="shared" si="29"/>
        <v>1.0370921588073345E-2</v>
      </c>
      <c r="Z85" s="293">
        <f t="shared" si="29"/>
        <v>8.6065739320110735E-3</v>
      </c>
      <c r="AA85" s="293">
        <f t="shared" si="29"/>
        <v>7.1423850058183183E-3</v>
      </c>
      <c r="AB85" s="293">
        <f t="shared" si="29"/>
        <v>5.9272904612600145E-3</v>
      </c>
      <c r="AC85" s="293">
        <f t="shared" si="29"/>
        <v>4.9189132458589318E-3</v>
      </c>
      <c r="AD85" s="293">
        <f t="shared" si="29"/>
        <v>4.082085681210732E-3</v>
      </c>
      <c r="AE85" s="293">
        <f t="shared" si="29"/>
        <v>3.3876229719591129E-3</v>
      </c>
      <c r="AF85" s="293">
        <f t="shared" si="29"/>
        <v>2.8113053709204251E-3</v>
      </c>
      <c r="AG85" s="293">
        <f t="shared" si="29"/>
        <v>2.3330335028385286E-3</v>
      </c>
      <c r="AH85" s="293">
        <f t="shared" si="29"/>
        <v>1.9361273882477412E-3</v>
      </c>
      <c r="AI85" s="293">
        <f t="shared" si="29"/>
        <v>1.6067447205375444E-3</v>
      </c>
      <c r="AJ85" s="293">
        <f t="shared" si="29"/>
        <v>1.3333981083299121E-3</v>
      </c>
      <c r="AK85" s="293">
        <f t="shared" si="29"/>
        <v>1.1065544467468149E-3</v>
      </c>
      <c r="AL85" s="293">
        <f t="shared" si="29"/>
        <v>9.1830244543304122E-4</v>
      </c>
      <c r="AM85" s="293">
        <f t="shared" si="29"/>
        <v>7.6207671820169396E-4</v>
      </c>
      <c r="AN85" s="293">
        <f t="shared" si="29"/>
        <v>6.3242881178563804E-4</v>
      </c>
      <c r="AO85" s="293">
        <f t="shared" si="29"/>
        <v>5.2483718820384888E-4</v>
      </c>
      <c r="AP85" s="293">
        <f t="shared" si="29"/>
        <v>4.3554953377912764E-4</v>
      </c>
    </row>
    <row r="86" spans="1:45" ht="28.5" x14ac:dyDescent="0.2">
      <c r="A86" s="241" t="s">
        <v>309</v>
      </c>
      <c r="B86" s="292">
        <f>B83*B85</f>
        <v>-608380.29830807494</v>
      </c>
      <c r="C86" s="292">
        <f>C83*C85</f>
        <v>-7418.3566611096048</v>
      </c>
      <c r="D86" s="292">
        <f t="shared" ref="D86:AO86" si="30">D83*D85</f>
        <v>-7416.6821777403775</v>
      </c>
      <c r="E86" s="292">
        <f t="shared" si="30"/>
        <v>-7258.4000841675625</v>
      </c>
      <c r="F86" s="292">
        <f t="shared" si="30"/>
        <v>-6989.6833531833154</v>
      </c>
      <c r="G86" s="292">
        <f t="shared" si="30"/>
        <v>-6646.4186612539443</v>
      </c>
      <c r="H86" s="292">
        <f t="shared" si="30"/>
        <v>-6256.2589712905365</v>
      </c>
      <c r="I86" s="292">
        <f t="shared" si="30"/>
        <v>-5840.2892488143125</v>
      </c>
      <c r="J86" s="292">
        <f t="shared" si="30"/>
        <v>-5414.3758164605488</v>
      </c>
      <c r="K86" s="292">
        <f t="shared" si="30"/>
        <v>-4990.2572733986981</v>
      </c>
      <c r="L86" s="292">
        <f t="shared" si="30"/>
        <v>-4576.4245404311232</v>
      </c>
      <c r="M86" s="292">
        <f t="shared" si="30"/>
        <v>-4178.8290528196412</v>
      </c>
      <c r="N86" s="292">
        <f t="shared" si="30"/>
        <v>-3801.4510925198406</v>
      </c>
      <c r="O86" s="292">
        <f t="shared" si="30"/>
        <v>-3446.7544659388468</v>
      </c>
      <c r="P86" s="292">
        <f t="shared" si="30"/>
        <v>-3116.0489747313381</v>
      </c>
      <c r="Q86" s="292">
        <f t="shared" si="30"/>
        <v>-2809.7782154834626</v>
      </c>
      <c r="R86" s="292">
        <f t="shared" si="30"/>
        <v>-2527.7470306673408</v>
      </c>
      <c r="S86" s="292">
        <f t="shared" si="30"/>
        <v>-2269.3002951262665</v>
      </c>
      <c r="T86" s="292">
        <f t="shared" si="30"/>
        <v>-3469.6863966678088</v>
      </c>
      <c r="U86" s="292">
        <f t="shared" si="30"/>
        <v>-3037.7752269581197</v>
      </c>
      <c r="V86" s="292">
        <f t="shared" si="30"/>
        <v>-2659.628933145907</v>
      </c>
      <c r="W86" s="292">
        <f t="shared" si="30"/>
        <v>-2328.5547920903996</v>
      </c>
      <c r="X86" s="292">
        <f t="shared" si="30"/>
        <v>-2038.693199714002</v>
      </c>
      <c r="Y86" s="292">
        <f t="shared" si="30"/>
        <v>-1784.9139632350791</v>
      </c>
      <c r="Z86" s="292">
        <f t="shared" si="30"/>
        <v>-1562.7255030813353</v>
      </c>
      <c r="AA86" s="292">
        <f t="shared" si="30"/>
        <v>-1368.1953574695508</v>
      </c>
      <c r="AB86" s="292">
        <f t="shared" si="30"/>
        <v>-1197.8805826808093</v>
      </c>
      <c r="AC86" s="292">
        <f t="shared" si="30"/>
        <v>-1048.76681720187</v>
      </c>
      <c r="AD86" s="292">
        <f t="shared" si="30"/>
        <v>-918.2149312431311</v>
      </c>
      <c r="AE86" s="292">
        <f t="shared" si="30"/>
        <v>-803.91431739543827</v>
      </c>
      <c r="AF86" s="292">
        <f t="shared" si="30"/>
        <v>-703.84199572795592</v>
      </c>
      <c r="AG86" s="292">
        <f t="shared" si="30"/>
        <v>-616.22680953775443</v>
      </c>
      <c r="AH86" s="292">
        <f t="shared" si="30"/>
        <v>-539.51807806002557</v>
      </c>
      <c r="AI86" s="292">
        <f t="shared" si="30"/>
        <v>-472.35815133056172</v>
      </c>
      <c r="AJ86" s="292">
        <f t="shared" si="30"/>
        <v>-413.55838145538809</v>
      </c>
      <c r="AK86" s="292">
        <f t="shared" si="30"/>
        <v>-362.07808500865912</v>
      </c>
      <c r="AL86" s="292">
        <f t="shared" si="30"/>
        <v>-317.00612421919942</v>
      </c>
      <c r="AM86" s="292">
        <f t="shared" si="30"/>
        <v>-277.54478095539872</v>
      </c>
      <c r="AN86" s="292">
        <f t="shared" si="30"/>
        <v>-242.99563809788003</v>
      </c>
      <c r="AO86" s="292">
        <f t="shared" si="30"/>
        <v>-212.74721841764594</v>
      </c>
      <c r="AP86" s="292">
        <f>AP83*AP85</f>
        <v>-186.26416218308424</v>
      </c>
    </row>
    <row r="87" spans="1:45" ht="14.25" x14ac:dyDescent="0.2">
      <c r="A87" s="241" t="s">
        <v>308</v>
      </c>
      <c r="B87" s="292">
        <f>SUM($B$86:B86)</f>
        <v>-608380.29830807494</v>
      </c>
      <c r="C87" s="292">
        <f>SUM($B$86:C86)</f>
        <v>-615798.65496918454</v>
      </c>
      <c r="D87" s="292">
        <f>SUM($B$86:D86)</f>
        <v>-623215.33714692493</v>
      </c>
      <c r="E87" s="292">
        <f>SUM($B$86:E86)</f>
        <v>-630473.73723109253</v>
      </c>
      <c r="F87" s="292">
        <f>SUM($B$86:F86)</f>
        <v>-637463.42058427585</v>
      </c>
      <c r="G87" s="292">
        <f>SUM($B$86:G86)</f>
        <v>-644109.83924552985</v>
      </c>
      <c r="H87" s="292">
        <f>SUM($B$86:H86)</f>
        <v>-650366.09821682039</v>
      </c>
      <c r="I87" s="292">
        <f>SUM($B$86:I86)</f>
        <v>-656206.38746563473</v>
      </c>
      <c r="J87" s="292">
        <f>SUM($B$86:J86)</f>
        <v>-661620.76328209531</v>
      </c>
      <c r="K87" s="292">
        <f>SUM($B$86:K86)</f>
        <v>-666611.020555494</v>
      </c>
      <c r="L87" s="292">
        <f>SUM($B$86:L86)</f>
        <v>-671187.44509592513</v>
      </c>
      <c r="M87" s="292">
        <f>SUM($B$86:M86)</f>
        <v>-675366.27414874476</v>
      </c>
      <c r="N87" s="292">
        <f>SUM($B$86:N86)</f>
        <v>-679167.72524126456</v>
      </c>
      <c r="O87" s="292">
        <f>SUM($B$86:O86)</f>
        <v>-682614.47970720346</v>
      </c>
      <c r="P87" s="292">
        <f>SUM($B$86:P86)</f>
        <v>-685730.52868193481</v>
      </c>
      <c r="Q87" s="292">
        <f>SUM($B$86:Q86)</f>
        <v>-688540.30689741822</v>
      </c>
      <c r="R87" s="292">
        <f>SUM($B$86:R86)</f>
        <v>-691068.0539280856</v>
      </c>
      <c r="S87" s="292">
        <f>SUM($B$86:S86)</f>
        <v>-693337.35422321188</v>
      </c>
      <c r="T87" s="292">
        <f>SUM($B$86:T86)</f>
        <v>-696807.04061987973</v>
      </c>
      <c r="U87" s="292">
        <f>SUM($B$86:U86)</f>
        <v>-699844.81584683782</v>
      </c>
      <c r="V87" s="292">
        <f>SUM($B$86:V86)</f>
        <v>-702504.44477998372</v>
      </c>
      <c r="W87" s="292">
        <f>SUM($B$86:W86)</f>
        <v>-704832.99957207416</v>
      </c>
      <c r="X87" s="292">
        <f>SUM($B$86:X86)</f>
        <v>-706871.6927717881</v>
      </c>
      <c r="Y87" s="292">
        <f>SUM($B$86:Y86)</f>
        <v>-708656.6067350232</v>
      </c>
      <c r="Z87" s="292">
        <f>SUM($B$86:Z86)</f>
        <v>-710219.33223810454</v>
      </c>
      <c r="AA87" s="292">
        <f>SUM($B$86:AA86)</f>
        <v>-711587.52759557404</v>
      </c>
      <c r="AB87" s="292">
        <f>SUM($B$86:AB86)</f>
        <v>-712785.40817825485</v>
      </c>
      <c r="AC87" s="292">
        <f>SUM($B$86:AC86)</f>
        <v>-713834.17499545671</v>
      </c>
      <c r="AD87" s="292">
        <f>SUM($B$86:AD86)</f>
        <v>-714752.38992669981</v>
      </c>
      <c r="AE87" s="292">
        <f>SUM($B$86:AE86)</f>
        <v>-715556.30424409523</v>
      </c>
      <c r="AF87" s="292">
        <f>SUM($B$86:AF86)</f>
        <v>-716260.1462398232</v>
      </c>
      <c r="AG87" s="292">
        <f>SUM($B$86:AG86)</f>
        <v>-716876.37304936093</v>
      </c>
      <c r="AH87" s="292">
        <f>SUM($B$86:AH86)</f>
        <v>-717415.89112742094</v>
      </c>
      <c r="AI87" s="292">
        <f>SUM($B$86:AI86)</f>
        <v>-717888.24927875155</v>
      </c>
      <c r="AJ87" s="292">
        <f>SUM($B$86:AJ86)</f>
        <v>-718301.80766020692</v>
      </c>
      <c r="AK87" s="292">
        <f>SUM($B$86:AK86)</f>
        <v>-718663.88574521558</v>
      </c>
      <c r="AL87" s="292">
        <f>SUM($B$86:AL86)</f>
        <v>-718980.89186943474</v>
      </c>
      <c r="AM87" s="292">
        <f>SUM($B$86:AM86)</f>
        <v>-719258.43665039015</v>
      </c>
      <c r="AN87" s="292">
        <f>SUM($B$86:AN86)</f>
        <v>-719501.43228848802</v>
      </c>
      <c r="AO87" s="292">
        <f>SUM($B$86:AO86)</f>
        <v>-719714.17950690573</v>
      </c>
      <c r="AP87" s="292">
        <f>SUM($B$86:AP86)</f>
        <v>-719900.44366908877</v>
      </c>
    </row>
    <row r="88" spans="1:45" ht="14.25" x14ac:dyDescent="0.2">
      <c r="A88" s="241" t="s">
        <v>307</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41" t="s">
        <v>306</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51" t="s">
        <v>305</v>
      </c>
      <c r="B90" s="252">
        <f t="shared" ref="B90:AP90" si="32">IF(AND(B87&gt;0,A87&lt;0),(B74-(B87/(B87-A87))),0)</f>
        <v>0</v>
      </c>
      <c r="C90" s="252">
        <f t="shared" si="32"/>
        <v>0</v>
      </c>
      <c r="D90" s="252">
        <f t="shared" si="32"/>
        <v>0</v>
      </c>
      <c r="E90" s="252">
        <f t="shared" si="32"/>
        <v>0</v>
      </c>
      <c r="F90" s="252">
        <f t="shared" si="32"/>
        <v>0</v>
      </c>
      <c r="G90" s="252">
        <f t="shared" si="32"/>
        <v>0</v>
      </c>
      <c r="H90" s="252">
        <f t="shared" si="32"/>
        <v>0</v>
      </c>
      <c r="I90" s="252">
        <f t="shared" si="32"/>
        <v>0</v>
      </c>
      <c r="J90" s="252">
        <f t="shared" si="32"/>
        <v>0</v>
      </c>
      <c r="K90" s="252">
        <f t="shared" si="32"/>
        <v>0</v>
      </c>
      <c r="L90" s="252">
        <f t="shared" si="32"/>
        <v>0</v>
      </c>
      <c r="M90" s="252">
        <f t="shared" si="32"/>
        <v>0</v>
      </c>
      <c r="N90" s="252">
        <f t="shared" si="32"/>
        <v>0</v>
      </c>
      <c r="O90" s="252">
        <f t="shared" si="32"/>
        <v>0</v>
      </c>
      <c r="P90" s="252">
        <f t="shared" si="32"/>
        <v>0</v>
      </c>
      <c r="Q90" s="252">
        <f t="shared" si="32"/>
        <v>0</v>
      </c>
      <c r="R90" s="252">
        <f t="shared" si="32"/>
        <v>0</v>
      </c>
      <c r="S90" s="252">
        <f t="shared" si="32"/>
        <v>0</v>
      </c>
      <c r="T90" s="252">
        <f t="shared" si="32"/>
        <v>0</v>
      </c>
      <c r="U90" s="252">
        <f t="shared" si="32"/>
        <v>0</v>
      </c>
      <c r="V90" s="252">
        <f t="shared" si="32"/>
        <v>0</v>
      </c>
      <c r="W90" s="252">
        <f t="shared" si="32"/>
        <v>0</v>
      </c>
      <c r="X90" s="252">
        <f t="shared" si="32"/>
        <v>0</v>
      </c>
      <c r="Y90" s="252">
        <f t="shared" si="32"/>
        <v>0</v>
      </c>
      <c r="Z90" s="252">
        <f t="shared" si="32"/>
        <v>0</v>
      </c>
      <c r="AA90" s="252">
        <f t="shared" si="32"/>
        <v>0</v>
      </c>
      <c r="AB90" s="252">
        <f t="shared" si="32"/>
        <v>0</v>
      </c>
      <c r="AC90" s="252">
        <f t="shared" si="32"/>
        <v>0</v>
      </c>
      <c r="AD90" s="252">
        <f t="shared" si="32"/>
        <v>0</v>
      </c>
      <c r="AE90" s="252">
        <f t="shared" si="32"/>
        <v>0</v>
      </c>
      <c r="AF90" s="252">
        <f t="shared" si="32"/>
        <v>0</v>
      </c>
      <c r="AG90" s="252">
        <f t="shared" si="32"/>
        <v>0</v>
      </c>
      <c r="AH90" s="252">
        <f t="shared" si="32"/>
        <v>0</v>
      </c>
      <c r="AI90" s="252">
        <f t="shared" si="32"/>
        <v>0</v>
      </c>
      <c r="AJ90" s="252">
        <f t="shared" si="32"/>
        <v>0</v>
      </c>
      <c r="AK90" s="252">
        <f t="shared" si="32"/>
        <v>0</v>
      </c>
      <c r="AL90" s="252">
        <f t="shared" si="32"/>
        <v>0</v>
      </c>
      <c r="AM90" s="252">
        <f t="shared" si="32"/>
        <v>0</v>
      </c>
      <c r="AN90" s="252">
        <f t="shared" si="32"/>
        <v>0</v>
      </c>
      <c r="AO90" s="252">
        <f t="shared" si="32"/>
        <v>0</v>
      </c>
      <c r="AP90" s="252">
        <f t="shared" si="32"/>
        <v>0</v>
      </c>
    </row>
    <row r="91" spans="1:45" s="229" customFormat="1" x14ac:dyDescent="0.2">
      <c r="A91" s="203"/>
      <c r="B91" s="253">
        <v>2017</v>
      </c>
      <c r="C91" s="253">
        <f>B91+1</f>
        <v>2018</v>
      </c>
      <c r="D91" s="188">
        <f t="shared" ref="D91:AP91" si="33">C91+1</f>
        <v>2019</v>
      </c>
      <c r="E91" s="188">
        <f t="shared" si="33"/>
        <v>2020</v>
      </c>
      <c r="F91" s="188">
        <f t="shared" si="33"/>
        <v>2021</v>
      </c>
      <c r="G91" s="188">
        <f t="shared" si="33"/>
        <v>2022</v>
      </c>
      <c r="H91" s="188">
        <f t="shared" si="33"/>
        <v>2023</v>
      </c>
      <c r="I91" s="188">
        <f t="shared" si="33"/>
        <v>2024</v>
      </c>
      <c r="J91" s="188">
        <f t="shared" si="33"/>
        <v>2025</v>
      </c>
      <c r="K91" s="188">
        <f t="shared" si="33"/>
        <v>2026</v>
      </c>
      <c r="L91" s="188">
        <f t="shared" si="33"/>
        <v>2027</v>
      </c>
      <c r="M91" s="188">
        <f t="shared" si="33"/>
        <v>2028</v>
      </c>
      <c r="N91" s="188">
        <f t="shared" si="33"/>
        <v>2029</v>
      </c>
      <c r="O91" s="188">
        <f t="shared" si="33"/>
        <v>2030</v>
      </c>
      <c r="P91" s="188">
        <f t="shared" si="33"/>
        <v>2031</v>
      </c>
      <c r="Q91" s="188">
        <f t="shared" si="33"/>
        <v>2032</v>
      </c>
      <c r="R91" s="188">
        <f t="shared" si="33"/>
        <v>2033</v>
      </c>
      <c r="S91" s="188">
        <f t="shared" si="33"/>
        <v>2034</v>
      </c>
      <c r="T91" s="188">
        <f t="shared" si="33"/>
        <v>2035</v>
      </c>
      <c r="U91" s="188">
        <f t="shared" si="33"/>
        <v>2036</v>
      </c>
      <c r="V91" s="188">
        <f t="shared" si="33"/>
        <v>2037</v>
      </c>
      <c r="W91" s="188">
        <f t="shared" si="33"/>
        <v>2038</v>
      </c>
      <c r="X91" s="188">
        <f t="shared" si="33"/>
        <v>2039</v>
      </c>
      <c r="Y91" s="188">
        <f t="shared" si="33"/>
        <v>2040</v>
      </c>
      <c r="Z91" s="188">
        <f t="shared" si="33"/>
        <v>2041</v>
      </c>
      <c r="AA91" s="188">
        <f t="shared" si="33"/>
        <v>2042</v>
      </c>
      <c r="AB91" s="188">
        <f t="shared" si="33"/>
        <v>2043</v>
      </c>
      <c r="AC91" s="188">
        <f t="shared" si="33"/>
        <v>2044</v>
      </c>
      <c r="AD91" s="188">
        <f t="shared" si="33"/>
        <v>2045</v>
      </c>
      <c r="AE91" s="188">
        <f t="shared" si="33"/>
        <v>2046</v>
      </c>
      <c r="AF91" s="188">
        <f t="shared" si="33"/>
        <v>2047</v>
      </c>
      <c r="AG91" s="188">
        <f t="shared" si="33"/>
        <v>2048</v>
      </c>
      <c r="AH91" s="188">
        <f t="shared" si="33"/>
        <v>2049</v>
      </c>
      <c r="AI91" s="188">
        <f t="shared" si="33"/>
        <v>2050</v>
      </c>
      <c r="AJ91" s="188">
        <f t="shared" si="33"/>
        <v>2051</v>
      </c>
      <c r="AK91" s="188">
        <f t="shared" si="33"/>
        <v>2052</v>
      </c>
      <c r="AL91" s="188">
        <f t="shared" si="33"/>
        <v>2053</v>
      </c>
      <c r="AM91" s="188">
        <f t="shared" si="33"/>
        <v>2054</v>
      </c>
      <c r="AN91" s="188">
        <f t="shared" si="33"/>
        <v>2055</v>
      </c>
      <c r="AO91" s="188">
        <f t="shared" si="33"/>
        <v>2056</v>
      </c>
      <c r="AP91" s="188">
        <f t="shared" si="33"/>
        <v>2057</v>
      </c>
      <c r="AQ91" s="189"/>
      <c r="AR91" s="189"/>
      <c r="AS91" s="189"/>
    </row>
    <row r="92" spans="1:45" ht="15.6" customHeight="1" x14ac:dyDescent="0.2">
      <c r="A92" s="254" t="s">
        <v>304</v>
      </c>
      <c r="B92" s="129"/>
      <c r="C92" s="129"/>
      <c r="D92" s="129"/>
      <c r="E92" s="129"/>
      <c r="F92" s="129"/>
      <c r="G92" s="129"/>
      <c r="H92" s="129"/>
      <c r="I92" s="129"/>
      <c r="J92" s="129"/>
      <c r="K92" s="129"/>
      <c r="L92" s="255">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303</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302</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301</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300</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1" t="s">
        <v>557</v>
      </c>
      <c r="B97" s="421"/>
      <c r="C97" s="421"/>
      <c r="D97" s="421"/>
      <c r="E97" s="421"/>
      <c r="F97" s="421"/>
      <c r="G97" s="421"/>
      <c r="H97" s="421"/>
      <c r="I97" s="421"/>
      <c r="J97" s="421"/>
      <c r="K97" s="421"/>
      <c r="L97" s="421"/>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x14ac:dyDescent="0.2">
      <c r="C98" s="256"/>
    </row>
    <row r="99" spans="1:71" s="262" customFormat="1" ht="16.5" hidden="1" thickTop="1" x14ac:dyDescent="0.2">
      <c r="A99" s="257" t="s">
        <v>558</v>
      </c>
      <c r="B99" s="258">
        <f>B81*B85</f>
        <v>-3041901.3063213839</v>
      </c>
      <c r="C99" s="259">
        <f>C81*C85</f>
        <v>0</v>
      </c>
      <c r="D99" s="259">
        <f t="shared" ref="D99:AP99" si="34">D81*D85</f>
        <v>0</v>
      </c>
      <c r="E99" s="259">
        <f t="shared" si="34"/>
        <v>0</v>
      </c>
      <c r="F99" s="259">
        <f t="shared" si="34"/>
        <v>0</v>
      </c>
      <c r="G99" s="259">
        <f t="shared" si="34"/>
        <v>0</v>
      </c>
      <c r="H99" s="259">
        <f t="shared" si="34"/>
        <v>0</v>
      </c>
      <c r="I99" s="259">
        <f t="shared" si="34"/>
        <v>0</v>
      </c>
      <c r="J99" s="259">
        <f>J81*J85</f>
        <v>0</v>
      </c>
      <c r="K99" s="259">
        <f t="shared" si="34"/>
        <v>0</v>
      </c>
      <c r="L99" s="259">
        <f>L81*L85</f>
        <v>0</v>
      </c>
      <c r="M99" s="259">
        <f t="shared" si="34"/>
        <v>0</v>
      </c>
      <c r="N99" s="259">
        <f t="shared" si="34"/>
        <v>0</v>
      </c>
      <c r="O99" s="259">
        <f t="shared" si="34"/>
        <v>0</v>
      </c>
      <c r="P99" s="259">
        <f t="shared" si="34"/>
        <v>0</v>
      </c>
      <c r="Q99" s="259">
        <f t="shared" si="34"/>
        <v>0</v>
      </c>
      <c r="R99" s="259">
        <f t="shared" si="34"/>
        <v>0</v>
      </c>
      <c r="S99" s="259">
        <f t="shared" si="34"/>
        <v>0</v>
      </c>
      <c r="T99" s="259">
        <f t="shared" si="34"/>
        <v>0</v>
      </c>
      <c r="U99" s="259">
        <f t="shared" si="34"/>
        <v>0</v>
      </c>
      <c r="V99" s="259">
        <f t="shared" si="34"/>
        <v>0</v>
      </c>
      <c r="W99" s="259">
        <f t="shared" si="34"/>
        <v>0</v>
      </c>
      <c r="X99" s="259">
        <f t="shared" si="34"/>
        <v>0</v>
      </c>
      <c r="Y99" s="259">
        <f t="shared" si="34"/>
        <v>0</v>
      </c>
      <c r="Z99" s="259">
        <f t="shared" si="34"/>
        <v>0</v>
      </c>
      <c r="AA99" s="259">
        <f t="shared" si="34"/>
        <v>0</v>
      </c>
      <c r="AB99" s="259">
        <f t="shared" si="34"/>
        <v>0</v>
      </c>
      <c r="AC99" s="259">
        <f t="shared" si="34"/>
        <v>0</v>
      </c>
      <c r="AD99" s="259">
        <f t="shared" si="34"/>
        <v>0</v>
      </c>
      <c r="AE99" s="259">
        <f t="shared" si="34"/>
        <v>0</v>
      </c>
      <c r="AF99" s="259">
        <f t="shared" si="34"/>
        <v>0</v>
      </c>
      <c r="AG99" s="259">
        <f t="shared" si="34"/>
        <v>0</v>
      </c>
      <c r="AH99" s="259">
        <f t="shared" si="34"/>
        <v>0</v>
      </c>
      <c r="AI99" s="259">
        <f t="shared" si="34"/>
        <v>0</v>
      </c>
      <c r="AJ99" s="259">
        <f t="shared" si="34"/>
        <v>0</v>
      </c>
      <c r="AK99" s="259">
        <f t="shared" si="34"/>
        <v>0</v>
      </c>
      <c r="AL99" s="259">
        <f t="shared" si="34"/>
        <v>0</v>
      </c>
      <c r="AM99" s="259">
        <f t="shared" si="34"/>
        <v>0</v>
      </c>
      <c r="AN99" s="259">
        <f t="shared" si="34"/>
        <v>0</v>
      </c>
      <c r="AO99" s="259">
        <f t="shared" si="34"/>
        <v>0</v>
      </c>
      <c r="AP99" s="259">
        <f t="shared" si="34"/>
        <v>0</v>
      </c>
      <c r="AQ99" s="260">
        <f>SUM(B99:AP99)</f>
        <v>-3041901.3063213839</v>
      </c>
      <c r="AR99" s="261"/>
      <c r="AS99" s="261"/>
    </row>
    <row r="100" spans="1:71" s="265" customFormat="1" hidden="1" x14ac:dyDescent="0.2">
      <c r="A100" s="263">
        <f>AQ99</f>
        <v>-3041901.3063213839</v>
      </c>
      <c r="B100" s="264"/>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65" customFormat="1" hidden="1" x14ac:dyDescent="0.2">
      <c r="A101" s="263">
        <f>AP87</f>
        <v>-719900.44366908877</v>
      </c>
      <c r="B101" s="264"/>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65" customFormat="1" hidden="1" x14ac:dyDescent="0.2">
      <c r="A102" s="266" t="s">
        <v>559</v>
      </c>
      <c r="B102" s="296">
        <f>(A101+-A100)/-A100</f>
        <v>0.76333865856427974</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65" customFormat="1" hidden="1" x14ac:dyDescent="0.2">
      <c r="A103" s="267"/>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97" t="s">
        <v>560</v>
      </c>
      <c r="B104" s="297" t="s">
        <v>561</v>
      </c>
      <c r="C104" s="297" t="s">
        <v>562</v>
      </c>
      <c r="D104" s="297" t="s">
        <v>563</v>
      </c>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hidden="1" x14ac:dyDescent="0.2">
      <c r="A105" s="298">
        <f>G30/1000/1000</f>
        <v>-0.67118744509592509</v>
      </c>
      <c r="B105" s="299">
        <f>L88</f>
        <v>0</v>
      </c>
      <c r="C105" s="300" t="str">
        <f>G28</f>
        <v>не окупается</v>
      </c>
      <c r="D105" s="300" t="str">
        <f>G29</f>
        <v>не окупается</v>
      </c>
      <c r="E105" s="270" t="s">
        <v>564</v>
      </c>
      <c r="F105" s="270"/>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hidden="1" x14ac:dyDescent="0.2">
      <c r="A106" s="271"/>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hidden="1" x14ac:dyDescent="0.2">
      <c r="A107" s="301"/>
      <c r="B107" s="302">
        <v>2016</v>
      </c>
      <c r="C107" s="302">
        <v>2017</v>
      </c>
      <c r="D107" s="303">
        <f t="shared" ref="D107:AP107" si="35">C107+1</f>
        <v>2018</v>
      </c>
      <c r="E107" s="303">
        <f t="shared" si="35"/>
        <v>2019</v>
      </c>
      <c r="F107" s="303">
        <f t="shared" si="35"/>
        <v>2020</v>
      </c>
      <c r="G107" s="303">
        <f t="shared" si="35"/>
        <v>2021</v>
      </c>
      <c r="H107" s="303">
        <f t="shared" si="35"/>
        <v>2022</v>
      </c>
      <c r="I107" s="303">
        <f t="shared" si="35"/>
        <v>2023</v>
      </c>
      <c r="J107" s="303">
        <f t="shared" si="35"/>
        <v>2024</v>
      </c>
      <c r="K107" s="303">
        <f t="shared" si="35"/>
        <v>2025</v>
      </c>
      <c r="L107" s="303">
        <f t="shared" si="35"/>
        <v>2026</v>
      </c>
      <c r="M107" s="303">
        <f t="shared" si="35"/>
        <v>2027</v>
      </c>
      <c r="N107" s="303">
        <f t="shared" si="35"/>
        <v>2028</v>
      </c>
      <c r="O107" s="303">
        <f t="shared" si="35"/>
        <v>2029</v>
      </c>
      <c r="P107" s="303">
        <f t="shared" si="35"/>
        <v>2030</v>
      </c>
      <c r="Q107" s="303">
        <f t="shared" si="35"/>
        <v>2031</v>
      </c>
      <c r="R107" s="303">
        <f t="shared" si="35"/>
        <v>2032</v>
      </c>
      <c r="S107" s="303">
        <f t="shared" si="35"/>
        <v>2033</v>
      </c>
      <c r="T107" s="303">
        <f t="shared" si="35"/>
        <v>2034</v>
      </c>
      <c r="U107" s="303">
        <f t="shared" si="35"/>
        <v>2035</v>
      </c>
      <c r="V107" s="303">
        <f t="shared" si="35"/>
        <v>2036</v>
      </c>
      <c r="W107" s="303">
        <f t="shared" si="35"/>
        <v>2037</v>
      </c>
      <c r="X107" s="303">
        <f t="shared" si="35"/>
        <v>2038</v>
      </c>
      <c r="Y107" s="303">
        <f t="shared" si="35"/>
        <v>2039</v>
      </c>
      <c r="Z107" s="303">
        <f t="shared" si="35"/>
        <v>2040</v>
      </c>
      <c r="AA107" s="303">
        <f t="shared" si="35"/>
        <v>2041</v>
      </c>
      <c r="AB107" s="303">
        <f t="shared" si="35"/>
        <v>2042</v>
      </c>
      <c r="AC107" s="303">
        <f t="shared" si="35"/>
        <v>2043</v>
      </c>
      <c r="AD107" s="303">
        <f t="shared" si="35"/>
        <v>2044</v>
      </c>
      <c r="AE107" s="303">
        <f t="shared" si="35"/>
        <v>2045</v>
      </c>
      <c r="AF107" s="303">
        <f t="shared" si="35"/>
        <v>2046</v>
      </c>
      <c r="AG107" s="303">
        <f t="shared" si="35"/>
        <v>2047</v>
      </c>
      <c r="AH107" s="303">
        <f t="shared" si="35"/>
        <v>2048</v>
      </c>
      <c r="AI107" s="303">
        <f t="shared" si="35"/>
        <v>2049</v>
      </c>
      <c r="AJ107" s="303">
        <f t="shared" si="35"/>
        <v>2050</v>
      </c>
      <c r="AK107" s="303">
        <f t="shared" si="35"/>
        <v>2051</v>
      </c>
      <c r="AL107" s="303">
        <f t="shared" si="35"/>
        <v>2052</v>
      </c>
      <c r="AM107" s="303">
        <f t="shared" si="35"/>
        <v>2053</v>
      </c>
      <c r="AN107" s="303">
        <f t="shared" si="35"/>
        <v>2054</v>
      </c>
      <c r="AO107" s="303">
        <f t="shared" si="35"/>
        <v>2055</v>
      </c>
      <c r="AP107" s="303">
        <f t="shared" si="35"/>
        <v>2056</v>
      </c>
      <c r="AT107" s="265"/>
      <c r="AU107" s="265"/>
      <c r="AV107" s="265"/>
      <c r="AW107" s="265"/>
      <c r="AX107" s="265"/>
      <c r="AY107" s="265"/>
      <c r="AZ107" s="265"/>
      <c r="BA107" s="265"/>
      <c r="BB107" s="265"/>
      <c r="BC107" s="265"/>
      <c r="BD107" s="265"/>
      <c r="BE107" s="265"/>
      <c r="BF107" s="265"/>
      <c r="BG107" s="265"/>
    </row>
    <row r="108" spans="1:71" ht="12.75" hidden="1" x14ac:dyDescent="0.2">
      <c r="A108" s="304" t="s">
        <v>565</v>
      </c>
      <c r="B108" s="305"/>
      <c r="C108" s="305">
        <f>C109*$B$111*$B$112*1000</f>
        <v>0</v>
      </c>
      <c r="D108" s="305">
        <f t="shared" ref="D108:AP108" si="36">D109*$B$111*$B$112*1000</f>
        <v>0</v>
      </c>
      <c r="E108" s="305">
        <f>E109*$B$111*$B$112*1000</f>
        <v>0</v>
      </c>
      <c r="F108" s="305">
        <f t="shared" si="36"/>
        <v>0</v>
      </c>
      <c r="G108" s="305">
        <f t="shared" si="36"/>
        <v>0</v>
      </c>
      <c r="H108" s="305">
        <f t="shared" si="36"/>
        <v>0</v>
      </c>
      <c r="I108" s="305">
        <f t="shared" si="36"/>
        <v>0</v>
      </c>
      <c r="J108" s="305">
        <f t="shared" si="36"/>
        <v>0</v>
      </c>
      <c r="K108" s="305">
        <f t="shared" si="36"/>
        <v>0</v>
      </c>
      <c r="L108" s="305">
        <f t="shared" si="36"/>
        <v>0</v>
      </c>
      <c r="M108" s="305">
        <f t="shared" si="36"/>
        <v>0</v>
      </c>
      <c r="N108" s="305">
        <f t="shared" si="36"/>
        <v>0</v>
      </c>
      <c r="O108" s="305">
        <f t="shared" si="36"/>
        <v>0</v>
      </c>
      <c r="P108" s="305">
        <f t="shared" si="36"/>
        <v>0</v>
      </c>
      <c r="Q108" s="305">
        <f t="shared" si="36"/>
        <v>0</v>
      </c>
      <c r="R108" s="305">
        <f t="shared" si="36"/>
        <v>0</v>
      </c>
      <c r="S108" s="305">
        <f t="shared" si="36"/>
        <v>0</v>
      </c>
      <c r="T108" s="305">
        <f t="shared" si="36"/>
        <v>0</v>
      </c>
      <c r="U108" s="305">
        <f t="shared" si="36"/>
        <v>0</v>
      </c>
      <c r="V108" s="305">
        <f t="shared" si="36"/>
        <v>0</v>
      </c>
      <c r="W108" s="305">
        <f t="shared" si="36"/>
        <v>0</v>
      </c>
      <c r="X108" s="305">
        <f t="shared" si="36"/>
        <v>0</v>
      </c>
      <c r="Y108" s="305">
        <f t="shared" si="36"/>
        <v>0</v>
      </c>
      <c r="Z108" s="305">
        <f t="shared" si="36"/>
        <v>0</v>
      </c>
      <c r="AA108" s="305">
        <f t="shared" si="36"/>
        <v>0</v>
      </c>
      <c r="AB108" s="305">
        <f t="shared" si="36"/>
        <v>0</v>
      </c>
      <c r="AC108" s="305">
        <f t="shared" si="36"/>
        <v>0</v>
      </c>
      <c r="AD108" s="305">
        <f t="shared" si="36"/>
        <v>0</v>
      </c>
      <c r="AE108" s="305">
        <f t="shared" si="36"/>
        <v>0</v>
      </c>
      <c r="AF108" s="305">
        <f t="shared" si="36"/>
        <v>0</v>
      </c>
      <c r="AG108" s="305">
        <f t="shared" si="36"/>
        <v>0</v>
      </c>
      <c r="AH108" s="305">
        <f t="shared" si="36"/>
        <v>0</v>
      </c>
      <c r="AI108" s="305">
        <f t="shared" si="36"/>
        <v>0</v>
      </c>
      <c r="AJ108" s="305">
        <f t="shared" si="36"/>
        <v>0</v>
      </c>
      <c r="AK108" s="305">
        <f t="shared" si="36"/>
        <v>0</v>
      </c>
      <c r="AL108" s="305">
        <f t="shared" si="36"/>
        <v>0</v>
      </c>
      <c r="AM108" s="305">
        <f t="shared" si="36"/>
        <v>0</v>
      </c>
      <c r="AN108" s="305">
        <f t="shared" si="36"/>
        <v>0</v>
      </c>
      <c r="AO108" s="305">
        <f t="shared" si="36"/>
        <v>0</v>
      </c>
      <c r="AP108" s="305">
        <f t="shared" si="36"/>
        <v>0</v>
      </c>
      <c r="AT108" s="265"/>
      <c r="AU108" s="265"/>
      <c r="AV108" s="265"/>
      <c r="AW108" s="265"/>
      <c r="AX108" s="265"/>
      <c r="AY108" s="265"/>
      <c r="AZ108" s="265"/>
      <c r="BA108" s="265"/>
      <c r="BB108" s="265"/>
      <c r="BC108" s="265"/>
      <c r="BD108" s="265"/>
      <c r="BE108" s="265"/>
      <c r="BF108" s="265"/>
      <c r="BG108" s="265"/>
    </row>
    <row r="109" spans="1:71" ht="12.75" hidden="1" x14ac:dyDescent="0.2">
      <c r="A109" s="304" t="s">
        <v>566</v>
      </c>
      <c r="B109" s="303"/>
      <c r="C109" s="303">
        <f>B109+$I$120*C113</f>
        <v>0</v>
      </c>
      <c r="D109" s="303">
        <f>C109+$I$120*D113</f>
        <v>0</v>
      </c>
      <c r="E109" s="303">
        <f t="shared" ref="E109:AP109" si="37">D109+$I$120*E113</f>
        <v>0</v>
      </c>
      <c r="F109" s="303">
        <f t="shared" si="37"/>
        <v>0</v>
      </c>
      <c r="G109" s="303">
        <f t="shared" si="37"/>
        <v>0</v>
      </c>
      <c r="H109" s="303">
        <f t="shared" si="37"/>
        <v>0</v>
      </c>
      <c r="I109" s="303">
        <f t="shared" si="37"/>
        <v>0</v>
      </c>
      <c r="J109" s="303">
        <f t="shared" si="37"/>
        <v>0</v>
      </c>
      <c r="K109" s="303">
        <f t="shared" si="37"/>
        <v>0</v>
      </c>
      <c r="L109" s="303">
        <f t="shared" si="37"/>
        <v>0</v>
      </c>
      <c r="M109" s="303">
        <f t="shared" si="37"/>
        <v>0</v>
      </c>
      <c r="N109" s="303">
        <f t="shared" si="37"/>
        <v>0</v>
      </c>
      <c r="O109" s="303">
        <f t="shared" si="37"/>
        <v>0</v>
      </c>
      <c r="P109" s="303">
        <f t="shared" si="37"/>
        <v>0</v>
      </c>
      <c r="Q109" s="303">
        <f t="shared" si="37"/>
        <v>0</v>
      </c>
      <c r="R109" s="303">
        <f t="shared" si="37"/>
        <v>0</v>
      </c>
      <c r="S109" s="303">
        <f t="shared" si="37"/>
        <v>0</v>
      </c>
      <c r="T109" s="303">
        <f t="shared" si="37"/>
        <v>0</v>
      </c>
      <c r="U109" s="303">
        <f t="shared" si="37"/>
        <v>0</v>
      </c>
      <c r="V109" s="303">
        <f t="shared" si="37"/>
        <v>0</v>
      </c>
      <c r="W109" s="303">
        <f t="shared" si="37"/>
        <v>0</v>
      </c>
      <c r="X109" s="303">
        <f t="shared" si="37"/>
        <v>0</v>
      </c>
      <c r="Y109" s="303">
        <f t="shared" si="37"/>
        <v>0</v>
      </c>
      <c r="Z109" s="303">
        <f t="shared" si="37"/>
        <v>0</v>
      </c>
      <c r="AA109" s="303">
        <f t="shared" si="37"/>
        <v>0</v>
      </c>
      <c r="AB109" s="303">
        <f t="shared" si="37"/>
        <v>0</v>
      </c>
      <c r="AC109" s="303">
        <f t="shared" si="37"/>
        <v>0</v>
      </c>
      <c r="AD109" s="303">
        <f t="shared" si="37"/>
        <v>0</v>
      </c>
      <c r="AE109" s="303">
        <f t="shared" si="37"/>
        <v>0</v>
      </c>
      <c r="AF109" s="303">
        <f t="shared" si="37"/>
        <v>0</v>
      </c>
      <c r="AG109" s="303">
        <f t="shared" si="37"/>
        <v>0</v>
      </c>
      <c r="AH109" s="303">
        <f t="shared" si="37"/>
        <v>0</v>
      </c>
      <c r="AI109" s="303">
        <f t="shared" si="37"/>
        <v>0</v>
      </c>
      <c r="AJ109" s="303">
        <f t="shared" si="37"/>
        <v>0</v>
      </c>
      <c r="AK109" s="303">
        <f t="shared" si="37"/>
        <v>0</v>
      </c>
      <c r="AL109" s="303">
        <f t="shared" si="37"/>
        <v>0</v>
      </c>
      <c r="AM109" s="303">
        <f t="shared" si="37"/>
        <v>0</v>
      </c>
      <c r="AN109" s="303">
        <f t="shared" si="37"/>
        <v>0</v>
      </c>
      <c r="AO109" s="303">
        <f t="shared" si="37"/>
        <v>0</v>
      </c>
      <c r="AP109" s="303">
        <f t="shared" si="37"/>
        <v>0</v>
      </c>
      <c r="AT109" s="265"/>
      <c r="AU109" s="265"/>
      <c r="AV109" s="265"/>
      <c r="AW109" s="265"/>
      <c r="AX109" s="265"/>
      <c r="AY109" s="265"/>
      <c r="AZ109" s="265"/>
      <c r="BA109" s="265"/>
      <c r="BB109" s="265"/>
      <c r="BC109" s="265"/>
      <c r="BD109" s="265"/>
      <c r="BE109" s="265"/>
      <c r="BF109" s="265"/>
      <c r="BG109" s="265"/>
    </row>
    <row r="110" spans="1:71" ht="12.75" hidden="1" x14ac:dyDescent="0.2">
      <c r="A110" s="304" t="s">
        <v>567</v>
      </c>
      <c r="B110" s="306">
        <v>0.93</v>
      </c>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T110" s="265"/>
      <c r="AU110" s="265"/>
      <c r="AV110" s="265"/>
      <c r="AW110" s="265"/>
      <c r="AX110" s="265"/>
      <c r="AY110" s="265"/>
      <c r="AZ110" s="265"/>
      <c r="BA110" s="265"/>
      <c r="BB110" s="265"/>
      <c r="BC110" s="265"/>
      <c r="BD110" s="265"/>
      <c r="BE110" s="265"/>
      <c r="BF110" s="265"/>
      <c r="BG110" s="265"/>
    </row>
    <row r="111" spans="1:71" ht="12.75" hidden="1" x14ac:dyDescent="0.2">
      <c r="A111" s="304" t="s">
        <v>568</v>
      </c>
      <c r="B111" s="306">
        <v>4380</v>
      </c>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T111" s="265"/>
      <c r="AU111" s="265"/>
      <c r="AV111" s="265"/>
      <c r="AW111" s="265"/>
      <c r="AX111" s="265"/>
      <c r="AY111" s="265"/>
      <c r="AZ111" s="265"/>
      <c r="BA111" s="265"/>
      <c r="BB111" s="265"/>
      <c r="BC111" s="265"/>
      <c r="BD111" s="265"/>
      <c r="BE111" s="265"/>
      <c r="BF111" s="265"/>
      <c r="BG111" s="265"/>
    </row>
    <row r="112" spans="1:71" ht="12.75" hidden="1" x14ac:dyDescent="0.2">
      <c r="A112" s="304" t="s">
        <v>569</v>
      </c>
      <c r="B112" s="302">
        <f>$B$131</f>
        <v>1.23072</v>
      </c>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T112" s="265"/>
      <c r="AU112" s="265"/>
      <c r="AV112" s="265"/>
      <c r="AW112" s="265"/>
      <c r="AX112" s="265"/>
      <c r="AY112" s="265"/>
      <c r="AZ112" s="265"/>
      <c r="BA112" s="265"/>
      <c r="BB112" s="265"/>
      <c r="BC112" s="265"/>
      <c r="BD112" s="265"/>
      <c r="BE112" s="265"/>
      <c r="BF112" s="265"/>
      <c r="BG112" s="265"/>
    </row>
    <row r="113" spans="1:71" ht="15" hidden="1" x14ac:dyDescent="0.2">
      <c r="A113" s="307" t="s">
        <v>570</v>
      </c>
      <c r="B113" s="308">
        <v>0</v>
      </c>
      <c r="C113" s="309">
        <v>0.33</v>
      </c>
      <c r="D113" s="309">
        <v>0.33</v>
      </c>
      <c r="E113" s="309">
        <v>0.34</v>
      </c>
      <c r="F113" s="308">
        <v>0</v>
      </c>
      <c r="G113" s="308">
        <v>0</v>
      </c>
      <c r="H113" s="308">
        <v>0</v>
      </c>
      <c r="I113" s="308">
        <v>0</v>
      </c>
      <c r="J113" s="308">
        <v>0</v>
      </c>
      <c r="K113" s="308">
        <v>0</v>
      </c>
      <c r="L113" s="308">
        <v>0</v>
      </c>
      <c r="M113" s="308">
        <v>0</v>
      </c>
      <c r="N113" s="308">
        <v>0</v>
      </c>
      <c r="O113" s="308">
        <v>0</v>
      </c>
      <c r="P113" s="308">
        <v>0</v>
      </c>
      <c r="Q113" s="308">
        <v>0</v>
      </c>
      <c r="R113" s="308">
        <v>0</v>
      </c>
      <c r="S113" s="308">
        <v>0</v>
      </c>
      <c r="T113" s="308">
        <v>0</v>
      </c>
      <c r="U113" s="308">
        <v>0</v>
      </c>
      <c r="V113" s="308">
        <v>0</v>
      </c>
      <c r="W113" s="308">
        <v>0</v>
      </c>
      <c r="X113" s="308">
        <v>0</v>
      </c>
      <c r="Y113" s="308">
        <v>0</v>
      </c>
      <c r="Z113" s="308">
        <v>0</v>
      </c>
      <c r="AA113" s="308">
        <v>0</v>
      </c>
      <c r="AB113" s="308">
        <v>0</v>
      </c>
      <c r="AC113" s="308">
        <v>0</v>
      </c>
      <c r="AD113" s="308">
        <v>0</v>
      </c>
      <c r="AE113" s="308">
        <v>0</v>
      </c>
      <c r="AF113" s="308">
        <v>0</v>
      </c>
      <c r="AG113" s="308">
        <v>0</v>
      </c>
      <c r="AH113" s="308">
        <v>0</v>
      </c>
      <c r="AI113" s="308">
        <v>0</v>
      </c>
      <c r="AJ113" s="308">
        <v>0</v>
      </c>
      <c r="AK113" s="308">
        <v>0</v>
      </c>
      <c r="AL113" s="308">
        <v>0</v>
      </c>
      <c r="AM113" s="308">
        <v>0</v>
      </c>
      <c r="AN113" s="308">
        <v>0</v>
      </c>
      <c r="AO113" s="308">
        <v>0</v>
      </c>
      <c r="AP113" s="308">
        <v>0</v>
      </c>
      <c r="AT113" s="265"/>
      <c r="AU113" s="265"/>
      <c r="AV113" s="265"/>
      <c r="AW113" s="265"/>
      <c r="AX113" s="265"/>
      <c r="AY113" s="265"/>
      <c r="AZ113" s="265"/>
      <c r="BA113" s="265"/>
      <c r="BB113" s="265"/>
      <c r="BC113" s="265"/>
      <c r="BD113" s="265"/>
      <c r="BE113" s="265"/>
      <c r="BF113" s="265"/>
      <c r="BG113" s="265"/>
    </row>
    <row r="114" spans="1:71" ht="12.75" hidden="1" x14ac:dyDescent="0.2">
      <c r="A114" s="271"/>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hidden="1" x14ac:dyDescent="0.2">
      <c r="A115" s="271"/>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hidden="1" x14ac:dyDescent="0.2">
      <c r="A116" s="301"/>
      <c r="B116" s="408" t="s">
        <v>571</v>
      </c>
      <c r="C116" s="409"/>
      <c r="D116" s="408" t="s">
        <v>572</v>
      </c>
      <c r="E116" s="409"/>
      <c r="F116" s="301"/>
      <c r="G116" s="301"/>
      <c r="H116" s="301"/>
      <c r="I116" s="301"/>
      <c r="J116" s="301"/>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hidden="1" x14ac:dyDescent="0.2">
      <c r="A117" s="304" t="s">
        <v>573</v>
      </c>
      <c r="B117" s="310"/>
      <c r="C117" s="301" t="s">
        <v>574</v>
      </c>
      <c r="D117" s="310"/>
      <c r="E117" s="301" t="s">
        <v>574</v>
      </c>
      <c r="F117" s="301"/>
      <c r="G117" s="301"/>
      <c r="H117" s="301"/>
      <c r="I117" s="301"/>
      <c r="J117" s="301"/>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hidden="1" x14ac:dyDescent="0.2">
      <c r="A118" s="304" t="s">
        <v>573</v>
      </c>
      <c r="B118" s="301">
        <f>$B$110*B117</f>
        <v>0</v>
      </c>
      <c r="C118" s="301" t="s">
        <v>132</v>
      </c>
      <c r="D118" s="301">
        <f>$B$110*D117</f>
        <v>0</v>
      </c>
      <c r="E118" s="301" t="s">
        <v>132</v>
      </c>
      <c r="F118" s="304" t="s">
        <v>575</v>
      </c>
      <c r="G118" s="301">
        <f>D117-B117</f>
        <v>0</v>
      </c>
      <c r="H118" s="301" t="s">
        <v>574</v>
      </c>
      <c r="I118" s="311">
        <f>$B$110*G118</f>
        <v>0</v>
      </c>
      <c r="J118" s="301" t="s">
        <v>132</v>
      </c>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hidden="1" x14ac:dyDescent="0.2">
      <c r="A119" s="301"/>
      <c r="B119" s="301"/>
      <c r="C119" s="301"/>
      <c r="D119" s="301"/>
      <c r="E119" s="301"/>
      <c r="F119" s="304" t="s">
        <v>576</v>
      </c>
      <c r="G119" s="301">
        <f>I119/$B$110</f>
        <v>0</v>
      </c>
      <c r="H119" s="301" t="s">
        <v>574</v>
      </c>
      <c r="I119" s="310"/>
      <c r="J119" s="301" t="s">
        <v>132</v>
      </c>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hidden="1" x14ac:dyDescent="0.2">
      <c r="A120" s="312"/>
      <c r="B120" s="313"/>
      <c r="C120" s="313"/>
      <c r="D120" s="313"/>
      <c r="E120" s="313"/>
      <c r="F120" s="314" t="s">
        <v>577</v>
      </c>
      <c r="G120" s="311">
        <f>G118</f>
        <v>0</v>
      </c>
      <c r="H120" s="301" t="s">
        <v>574</v>
      </c>
      <c r="I120" s="306">
        <f>I118</f>
        <v>0</v>
      </c>
      <c r="J120" s="301" t="s">
        <v>132</v>
      </c>
      <c r="K120" s="268"/>
      <c r="L120" s="268"/>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hidden="1" x14ac:dyDescent="0.2">
      <c r="A121" s="272"/>
      <c r="B121" s="270"/>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hidden="1" x14ac:dyDescent="0.2">
      <c r="A122" s="315" t="s">
        <v>578</v>
      </c>
      <c r="B122" s="316">
        <f>((3441680.64527908-202000)*1.06*1.049*1.143*1.06*1.05*0.7+202000)*1.18/1000000</f>
        <v>4.0237008961144465</v>
      </c>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hidden="1" x14ac:dyDescent="0.2">
      <c r="A123" s="315" t="s">
        <v>350</v>
      </c>
      <c r="B123" s="317">
        <v>25</v>
      </c>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hidden="1" x14ac:dyDescent="0.2">
      <c r="A124" s="315" t="s">
        <v>579</v>
      </c>
      <c r="B124" s="317" t="s">
        <v>546</v>
      </c>
      <c r="C124" s="273" t="s">
        <v>580</v>
      </c>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29" customFormat="1" ht="12.75" hidden="1" x14ac:dyDescent="0.2">
      <c r="A125" s="318"/>
      <c r="B125" s="319"/>
      <c r="C125" s="274"/>
      <c r="D125" s="275"/>
      <c r="E125" s="275"/>
      <c r="F125" s="275"/>
      <c r="G125" s="275"/>
      <c r="H125" s="275"/>
      <c r="I125" s="275"/>
      <c r="J125" s="275"/>
      <c r="K125" s="275"/>
      <c r="L125" s="275"/>
      <c r="M125" s="275"/>
      <c r="N125" s="275"/>
      <c r="O125" s="275"/>
      <c r="P125" s="275"/>
      <c r="Q125" s="275"/>
      <c r="R125" s="275"/>
      <c r="S125" s="275"/>
      <c r="T125" s="275"/>
      <c r="U125" s="275"/>
      <c r="V125" s="275"/>
      <c r="W125" s="275"/>
      <c r="X125" s="275"/>
      <c r="Y125" s="275"/>
      <c r="Z125" s="275"/>
      <c r="AA125" s="275"/>
      <c r="AB125" s="275"/>
      <c r="AC125" s="275"/>
      <c r="AD125" s="275"/>
      <c r="AE125" s="275"/>
      <c r="AF125" s="275"/>
      <c r="AG125" s="275"/>
      <c r="AH125" s="275"/>
      <c r="AI125" s="275"/>
      <c r="AJ125" s="275"/>
      <c r="AK125" s="275"/>
      <c r="AL125" s="275"/>
      <c r="AM125" s="275"/>
      <c r="AN125" s="275"/>
      <c r="AO125" s="275"/>
      <c r="AP125" s="275"/>
      <c r="AQ125" s="275"/>
      <c r="AR125" s="275"/>
      <c r="AS125" s="275"/>
      <c r="AT125" s="275"/>
      <c r="AU125" s="275"/>
      <c r="AV125" s="275"/>
      <c r="AW125" s="275"/>
      <c r="AX125" s="275"/>
      <c r="AY125" s="275"/>
      <c r="AZ125" s="275"/>
      <c r="BA125" s="275"/>
      <c r="BB125" s="275"/>
      <c r="BC125" s="275"/>
      <c r="BD125" s="275"/>
      <c r="BE125" s="275"/>
      <c r="BF125" s="275"/>
      <c r="BG125" s="275"/>
      <c r="BH125" s="275"/>
      <c r="BI125" s="275"/>
      <c r="BJ125" s="275"/>
      <c r="BK125" s="275"/>
      <c r="BL125" s="275"/>
      <c r="BM125" s="275"/>
      <c r="BN125" s="275"/>
      <c r="BO125" s="275"/>
      <c r="BP125" s="275"/>
      <c r="BQ125" s="275"/>
      <c r="BR125" s="275"/>
      <c r="BS125" s="275"/>
    </row>
    <row r="126" spans="1:71" ht="12.75" hidden="1" x14ac:dyDescent="0.2">
      <c r="A126" s="315" t="s">
        <v>581</v>
      </c>
      <c r="B126" s="320">
        <f>$B$122*1000*1000</f>
        <v>4023700.8961144467</v>
      </c>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hidden="1" x14ac:dyDescent="0.2">
      <c r="A127" s="315" t="s">
        <v>582</v>
      </c>
      <c r="B127" s="321">
        <v>0.01</v>
      </c>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hidden="1" x14ac:dyDescent="0.2">
      <c r="A128" s="272"/>
      <c r="B128" s="276"/>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hidden="1" x14ac:dyDescent="0.2">
      <c r="A129" s="315" t="s">
        <v>583</v>
      </c>
      <c r="B129" s="322">
        <v>0.20499999999999999</v>
      </c>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hidden="1" x14ac:dyDescent="0.2">
      <c r="A130" s="323"/>
      <c r="B130" s="324"/>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hidden="1" x14ac:dyDescent="0.2">
      <c r="A131" s="325" t="s">
        <v>584</v>
      </c>
      <c r="B131" s="326">
        <v>1.23072</v>
      </c>
      <c r="C131" s="270" t="s">
        <v>585</v>
      </c>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hidden="1" x14ac:dyDescent="0.2">
      <c r="A132" s="325" t="s">
        <v>586</v>
      </c>
      <c r="B132" s="326">
        <v>1.20268</v>
      </c>
      <c r="C132" s="270" t="s">
        <v>585</v>
      </c>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hidden="1" x14ac:dyDescent="0.2">
      <c r="A133" s="272"/>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29"/>
      <c r="AR133" s="229"/>
      <c r="AS133" s="229"/>
      <c r="BH133" s="270"/>
      <c r="BI133" s="270"/>
      <c r="BJ133" s="270"/>
      <c r="BK133" s="270"/>
      <c r="BL133" s="270"/>
      <c r="BM133" s="270"/>
      <c r="BN133" s="270"/>
      <c r="BO133" s="270"/>
      <c r="BP133" s="270"/>
      <c r="BQ133" s="270"/>
      <c r="BR133" s="270"/>
      <c r="BS133" s="270"/>
    </row>
    <row r="134" spans="1:71" hidden="1" x14ac:dyDescent="0.2">
      <c r="A134" s="315" t="s">
        <v>587</v>
      </c>
      <c r="C134" s="275" t="s">
        <v>588</v>
      </c>
      <c r="D134" s="275"/>
      <c r="E134" s="275"/>
      <c r="F134" s="275"/>
      <c r="G134" s="275"/>
      <c r="H134" s="275"/>
      <c r="I134" s="275"/>
      <c r="J134" s="275"/>
      <c r="K134" s="275"/>
      <c r="L134" s="275"/>
      <c r="M134" s="275"/>
      <c r="N134" s="275"/>
      <c r="O134" s="275"/>
      <c r="P134" s="275"/>
      <c r="Q134" s="275"/>
      <c r="R134" s="275"/>
      <c r="S134" s="275"/>
      <c r="T134" s="275"/>
      <c r="U134" s="275"/>
      <c r="V134" s="275"/>
      <c r="W134" s="275"/>
      <c r="X134" s="275"/>
      <c r="Y134" s="275"/>
      <c r="Z134" s="275"/>
      <c r="AA134" s="275"/>
      <c r="AB134" s="275"/>
      <c r="AC134" s="275"/>
      <c r="AD134" s="275"/>
      <c r="AE134" s="275"/>
      <c r="AF134" s="275"/>
      <c r="AG134" s="275"/>
      <c r="AH134" s="275"/>
      <c r="AI134" s="275"/>
      <c r="AJ134" s="275"/>
      <c r="AK134" s="275"/>
      <c r="AL134" s="275"/>
      <c r="AM134" s="275"/>
      <c r="AN134" s="275"/>
      <c r="AO134" s="275"/>
      <c r="AP134" s="275"/>
      <c r="AQ134" s="229"/>
      <c r="AR134" s="229"/>
      <c r="AS134" s="229"/>
      <c r="BH134" s="275"/>
      <c r="BI134" s="275"/>
      <c r="BJ134" s="275"/>
      <c r="BK134" s="275"/>
      <c r="BL134" s="275"/>
      <c r="BM134" s="275"/>
      <c r="BN134" s="275"/>
      <c r="BO134" s="275"/>
      <c r="BP134" s="275"/>
      <c r="BQ134" s="275"/>
      <c r="BR134" s="275"/>
      <c r="BS134" s="275"/>
    </row>
    <row r="135" spans="1:71" ht="12.75" hidden="1" x14ac:dyDescent="0.2">
      <c r="A135" s="315"/>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5" t="s">
        <v>589</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29" customFormat="1" ht="15" hidden="1" x14ac:dyDescent="0.2">
      <c r="A137" s="315" t="s">
        <v>590</v>
      </c>
      <c r="B137" s="330"/>
      <c r="C137" s="290">
        <f>(1+B137)*(1+C136)-1</f>
        <v>5.8000000000000052E-2</v>
      </c>
      <c r="D137" s="290">
        <f t="shared" ref="D137:AY137" si="40">(1+C137)*(1+D136)-1</f>
        <v>0.11619000000000002</v>
      </c>
      <c r="E137" s="290">
        <f t="shared" si="40"/>
        <v>0.17758045</v>
      </c>
      <c r="F137" s="290">
        <f t="shared" si="40"/>
        <v>0.24234737475000001</v>
      </c>
      <c r="G137" s="290">
        <f t="shared" si="40"/>
        <v>0.31067648036124984</v>
      </c>
      <c r="H137" s="290">
        <f t="shared" si="40"/>
        <v>0.38276368678111861</v>
      </c>
      <c r="I137" s="290">
        <f t="shared" si="40"/>
        <v>0.45881568955408003</v>
      </c>
      <c r="J137" s="290">
        <f t="shared" si="40"/>
        <v>0.53905055247955436</v>
      </c>
      <c r="K137" s="290">
        <f t="shared" si="40"/>
        <v>0.62369833286592979</v>
      </c>
      <c r="L137" s="290">
        <f t="shared" si="40"/>
        <v>0.71300174117355586</v>
      </c>
      <c r="M137" s="290">
        <f t="shared" si="40"/>
        <v>0.80721683693810142</v>
      </c>
      <c r="N137" s="290">
        <f t="shared" si="40"/>
        <v>0.90661376296969687</v>
      </c>
      <c r="O137" s="290">
        <f t="shared" si="40"/>
        <v>1.0114775199330301</v>
      </c>
      <c r="P137" s="290">
        <f t="shared" si="40"/>
        <v>1.1221087835293466</v>
      </c>
      <c r="Q137" s="290">
        <f t="shared" si="40"/>
        <v>1.2388247666234604</v>
      </c>
      <c r="R137" s="290">
        <f t="shared" si="40"/>
        <v>1.3619601287877505</v>
      </c>
      <c r="S137" s="290">
        <f t="shared" si="40"/>
        <v>1.4918679358710767</v>
      </c>
      <c r="T137" s="290">
        <f t="shared" si="40"/>
        <v>1.6289206723439857</v>
      </c>
      <c r="U137" s="290">
        <f t="shared" si="40"/>
        <v>1.7735113093229047</v>
      </c>
      <c r="V137" s="290">
        <f t="shared" si="40"/>
        <v>1.9260544313356642</v>
      </c>
      <c r="W137" s="290">
        <f t="shared" si="40"/>
        <v>2.0869874250591254</v>
      </c>
      <c r="X137" s="290">
        <f t="shared" si="40"/>
        <v>2.2567717334373771</v>
      </c>
      <c r="Y137" s="290">
        <f t="shared" si="40"/>
        <v>2.4358941787764326</v>
      </c>
      <c r="Z137" s="290">
        <f t="shared" si="40"/>
        <v>2.6248683586091359</v>
      </c>
      <c r="AA137" s="290">
        <f t="shared" si="40"/>
        <v>2.8242361183326383</v>
      </c>
      <c r="AB137" s="290">
        <f t="shared" si="40"/>
        <v>3.0345691048409336</v>
      </c>
      <c r="AC137" s="290">
        <f t="shared" si="40"/>
        <v>3.2564704056071845</v>
      </c>
      <c r="AD137" s="290">
        <f t="shared" si="40"/>
        <v>3.4905762779155793</v>
      </c>
      <c r="AE137" s="290">
        <f t="shared" si="40"/>
        <v>3.7375579732009356</v>
      </c>
      <c r="AF137" s="290">
        <f t="shared" si="40"/>
        <v>3.9981236617269866</v>
      </c>
      <c r="AG137" s="290">
        <f t="shared" si="40"/>
        <v>4.2730204631219708</v>
      </c>
      <c r="AH137" s="290">
        <f t="shared" si="40"/>
        <v>4.563036588593679</v>
      </c>
      <c r="AI137" s="290">
        <f t="shared" si="40"/>
        <v>4.8690036009663311</v>
      </c>
      <c r="AJ137" s="290">
        <f t="shared" si="40"/>
        <v>5.1917987990194794</v>
      </c>
      <c r="AK137" s="290">
        <f t="shared" si="40"/>
        <v>5.5323477329655502</v>
      </c>
      <c r="AL137" s="290">
        <f t="shared" si="40"/>
        <v>5.8916268582786548</v>
      </c>
      <c r="AM137" s="290">
        <f t="shared" si="40"/>
        <v>6.2706663354839804</v>
      </c>
      <c r="AN137" s="290">
        <f t="shared" si="40"/>
        <v>6.6705529839355986</v>
      </c>
      <c r="AO137" s="290">
        <f t="shared" si="40"/>
        <v>7.0924333980520569</v>
      </c>
      <c r="AP137" s="290">
        <f t="shared" si="40"/>
        <v>7.5375172349449198</v>
      </c>
      <c r="AQ137" s="290">
        <f t="shared" si="40"/>
        <v>8.0070806828668903</v>
      </c>
      <c r="AR137" s="290">
        <f t="shared" si="40"/>
        <v>8.5024701204245687</v>
      </c>
      <c r="AS137" s="290">
        <f t="shared" si="40"/>
        <v>9.0251059770479198</v>
      </c>
      <c r="AT137" s="290">
        <f t="shared" si="40"/>
        <v>9.5764868057855548</v>
      </c>
      <c r="AU137" s="290">
        <f t="shared" si="40"/>
        <v>10.15819358010376</v>
      </c>
      <c r="AV137" s="290">
        <f t="shared" si="40"/>
        <v>10.771894227009465</v>
      </c>
      <c r="AW137" s="290">
        <f>(1+AV137)*(1+AW136)-1</f>
        <v>11.419348409494985</v>
      </c>
      <c r="AX137" s="290">
        <f t="shared" si="40"/>
        <v>12.102412572017208</v>
      </c>
      <c r="AY137" s="290">
        <f t="shared" si="40"/>
        <v>12.823045263478154</v>
      </c>
    </row>
    <row r="138" spans="1:71" s="229" customFormat="1" hidden="1" x14ac:dyDescent="0.2">
      <c r="A138" s="277"/>
      <c r="B138" s="330"/>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189"/>
    </row>
    <row r="139" spans="1:71" ht="12.75" hidden="1" x14ac:dyDescent="0.2">
      <c r="A139" s="272"/>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hidden="1" x14ac:dyDescent="0.2">
      <c r="A140" s="272"/>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hidden="1" x14ac:dyDescent="0.2">
      <c r="A141" s="272"/>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x14ac:dyDescent="0.2">
      <c r="A142" s="272"/>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272"/>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272"/>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272"/>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272"/>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272"/>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272"/>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272"/>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272"/>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272"/>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272"/>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272"/>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272"/>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272"/>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271"/>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271"/>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271"/>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271"/>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271"/>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271"/>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271"/>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271"/>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271"/>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271"/>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271"/>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271"/>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27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271"/>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271"/>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271"/>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271"/>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1"/>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1"/>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1"/>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1"/>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1"/>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1"/>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1"/>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1"/>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1"/>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1"/>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1"/>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1"/>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1"/>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1"/>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1"/>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1"/>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1"/>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1"/>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1"/>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1"/>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1"/>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1"/>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1"/>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1"/>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1"/>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1"/>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1"/>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1"/>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1"/>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1"/>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1"/>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1"/>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1"/>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1"/>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1"/>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1"/>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0"/>
    <col min="2" max="2" width="37.7109375" style="70" customWidth="1"/>
    <col min="3" max="3" width="9.140625" style="70"/>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5" t="str">
        <f>'1. паспорт местоположение'!A12:C12</f>
        <v>F_1468</v>
      </c>
      <c r="B12" s="365"/>
      <c r="C12" s="365"/>
      <c r="D12" s="365"/>
      <c r="E12" s="365"/>
      <c r="F12" s="365"/>
      <c r="G12" s="365"/>
      <c r="H12" s="365"/>
      <c r="I12" s="365"/>
      <c r="J12" s="365"/>
      <c r="K12" s="365"/>
      <c r="L12" s="365"/>
    </row>
    <row r="13" spans="1:44" x14ac:dyDescent="0.25">
      <c r="A13" s="358" t="s">
        <v>8</v>
      </c>
      <c r="B13" s="358"/>
      <c r="C13" s="358"/>
      <c r="D13" s="358"/>
      <c r="E13" s="358"/>
      <c r="F13" s="358"/>
      <c r="G13" s="358"/>
      <c r="H13" s="358"/>
      <c r="I13" s="358"/>
      <c r="J13" s="358"/>
      <c r="K13" s="358"/>
      <c r="L13" s="358"/>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65"/>
      <c r="C15" s="365"/>
      <c r="D15" s="365"/>
      <c r="E15" s="365"/>
      <c r="F15" s="365"/>
      <c r="G15" s="365"/>
      <c r="H15" s="365"/>
      <c r="I15" s="365"/>
      <c r="J15" s="365"/>
      <c r="K15" s="365"/>
      <c r="L15" s="365"/>
    </row>
    <row r="16" spans="1:44" x14ac:dyDescent="0.25">
      <c r="A16" s="358" t="s">
        <v>7</v>
      </c>
      <c r="B16" s="358"/>
      <c r="C16" s="358"/>
      <c r="D16" s="358"/>
      <c r="E16" s="358"/>
      <c r="F16" s="358"/>
      <c r="G16" s="358"/>
      <c r="H16" s="358"/>
      <c r="I16" s="358"/>
      <c r="J16" s="358"/>
      <c r="K16" s="358"/>
      <c r="L16" s="358"/>
    </row>
    <row r="17" spans="1:12" ht="15.75" customHeight="1" x14ac:dyDescent="0.25">
      <c r="L17" s="109"/>
    </row>
    <row r="18" spans="1:12" x14ac:dyDescent="0.25">
      <c r="K18" s="108"/>
    </row>
    <row r="19" spans="1:12" ht="15.75" customHeight="1" x14ac:dyDescent="0.25">
      <c r="A19" s="422" t="s">
        <v>508</v>
      </c>
      <c r="B19" s="422"/>
      <c r="C19" s="422"/>
      <c r="D19" s="422"/>
      <c r="E19" s="422"/>
      <c r="F19" s="422"/>
      <c r="G19" s="422"/>
      <c r="H19" s="422"/>
      <c r="I19" s="422"/>
      <c r="J19" s="422"/>
      <c r="K19" s="422"/>
      <c r="L19" s="422"/>
    </row>
    <row r="20" spans="1:12" x14ac:dyDescent="0.25">
      <c r="A20" s="74"/>
      <c r="B20" s="74"/>
      <c r="C20" s="107"/>
      <c r="D20" s="107"/>
      <c r="E20" s="107"/>
      <c r="F20" s="107"/>
      <c r="G20" s="107"/>
      <c r="H20" s="107"/>
      <c r="I20" s="107"/>
      <c r="J20" s="107"/>
      <c r="K20" s="107"/>
      <c r="L20" s="107"/>
    </row>
    <row r="21" spans="1:12" ht="28.5" customHeight="1" x14ac:dyDescent="0.25">
      <c r="A21" s="423" t="s">
        <v>227</v>
      </c>
      <c r="B21" s="423" t="s">
        <v>226</v>
      </c>
      <c r="C21" s="429" t="s">
        <v>440</v>
      </c>
      <c r="D21" s="429"/>
      <c r="E21" s="429"/>
      <c r="F21" s="429"/>
      <c r="G21" s="429"/>
      <c r="H21" s="429"/>
      <c r="I21" s="424" t="s">
        <v>225</v>
      </c>
      <c r="J21" s="426" t="s">
        <v>442</v>
      </c>
      <c r="K21" s="423" t="s">
        <v>224</v>
      </c>
      <c r="L21" s="425" t="s">
        <v>441</v>
      </c>
    </row>
    <row r="22" spans="1:12" ht="58.5" customHeight="1" x14ac:dyDescent="0.25">
      <c r="A22" s="423"/>
      <c r="B22" s="423"/>
      <c r="C22" s="430" t="s">
        <v>3</v>
      </c>
      <c r="D22" s="430"/>
      <c r="E22" s="161"/>
      <c r="F22" s="162"/>
      <c r="G22" s="431" t="s">
        <v>2</v>
      </c>
      <c r="H22" s="432"/>
      <c r="I22" s="424"/>
      <c r="J22" s="427"/>
      <c r="K22" s="423"/>
      <c r="L22" s="425"/>
    </row>
    <row r="23" spans="1:12" ht="47.25" x14ac:dyDescent="0.25">
      <c r="A23" s="423"/>
      <c r="B23" s="423"/>
      <c r="C23" s="106" t="s">
        <v>223</v>
      </c>
      <c r="D23" s="106" t="s">
        <v>222</v>
      </c>
      <c r="E23" s="106" t="s">
        <v>223</v>
      </c>
      <c r="F23" s="106" t="s">
        <v>222</v>
      </c>
      <c r="G23" s="106" t="s">
        <v>223</v>
      </c>
      <c r="H23" s="106" t="s">
        <v>222</v>
      </c>
      <c r="I23" s="424"/>
      <c r="J23" s="428"/>
      <c r="K23" s="423"/>
      <c r="L23" s="425"/>
    </row>
    <row r="24" spans="1:12" x14ac:dyDescent="0.25">
      <c r="A24" s="81">
        <v>1</v>
      </c>
      <c r="B24" s="81">
        <v>2</v>
      </c>
      <c r="C24" s="106">
        <v>3</v>
      </c>
      <c r="D24" s="106">
        <v>4</v>
      </c>
      <c r="E24" s="106">
        <v>5</v>
      </c>
      <c r="F24" s="106">
        <v>6</v>
      </c>
      <c r="G24" s="106">
        <v>7</v>
      </c>
      <c r="H24" s="106">
        <v>8</v>
      </c>
      <c r="I24" s="106">
        <v>9</v>
      </c>
      <c r="J24" s="106">
        <v>10</v>
      </c>
      <c r="K24" s="106">
        <v>11</v>
      </c>
      <c r="L24" s="106">
        <v>12</v>
      </c>
    </row>
    <row r="25" spans="1:12" x14ac:dyDescent="0.25">
      <c r="A25" s="98">
        <v>1</v>
      </c>
      <c r="B25" s="99" t="s">
        <v>221</v>
      </c>
      <c r="C25" s="99"/>
      <c r="D25" s="104"/>
      <c r="E25" s="104"/>
      <c r="F25" s="104"/>
      <c r="G25" s="104"/>
      <c r="H25" s="104"/>
      <c r="I25" s="104"/>
      <c r="J25" s="104"/>
      <c r="K25" s="95"/>
      <c r="L25" s="118"/>
    </row>
    <row r="26" spans="1:12" ht="21.75" customHeight="1" x14ac:dyDescent="0.25">
      <c r="A26" s="98" t="s">
        <v>220</v>
      </c>
      <c r="B26" s="105" t="s">
        <v>447</v>
      </c>
      <c r="C26" s="96"/>
      <c r="D26" s="104"/>
      <c r="E26" s="104"/>
      <c r="F26" s="104"/>
      <c r="G26" s="104"/>
      <c r="H26" s="104"/>
      <c r="I26" s="104"/>
      <c r="J26" s="104"/>
      <c r="K26" s="95"/>
      <c r="L26" s="95"/>
    </row>
    <row r="27" spans="1:12" s="77" customFormat="1" ht="39" customHeight="1" x14ac:dyDescent="0.25">
      <c r="A27" s="98" t="s">
        <v>219</v>
      </c>
      <c r="B27" s="105" t="s">
        <v>449</v>
      </c>
      <c r="C27" s="96"/>
      <c r="D27" s="104"/>
      <c r="E27" s="104"/>
      <c r="F27" s="104"/>
      <c r="G27" s="104"/>
      <c r="H27" s="104"/>
      <c r="I27" s="104"/>
      <c r="J27" s="104"/>
      <c r="K27" s="95"/>
      <c r="L27" s="95"/>
    </row>
    <row r="28" spans="1:12" s="77" customFormat="1" ht="70.5" customHeight="1" x14ac:dyDescent="0.25">
      <c r="A28" s="98" t="s">
        <v>448</v>
      </c>
      <c r="B28" s="105" t="s">
        <v>453</v>
      </c>
      <c r="C28" s="96"/>
      <c r="D28" s="104"/>
      <c r="E28" s="104"/>
      <c r="F28" s="104"/>
      <c r="G28" s="104"/>
      <c r="H28" s="104"/>
      <c r="I28" s="104"/>
      <c r="J28" s="104"/>
      <c r="K28" s="95"/>
      <c r="L28" s="95"/>
    </row>
    <row r="29" spans="1:12" s="77" customFormat="1" ht="54" customHeight="1" x14ac:dyDescent="0.25">
      <c r="A29" s="98" t="s">
        <v>218</v>
      </c>
      <c r="B29" s="105" t="s">
        <v>452</v>
      </c>
      <c r="C29" s="96"/>
      <c r="D29" s="104"/>
      <c r="E29" s="104"/>
      <c r="F29" s="104"/>
      <c r="G29" s="104"/>
      <c r="H29" s="104"/>
      <c r="I29" s="104"/>
      <c r="J29" s="104"/>
      <c r="K29" s="95"/>
      <c r="L29" s="95"/>
    </row>
    <row r="30" spans="1:12" s="77" customFormat="1" ht="42" customHeight="1" x14ac:dyDescent="0.25">
      <c r="A30" s="98" t="s">
        <v>217</v>
      </c>
      <c r="B30" s="105" t="s">
        <v>454</v>
      </c>
      <c r="C30" s="96"/>
      <c r="D30" s="104"/>
      <c r="E30" s="104"/>
      <c r="F30" s="104"/>
      <c r="G30" s="104"/>
      <c r="H30" s="104"/>
      <c r="I30" s="104"/>
      <c r="J30" s="104"/>
      <c r="K30" s="95"/>
      <c r="L30" s="95"/>
    </row>
    <row r="31" spans="1:12" s="77" customFormat="1" ht="37.5" customHeight="1" x14ac:dyDescent="0.25">
      <c r="A31" s="98" t="s">
        <v>216</v>
      </c>
      <c r="B31" s="97" t="s">
        <v>450</v>
      </c>
      <c r="C31" s="96"/>
      <c r="D31" s="104"/>
      <c r="E31" s="104"/>
      <c r="F31" s="104"/>
      <c r="G31" s="104"/>
      <c r="H31" s="104"/>
      <c r="I31" s="104"/>
      <c r="J31" s="104"/>
      <c r="K31" s="95"/>
      <c r="L31" s="95"/>
    </row>
    <row r="32" spans="1:12" s="77" customFormat="1" ht="31.5" x14ac:dyDescent="0.25">
      <c r="A32" s="98" t="s">
        <v>214</v>
      </c>
      <c r="B32" s="97" t="s">
        <v>455</v>
      </c>
      <c r="C32" s="96"/>
      <c r="D32" s="104"/>
      <c r="E32" s="104"/>
      <c r="F32" s="104"/>
      <c r="G32" s="104"/>
      <c r="H32" s="104"/>
      <c r="I32" s="104"/>
      <c r="J32" s="104"/>
      <c r="K32" s="95"/>
      <c r="L32" s="95"/>
    </row>
    <row r="33" spans="1:12" s="77" customFormat="1" ht="37.5" customHeight="1" x14ac:dyDescent="0.25">
      <c r="A33" s="98" t="s">
        <v>466</v>
      </c>
      <c r="B33" s="97" t="s">
        <v>379</v>
      </c>
      <c r="C33" s="96"/>
      <c r="D33" s="104"/>
      <c r="E33" s="104"/>
      <c r="F33" s="104"/>
      <c r="G33" s="104"/>
      <c r="H33" s="104"/>
      <c r="I33" s="104"/>
      <c r="J33" s="104"/>
      <c r="K33" s="95"/>
      <c r="L33" s="95"/>
    </row>
    <row r="34" spans="1:12" s="77" customFormat="1" ht="47.25" customHeight="1" x14ac:dyDescent="0.25">
      <c r="A34" s="98" t="s">
        <v>467</v>
      </c>
      <c r="B34" s="97" t="s">
        <v>459</v>
      </c>
      <c r="C34" s="96"/>
      <c r="D34" s="103"/>
      <c r="E34" s="103"/>
      <c r="F34" s="103"/>
      <c r="G34" s="103"/>
      <c r="H34" s="103"/>
      <c r="I34" s="103"/>
      <c r="J34" s="103"/>
      <c r="K34" s="103"/>
      <c r="L34" s="95"/>
    </row>
    <row r="35" spans="1:12" s="77" customFormat="1" ht="49.5" customHeight="1" x14ac:dyDescent="0.25">
      <c r="A35" s="98" t="s">
        <v>468</v>
      </c>
      <c r="B35" s="97" t="s">
        <v>215</v>
      </c>
      <c r="C35" s="96"/>
      <c r="D35" s="103"/>
      <c r="E35" s="103"/>
      <c r="F35" s="103"/>
      <c r="G35" s="103"/>
      <c r="H35" s="103"/>
      <c r="I35" s="103"/>
      <c r="J35" s="103"/>
      <c r="K35" s="103"/>
      <c r="L35" s="95"/>
    </row>
    <row r="36" spans="1:12" ht="37.5" customHeight="1" x14ac:dyDescent="0.25">
      <c r="A36" s="98" t="s">
        <v>469</v>
      </c>
      <c r="B36" s="97" t="s">
        <v>451</v>
      </c>
      <c r="C36" s="96"/>
      <c r="D36" s="102"/>
      <c r="E36" s="102"/>
      <c r="F36" s="101"/>
      <c r="G36" s="101"/>
      <c r="H36" s="101"/>
      <c r="I36" s="100"/>
      <c r="J36" s="100"/>
      <c r="K36" s="95"/>
      <c r="L36" s="95"/>
    </row>
    <row r="37" spans="1:12" x14ac:dyDescent="0.25">
      <c r="A37" s="98" t="s">
        <v>470</v>
      </c>
      <c r="B37" s="97" t="s">
        <v>213</v>
      </c>
      <c r="C37" s="96"/>
      <c r="D37" s="102"/>
      <c r="E37" s="102"/>
      <c r="F37" s="101"/>
      <c r="G37" s="101"/>
      <c r="H37" s="101"/>
      <c r="I37" s="100"/>
      <c r="J37" s="100"/>
      <c r="K37" s="95"/>
      <c r="L37" s="95"/>
    </row>
    <row r="38" spans="1:12" x14ac:dyDescent="0.25">
      <c r="A38" s="98" t="s">
        <v>471</v>
      </c>
      <c r="B38" s="99" t="s">
        <v>212</v>
      </c>
      <c r="C38" s="96"/>
      <c r="D38" s="95"/>
      <c r="E38" s="95"/>
      <c r="F38" s="95"/>
      <c r="G38" s="95"/>
      <c r="H38" s="95"/>
      <c r="I38" s="95"/>
      <c r="J38" s="95"/>
      <c r="K38" s="95"/>
      <c r="L38" s="95"/>
    </row>
    <row r="39" spans="1:12" ht="63" x14ac:dyDescent="0.25">
      <c r="A39" s="98">
        <v>2</v>
      </c>
      <c r="B39" s="97" t="s">
        <v>456</v>
      </c>
      <c r="C39" s="99"/>
      <c r="D39" s="95"/>
      <c r="E39" s="95"/>
      <c r="F39" s="95"/>
      <c r="G39" s="95"/>
      <c r="H39" s="95"/>
      <c r="I39" s="95"/>
      <c r="J39" s="95"/>
      <c r="K39" s="95"/>
      <c r="L39" s="95"/>
    </row>
    <row r="40" spans="1:12" ht="33.75" customHeight="1" x14ac:dyDescent="0.25">
      <c r="A40" s="98" t="s">
        <v>211</v>
      </c>
      <c r="B40" s="97" t="s">
        <v>458</v>
      </c>
      <c r="C40" s="96"/>
      <c r="D40" s="95"/>
      <c r="E40" s="95"/>
      <c r="F40" s="95"/>
      <c r="G40" s="95"/>
      <c r="H40" s="95"/>
      <c r="I40" s="95"/>
      <c r="J40" s="95"/>
      <c r="K40" s="95"/>
      <c r="L40" s="95"/>
    </row>
    <row r="41" spans="1:12" ht="63" customHeight="1" x14ac:dyDescent="0.25">
      <c r="A41" s="98" t="s">
        <v>210</v>
      </c>
      <c r="B41" s="99" t="s">
        <v>539</v>
      </c>
      <c r="C41" s="96"/>
      <c r="D41" s="95"/>
      <c r="E41" s="95"/>
      <c r="F41" s="95"/>
      <c r="G41" s="95"/>
      <c r="H41" s="95"/>
      <c r="I41" s="95"/>
      <c r="J41" s="95"/>
      <c r="K41" s="95"/>
      <c r="L41" s="95"/>
    </row>
    <row r="42" spans="1:12" ht="58.5" customHeight="1" x14ac:dyDescent="0.25">
      <c r="A42" s="98">
        <v>3</v>
      </c>
      <c r="B42" s="97" t="s">
        <v>457</v>
      </c>
      <c r="C42" s="99"/>
      <c r="D42" s="95"/>
      <c r="E42" s="95"/>
      <c r="F42" s="95"/>
      <c r="G42" s="95"/>
      <c r="H42" s="95"/>
      <c r="I42" s="95"/>
      <c r="J42" s="95"/>
      <c r="K42" s="95"/>
      <c r="L42" s="95"/>
    </row>
    <row r="43" spans="1:12" ht="34.5" customHeight="1" x14ac:dyDescent="0.25">
      <c r="A43" s="98" t="s">
        <v>209</v>
      </c>
      <c r="B43" s="97" t="s">
        <v>207</v>
      </c>
      <c r="C43" s="96"/>
      <c r="D43" s="95"/>
      <c r="E43" s="95"/>
      <c r="F43" s="95"/>
      <c r="G43" s="95"/>
      <c r="H43" s="95"/>
      <c r="I43" s="95"/>
      <c r="J43" s="95"/>
      <c r="K43" s="95"/>
      <c r="L43" s="95"/>
    </row>
    <row r="44" spans="1:12" ht="24.75" customHeight="1" x14ac:dyDescent="0.25">
      <c r="A44" s="98" t="s">
        <v>208</v>
      </c>
      <c r="B44" s="97" t="s">
        <v>205</v>
      </c>
      <c r="C44" s="96"/>
      <c r="D44" s="95"/>
      <c r="E44" s="95"/>
      <c r="F44" s="95"/>
      <c r="G44" s="95"/>
      <c r="H44" s="95"/>
      <c r="I44" s="95"/>
      <c r="J44" s="95"/>
      <c r="K44" s="95"/>
      <c r="L44" s="95"/>
    </row>
    <row r="45" spans="1:12" ht="90.75" customHeight="1" x14ac:dyDescent="0.25">
      <c r="A45" s="98" t="s">
        <v>206</v>
      </c>
      <c r="B45" s="97" t="s">
        <v>462</v>
      </c>
      <c r="C45" s="96"/>
      <c r="D45" s="95"/>
      <c r="E45" s="95"/>
      <c r="F45" s="95"/>
      <c r="G45" s="95"/>
      <c r="H45" s="95"/>
      <c r="I45" s="95"/>
      <c r="J45" s="95"/>
      <c r="K45" s="95"/>
      <c r="L45" s="95"/>
    </row>
    <row r="46" spans="1:12" ht="167.25" customHeight="1" x14ac:dyDescent="0.25">
      <c r="A46" s="98" t="s">
        <v>204</v>
      </c>
      <c r="B46" s="97" t="s">
        <v>460</v>
      </c>
      <c r="C46" s="96"/>
      <c r="D46" s="95"/>
      <c r="E46" s="95"/>
      <c r="F46" s="95"/>
      <c r="G46" s="95"/>
      <c r="H46" s="95"/>
      <c r="I46" s="95"/>
      <c r="J46" s="95"/>
      <c r="K46" s="95"/>
      <c r="L46" s="95"/>
    </row>
    <row r="47" spans="1:12" ht="30.75" customHeight="1" x14ac:dyDescent="0.25">
      <c r="A47" s="98" t="s">
        <v>202</v>
      </c>
      <c r="B47" s="97" t="s">
        <v>203</v>
      </c>
      <c r="C47" s="96"/>
      <c r="D47" s="95"/>
      <c r="E47" s="95"/>
      <c r="F47" s="95"/>
      <c r="G47" s="95"/>
      <c r="H47" s="95"/>
      <c r="I47" s="95"/>
      <c r="J47" s="95"/>
      <c r="K47" s="95"/>
      <c r="L47" s="95"/>
    </row>
    <row r="48" spans="1:12" ht="37.5" customHeight="1" x14ac:dyDescent="0.25">
      <c r="A48" s="98" t="s">
        <v>472</v>
      </c>
      <c r="B48" s="99" t="s">
        <v>201</v>
      </c>
      <c r="C48" s="96"/>
      <c r="D48" s="95"/>
      <c r="E48" s="95"/>
      <c r="F48" s="95"/>
      <c r="G48" s="95"/>
      <c r="H48" s="95"/>
      <c r="I48" s="95"/>
      <c r="J48" s="95"/>
      <c r="K48" s="95"/>
      <c r="L48" s="95"/>
    </row>
    <row r="49" spans="1:12" ht="35.25" customHeight="1" x14ac:dyDescent="0.25">
      <c r="A49" s="98">
        <v>4</v>
      </c>
      <c r="B49" s="97" t="s">
        <v>199</v>
      </c>
      <c r="C49" s="99"/>
      <c r="D49" s="95"/>
      <c r="E49" s="95"/>
      <c r="F49" s="95"/>
      <c r="G49" s="95"/>
      <c r="H49" s="95"/>
      <c r="I49" s="95"/>
      <c r="J49" s="95"/>
      <c r="K49" s="95"/>
      <c r="L49" s="95"/>
    </row>
    <row r="50" spans="1:12" ht="86.25" customHeight="1" x14ac:dyDescent="0.25">
      <c r="A50" s="98" t="s">
        <v>200</v>
      </c>
      <c r="B50" s="97" t="s">
        <v>461</v>
      </c>
      <c r="C50" s="99"/>
      <c r="D50" s="95"/>
      <c r="E50" s="95"/>
      <c r="F50" s="95"/>
      <c r="G50" s="95"/>
      <c r="H50" s="95"/>
      <c r="I50" s="95"/>
      <c r="J50" s="95"/>
      <c r="K50" s="95"/>
      <c r="L50" s="95"/>
    </row>
    <row r="51" spans="1:12" ht="77.25" customHeight="1" x14ac:dyDescent="0.25">
      <c r="A51" s="98" t="s">
        <v>198</v>
      </c>
      <c r="B51" s="97" t="s">
        <v>463</v>
      </c>
      <c r="C51" s="96"/>
      <c r="D51" s="95"/>
      <c r="E51" s="95"/>
      <c r="F51" s="95"/>
      <c r="G51" s="95"/>
      <c r="H51" s="95"/>
      <c r="I51" s="95"/>
      <c r="J51" s="95"/>
      <c r="K51" s="95"/>
      <c r="L51" s="95"/>
    </row>
    <row r="52" spans="1:12" ht="71.25" customHeight="1" x14ac:dyDescent="0.25">
      <c r="A52" s="98" t="s">
        <v>196</v>
      </c>
      <c r="B52" s="97" t="s">
        <v>197</v>
      </c>
      <c r="C52" s="96"/>
      <c r="D52" s="95"/>
      <c r="E52" s="95"/>
      <c r="F52" s="95"/>
      <c r="G52" s="95"/>
      <c r="H52" s="95"/>
      <c r="I52" s="95"/>
      <c r="J52" s="95"/>
      <c r="K52" s="95"/>
      <c r="L52" s="95"/>
    </row>
    <row r="53" spans="1:12" ht="48" customHeight="1" x14ac:dyDescent="0.25">
      <c r="A53" s="98" t="s">
        <v>194</v>
      </c>
      <c r="B53" s="165" t="s">
        <v>464</v>
      </c>
      <c r="C53" s="96"/>
      <c r="D53" s="95"/>
      <c r="E53" s="95"/>
      <c r="F53" s="95"/>
      <c r="G53" s="95"/>
      <c r="H53" s="95"/>
      <c r="I53" s="95"/>
      <c r="J53" s="95"/>
      <c r="K53" s="95"/>
      <c r="L53" s="95"/>
    </row>
    <row r="54" spans="1:12" ht="46.5" customHeight="1" x14ac:dyDescent="0.25">
      <c r="A54" s="98" t="s">
        <v>465</v>
      </c>
      <c r="B54" s="97" t="s">
        <v>195</v>
      </c>
      <c r="C54" s="96"/>
      <c r="D54" s="95"/>
      <c r="E54" s="95"/>
      <c r="F54" s="95"/>
      <c r="G54" s="95"/>
      <c r="H54" s="95"/>
      <c r="I54" s="95"/>
      <c r="J54" s="95"/>
      <c r="K54" s="95"/>
      <c r="L54" s="9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2016-10-24T09:53:36Z</dcterms:modified>
</cp:coreProperties>
</file>