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49" i="7"/>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A12" i="26"/>
  <c r="A9" i="26"/>
  <c r="C140" i="26"/>
  <c r="D140" i="26" s="1"/>
  <c r="E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E48" i="26"/>
  <c r="D48" i="26"/>
  <c r="C48" i="26"/>
  <c r="B48" i="26"/>
  <c r="B47" i="26"/>
  <c r="B45" i="26"/>
  <c r="B44" i="26"/>
  <c r="B27" i="26"/>
  <c r="A7" i="26"/>
  <c r="A5" i="26"/>
  <c r="B25" i="26" l="1"/>
  <c r="B54" i="26" s="1"/>
  <c r="B55" i="26" s="1"/>
  <c r="B56" i="26" s="1"/>
  <c r="B69" i="26" s="1"/>
  <c r="B77" i="26" s="1"/>
  <c r="B29" i="26"/>
  <c r="H136" i="26"/>
  <c r="I136" i="26" s="1"/>
  <c r="G48" i="26"/>
  <c r="E137" i="26"/>
  <c r="F137" i="26" s="1"/>
  <c r="H48" i="26"/>
  <c r="B46" i="26"/>
  <c r="F48" i="26"/>
  <c r="C49" i="26"/>
  <c r="D141" i="26"/>
  <c r="D73" i="26" s="1"/>
  <c r="D85" i="26" s="1"/>
  <c r="D99" i="26" s="1"/>
  <c r="B80" i="26"/>
  <c r="B79" i="26"/>
  <c r="B66" i="26"/>
  <c r="B68" i="26" s="1"/>
  <c r="C85" i="26"/>
  <c r="C99" i="26" s="1"/>
  <c r="B85" i="26"/>
  <c r="B99" i="26" s="1"/>
  <c r="C47" i="26"/>
  <c r="C61" i="26" s="1"/>
  <c r="C60" i="26" s="1"/>
  <c r="C52" i="26"/>
  <c r="D58" i="26"/>
  <c r="F140" i="26"/>
  <c r="F141" i="26" s="1"/>
  <c r="F73" i="26" s="1"/>
  <c r="F85" i="26" s="1"/>
  <c r="F99" i="26" s="1"/>
  <c r="G120" i="26"/>
  <c r="I118" i="26"/>
  <c r="I120" i="26" s="1"/>
  <c r="C109" i="26" s="1"/>
  <c r="E141" i="26"/>
  <c r="E73" i="26" s="1"/>
  <c r="E85" i="26" s="1"/>
  <c r="E99" i="26" s="1"/>
  <c r="C67" i="26" l="1"/>
  <c r="F76" i="26" s="1"/>
  <c r="E49" i="26"/>
  <c r="G137" i="26"/>
  <c r="F49" i="26"/>
  <c r="J136" i="26"/>
  <c r="I48" i="26"/>
  <c r="D67" i="26"/>
  <c r="D76" i="26" s="1"/>
  <c r="C108" i="26"/>
  <c r="C50" i="26" s="1"/>
  <c r="C59" i="26" s="1"/>
  <c r="D109" i="26"/>
  <c r="C53" i="26"/>
  <c r="G140" i="26"/>
  <c r="G141" i="26" s="1"/>
  <c r="G73" i="26" s="1"/>
  <c r="G85" i="26" s="1"/>
  <c r="G99" i="26" s="1"/>
  <c r="D74" i="26"/>
  <c r="E58" i="26"/>
  <c r="D52" i="26"/>
  <c r="D47" i="26"/>
  <c r="D61" i="26" s="1"/>
  <c r="D60" i="26" s="1"/>
  <c r="B70" i="26"/>
  <c r="B75" i="26"/>
  <c r="B82" i="26"/>
  <c r="E67" i="26"/>
  <c r="C76" i="26" l="1"/>
  <c r="K136" i="26"/>
  <c r="J48" i="26"/>
  <c r="H137" i="26"/>
  <c r="G49" i="26"/>
  <c r="B71" i="26"/>
  <c r="B72" i="26" s="1"/>
  <c r="E109" i="26"/>
  <c r="D108" i="26"/>
  <c r="D50" i="26" s="1"/>
  <c r="D59" i="26" s="1"/>
  <c r="F67" i="26"/>
  <c r="G67" i="26" s="1"/>
  <c r="E76" i="26"/>
  <c r="F58" i="26"/>
  <c r="E52" i="26"/>
  <c r="E47" i="26"/>
  <c r="E61" i="26" s="1"/>
  <c r="E60" i="26" s="1"/>
  <c r="E74" i="26"/>
  <c r="H140" i="26"/>
  <c r="H141" i="26"/>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Q72" i="26"/>
  <c r="AC109" i="26"/>
  <c r="AB108" i="26"/>
  <c r="AB50" i="26" s="1"/>
  <c r="AB59" i="26" s="1"/>
  <c r="AF140" i="26"/>
  <c r="AF141" i="26" s="1"/>
  <c r="AF73" i="26" s="1"/>
  <c r="AF85" i="26" s="1"/>
  <c r="AF99" i="26" s="1"/>
  <c r="AJ136" i="26" l="1"/>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S72" i="26"/>
  <c r="AD75" i="26"/>
  <c r="AK137" i="26" l="1"/>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AJ80" i="26"/>
  <c r="AJ66" i="26"/>
  <c r="AJ68" i="26" s="1"/>
  <c r="AJ79" i="26"/>
  <c r="V86" i="26"/>
  <c r="V87" i="26" s="1"/>
  <c r="V90" i="26" s="1"/>
  <c r="V88" i="26"/>
  <c r="V84" i="26"/>
  <c r="V89" i="26" s="1"/>
  <c r="AL74" i="26"/>
  <c r="AM58" i="26"/>
  <c r="AL52" i="26"/>
  <c r="AL47" i="26"/>
  <c r="AL61" i="26" s="1"/>
  <c r="AL60" i="26" s="1"/>
  <c r="AI75" i="26"/>
  <c r="Y55" i="26"/>
  <c r="W83"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P82" i="26"/>
  <c r="AP56" i="26"/>
  <c r="AP69" i="26" s="1"/>
  <c r="AM86" i="26"/>
  <c r="AM87" i="26" s="1"/>
  <c r="AM90" i="26" s="1"/>
  <c r="AM84" i="26"/>
  <c r="AM89" i="26" s="1"/>
  <c r="AM88" i="26"/>
  <c r="AN83"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B83" i="25" l="1"/>
  <c r="B81" i="25"/>
  <c r="B58" i="25"/>
  <c r="B41" i="25"/>
  <c r="B32" i="25"/>
  <c r="B30" i="25" l="1"/>
  <c r="B21" i="25"/>
  <c r="A15" i="25"/>
  <c r="A12" i="25"/>
  <c r="A9" i="25"/>
  <c r="A5"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<sst xmlns="http://schemas.openxmlformats.org/spreadsheetml/2006/main" count="921" uniqueCount="620">
  <si>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</si>
  <si>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</si>
  <si>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</si>
  <si>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</si>
  <si>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</si>
  <si>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</si>
  <si>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</si>
  <si>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</si>
  <si>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</si>
  <si>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</si>
  <si>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</si>
  <si>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</si>
  <si>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</si>
  <si>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</si>
  <si>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</si>
  <si>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</si>
  <si>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</si>
  <si>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</si>
  <si>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</si>
  <si>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</si>
  <si>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</si>
  <si>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</si>
  <si>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</si>
  <si>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</si>
  <si>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</si>
  <si>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</si>
  <si>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</si>
  <si>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</si>
  <si>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</si>
  <si>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</si>
  <si>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</si>
  <si>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</si>
  <si>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</si>
  <si>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</si>
  <si>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</si>
  <si>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</si>
  <si>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</si>
  <si>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</si>
  <si>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</si>
  <si>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</si>
  <si>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</si>
  <si>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</si>
  <si>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</si>
  <si>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</si>
  <si>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</si>
  <si>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</si>
  <si>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</si>
  <si>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</si>
  <si>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</si>
  <si>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</si>
  <si>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</si>
  <si>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</si>
  <si>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</si>
  <si>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</si>
  <si>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</si>
  <si>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</si>
  <si>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</si>
  <si>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</si>
  <si>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</si>
  <si>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</si>
  <si>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</si>
  <si>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</si>
  <si>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</si>
  <si>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</si>
  <si>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</si>
  <si>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</si>
  <si>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</si>
  <si>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</si>
  <si>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</si>
  <si>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</si>
  <si>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</si>
  <si>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</si>
  <si>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</si>
  <si>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</si>
  <si>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</si>
  <si>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</si>
  <si>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</si>
  <si>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</si>
  <si>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</si>
  <si>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</si>
  <si>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</si>
  <si>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</si>
  <si>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</si>
  <si>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</si>
  <si>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</si>
  <si>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</si>
  <si>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</si>
  <si>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</si>
  <si>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</si>
  <si>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</si>
  <si>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</si>
  <si>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</si>
  <si>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</si>
  <si>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</si>
  <si>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</si>
  <si>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</si>
  <si>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</si>
  <si>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</si>
  <si>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</si>
  <si>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</si>
  <si>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</si>
  <si>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</si>
  <si>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</si>
  <si>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</si>
  <si>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</si>
  <si>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</si>
  <si>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</si>
  <si>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</si>
  <si>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</si>
  <si>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</si>
  <si>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</si>
  <si>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</si>
  <si>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</si>
  <si>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</si>
  <si>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</si>
  <si>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</si>
  <si>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</si>
  <si>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</si>
  <si>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</si>
  <si>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</si>
  <si>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</si>
  <si>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</si>
  <si>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</si>
  <si>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</si>
  <si>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</si>
  <si>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</si>
  <si>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</si>
  <si>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</si>
  <si>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</si>
  <si>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</si>
  <si>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</si>
  <si>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</si>
  <si>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</si>
  <si>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</si>
  <si>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</si>
  <si>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</si>
  <si>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</si>
  <si>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</si>
  <si>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</si>
  <si>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</si>
  <si>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</si>
  <si>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</si>
  <si>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</si>
  <si>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</si>
  <si>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</si>
  <si>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</si>
  <si>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</si>
  <si>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</si>
  <si>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</si>
  <si>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</si>
  <si>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</si>
  <si>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</si>
  <si>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</si>
  <si>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</si>
  <si>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</si>
  <si>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</si>
  <si>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</si>
  <si>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</si>
  <si>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</si>
  <si>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</si>
  <si>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</si>
  <si>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</si>
  <si>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</si>
  <si>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</si>
  <si>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</si>
  <si>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</si>
  <si>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</si>
  <si>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</si>
  <si>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</si>
  <si>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</si>
  <si>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</si>
  <si>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</si>
  <si>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</si>
  <si>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</si>
  <si>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</si>
  <si>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</si>
  <si>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</si>
  <si>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</si>
  <si>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</si>
  <si>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</si>
  <si>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</si>
  <si>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</si>
  <si>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</si>
  <si>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</si>
  <si>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</si>
  <si>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</si>
  <si>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</si>
  <si>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</si>
  <si>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</si>
  <si>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</si>
  <si>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</si>
  <si>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</si>
  <si>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</si>
  <si>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</si>
  <si>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</si>
  <si>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</si>
  <si>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</si>
  <si>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</si>
  <si>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</si>
  <si>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</si>
  <si>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</si>
  <si>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</si>
  <si>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</si>
  <si>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</si>
  <si>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</si>
  <si>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</si>
  <si>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</si>
  <si>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</si>
  <si>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</si>
  <si>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</si>
  <si>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</si>
  <si>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</si>
  <si>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</si>
  <si>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</si>
  <si>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</si>
  <si>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</si>
  <si>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</si>
  <si>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</si>
  <si>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</si>
  <si>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</si>
  <si>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</si>
  <si>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</si>
  <si>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</si>
  <si>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</si>
  <si>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</si>
  <si>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</si>
  <si>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</si>
  <si>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</si>
  <si>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</si>
  <si>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</si>
  <si>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</si>
  <si>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</si>
  <si>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</si>
  <si>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</si>
  <si>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</si>
  <si>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</si>
  <si>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</si>
  <si>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</si>
  <si>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</si>
  <si>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</si>
  <si>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</si>
  <si>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</si>
  <si>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</si>
  <si>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</si>
  <si>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</si>
  <si>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</si>
  <si>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</si>
  <si>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</si>
  <si>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</si>
  <si>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</si>
  <si>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</si>
  <si>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</si>
  <si>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</si>
  <si>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</si>
  <si>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</si>
  <si>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</si>
  <si>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</si>
  <si>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</si>
  <si>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</si>
  <si>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</si>
  <si>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</si>
  <si>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</si>
  <si>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</si>
  <si>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</si>
  <si>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</si>
  <si>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</si>
  <si>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</si>
  <si>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</si>
  <si>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</si>
  <si>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</si>
  <si>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</si>
  <si>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</si>
  <si>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</si>
  <si>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</si>
  <si>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</si>
  <si>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</si>
  <si>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</si>
  <si>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</si>
  <si>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</si>
  <si>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</si>
  <si>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</si>
  <si>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</si>
  <si>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</si>
  <si>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</si>
  <si>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</si>
  <si>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</si>
  <si>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</si>
  <si>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</si>
  <si>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</si>
  <si>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</si>
  <si>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</si>
  <si>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</si>
  <si>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</si>
  <si>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</si>
  <si>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</si>
  <si>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</si>
  <si>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</si>
  <si>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</si>
  <si>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</si>
  <si>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</si>
  <si>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</si>
  <si>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</si>
  <si>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</si>
  <si>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</si>
  <si>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</si>
  <si>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</si>
  <si>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</si>
  <si>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</si>
  <si>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</si>
  <si>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</si>
  <si>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</si>
  <si>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</si>
  <si>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</si>
  <si>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</si>
  <si>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</si>
  <si>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</si>
  <si>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</si>
  <si>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</si>
  <si>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</si>
  <si>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</si>
  <si>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</si>
  <si>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</si>
  <si>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</si>
  <si>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</si>
  <si>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</si>
  <si>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</si>
  <si>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</si>
  <si>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</si>
  <si>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</si>
  <si>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</si>
  <si>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</si>
  <si>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</si>
  <si>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</si>
  <si>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</si>
  <si>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</si>
  <si>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</si>
  <si>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</si>
  <si>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</si>
  <si>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</si>
  <si>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</si>
  <si>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</si>
  <si>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</si>
  <si>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</si>
  <si>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</si>
  <si>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</si>
  <si>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</si>
  <si>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</si>
  <si>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</si>
  <si>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</si>
  <si>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</si>
  <si>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</si>
  <si>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</si>
  <si>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</si>
  <si>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</si>
  <si>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</si>
  <si>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</si>
  <si>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</si>
  <si>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</si>
  <si>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</si>
  <si>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</si>
  <si>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</si>
  <si>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</si>
  <si>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</si>
  <si>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</si>
  <si>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</si>
  <si>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</si>
  <si>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</si>
  <si>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</si>
  <si>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</si>
  <si>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</si>
  <si>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</si>
  <si>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</si>
  <si>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</si>
  <si>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</si>
  <si>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</si>
  <si>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</si>
  <si>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</si>
  <si>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</si>
  <si>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</si>
  <si>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</si>
  <si>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</si>
  <si>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</si>
  <si>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</si>
  <si>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</si>
  <si>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</si>
  <si>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</si>
  <si>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</si>
  <si>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</si>
  <si>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</si>
  <si>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</si>
  <si>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</si>
  <si>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</si>
  <si>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</si>
  <si>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</si>
  <si>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</si>
  <si>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</si>
  <si>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</si>
  <si>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</si>
  <si>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</si>
  <si>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</si>
  <si>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</si>
  <si>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</si>
  <si>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</si>
  <si>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</si>
  <si>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</si>
  <si>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</si>
  <si>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</si>
  <si>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</si>
  <si>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</si>
  <si>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</si>
  <si>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</si>
  <si>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</si>
  <si>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</si>
  <si>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</si>
  <si>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</si>
  <si>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</si>
  <si>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</si>
  <si>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</si>
  <si>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</si>
  <si>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</si>
  <si>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</si>
  <si>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</si>
  <si>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</si>
  <si>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</si>
  <si>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</si>
  <si>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</si>
  <si>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</si>
  <si>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</si>
  <si>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</si>
  <si>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</si>
  <si>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</si>
  <si>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</si>
  <si>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</si>
  <si>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</si>
  <si>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</si>
  <si>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</si>
  <si>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</si>
  <si>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</si>
  <si>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</si>
  <si>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</si>
  <si>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</si>
  <si>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</si>
  <si>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</si>
  <si>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</si>
  <si>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</si>
  <si>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</si>
  <si>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</si>
  <si>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</si>
  <si>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</si>
  <si>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</si>
  <si>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</si>
  <si>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</si>
  <si>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</si>
  <si>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</si>
  <si>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</si>
  <si>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</si>
  <si>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</si>
  <si>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</si>
  <si>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</si>
  <si>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</si>
  <si>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</si>
  <si>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</si>
  <si>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</si>
  <si>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</si>
  <si>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</si>
  <si>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</si>
  <si>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</si>
  <si>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</si>
  <si>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</si>
  <si>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</si>
  <si>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</si>
  <si>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</si>
  <si>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</si>
  <si>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</si>
  <si>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</si>
  <si>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</si>
  <si>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</si>
  <si>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</si>
  <si>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</si>
  <si>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</si>
  <si>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</si>
  <si>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</si>
  <si>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</si>
  <si>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</si>
  <si>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</si>
  <si>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</si>
  <si>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</si>
  <si>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</si>
  <si>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</si>
  <si>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</si>
  <si>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</si>
  <si>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</si>
  <si>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</si>
  <si>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</si>
  <si>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</si>
  <si>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</si>
  <si>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</si>
  <si>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</si>
  <si>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</si>
  <si>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</si>
  <si>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</si>
  <si>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</si>
  <si>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</si>
  <si>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</si>
  <si>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</si>
  <si>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</si>
  <si>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</si>
  <si>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</si>
  <si>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</si>
  <si>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</si>
  <si>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</si>
  <si>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</si>
  <si>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</si>
  <si>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</si>
  <si>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</si>
  <si>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</si>
  <si>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</si>
  <si>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</si>
  <si>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</si>
  <si>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</si>
  <si>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</si>
  <si>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</si>
  <si>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</si>
  <si>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</si>
  <si>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</si>
  <si>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</si>
  <si>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</si>
  <si>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</si>
  <si>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</si>
  <si>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</si>
  <si>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</si>
  <si>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</si>
  <si>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</si>
  <si>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</si>
  <si>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</si>
  <si>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</si>
  <si>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</si>
  <si>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</si>
  <si>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</si>
  <si>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</si>
  <si>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</si>
  <si>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</si>
  <si>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</si>
  <si>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</si>
  <si>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</si>
  <si>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</si>
  <si>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</si>
  <si>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</si>
  <si>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</si>
  <si>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</si>
  <si>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</si>
  <si>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</si>
  <si>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</si>
  <si>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</si>
  <si>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</si>
  <si>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</si>
  <si>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</si>
  <si>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</si>
  <si>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</si>
  <si>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</si>
  <si>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</si>
  <si>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</si>
  <si>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</si>
  <si>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</si>
  <si>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</si>
  <si>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</si>
  <si>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</si>
  <si>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</si>
  <si>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</si>
  <si>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</si>
  <si>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</si>
  <si>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</si>
  <si>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</si>
  <si>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</si>
  <si>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</si>
  <si>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</si>
  <si>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</si>
  <si>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</si>
  <si>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</si>
  <si>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</si>
  <si>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</si>
  <si>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</si>
  <si>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</si>
  <si>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</si>
  <si>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</si>
  <si>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</si>
  <si>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</si>
  <si>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</si>
  <si>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</si>
  <si>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</si>
  <si>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</si>
  <si>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</si>
  <si>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</si>
  <si>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</si>
  <si>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</si>
  <si>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</si>
  <si>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</si>
  <si>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F_prj_111001_2765</t>
  </si>
  <si>
    <t>381_Модернизация основных и резервных релейных защит  ВЛ 110 кВ Л-101, Л-107</t>
  </si>
  <si>
    <t>2016 г.</t>
  </si>
  <si>
    <t>П</t>
  </si>
  <si>
    <t>Инвестиционные проекты, предусмотренные схемой и программой развития субъекта Российской Федерации</t>
  </si>
  <si>
    <t>реконструкция</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</si>
  <si>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t>
  </si>
  <si>
    <t>Гусевкий городской округ</t>
  </si>
  <si>
    <t>Не требуется</t>
  </si>
  <si>
    <t>Нет</t>
  </si>
  <si>
    <t>Имеется</t>
  </si>
  <si>
    <t>Информация отсутствует</t>
  </si>
  <si>
    <t>Без изменений</t>
  </si>
  <si>
    <t>Обеспечение требуемого уровня технических параметров устройств РЗА линий</t>
  </si>
  <si>
    <t>Модернизированные устройства обладают более высокой чувствительностью срабатывания, требуемой при возможности изолированной работы энергосисетемы Калининградской области</t>
  </si>
  <si>
    <t>Обеспечение надежность электроснабжения потребителей АО "Янтарьэнерго"</t>
  </si>
  <si>
    <t>1 - П</t>
  </si>
  <si>
    <t xml:space="preserve">Факт </t>
  </si>
  <si>
    <t>по состоянию на 01.01.2016</t>
  </si>
  <si>
    <t>Проектирование</t>
  </si>
  <si>
    <t>нд</t>
  </si>
  <si>
    <t>Модернизация устройств РЗА ВЛ 110 кВ Л-101, Л-107</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</si>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</sst>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75" fontId="42" fillId="0" borderId="1" xfId="2" applyNumberFormat="1" applyFont="1" applyFill="1" applyBorder="1" applyAlignment="1">
      <alignment vertical="center" wrapText="1"/>
    </xf>
    <xf numFmtId="175" fontId="11" fillId="0" borderId="1" xfId="2" applyNumberFormat="1" applyFont="1" applyBorder="1" applyAlignment="1">
      <alignment vertical="center"/>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4467656"/>
        <c:axId val="704468048"/>
      </c:lineChart>
      <c:catAx>
        <c:axId val="704467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4468048"/>
        <c:crosses val="autoZero"/>
        <c:auto val="1"/>
        <c:lblAlgn val="ctr"/>
        <c:lblOffset val="100"/>
        <c:noMultiLvlLbl val="0"/>
      </c:catAx>
      <c:valAx>
        <c:axId val="70446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4467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543</v>
      </c>
      <c r="B5" s="364"/>
      <c r="C5" s="364"/>
      <c r="D5" s="179"/>
      <c r="E5" s="179"/>
      <c r="F5" s="179"/>
      <c r="G5" s="179"/>
      <c r="H5" s="179"/>
      <c r="I5" s="179"/>
      <c r="J5" s="179"/>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542</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597</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598</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524</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356</v>
      </c>
      <c r="C22" s="45" t="s">
        <v>601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473</v>
      </c>
      <c r="C25" s="40" t="s">
        <v>544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545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604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474</v>
      </c>
      <c r="C28" s="40" t="s">
        <v>605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475</v>
      </c>
      <c r="C29" s="40" t="s">
        <v>605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476</v>
      </c>
      <c r="C30" s="40" t="s">
        <v>605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477</v>
      </c>
      <c r="C31" s="40" t="s">
        <v>605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478</v>
      </c>
      <c r="C32" s="40" t="s">
        <v>605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479</v>
      </c>
      <c r="C33" s="40" t="s">
        <v>606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493</v>
      </c>
      <c r="B34" s="45" t="s">
        <v>480</v>
      </c>
      <c r="C34" s="40" t="s">
        <v>606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5" t="s">
        <v>73</v>
      </c>
      <c r="C35" s="40" t="s">
        <v>605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5" t="s">
        <v>481</v>
      </c>
      <c r="C36" s="40" t="s">
        <v>605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5" t="s">
        <v>482</v>
      </c>
      <c r="C37" s="40" t="s">
        <v>607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5" t="s">
        <v>237</v>
      </c>
      <c r="C38" s="40" t="s">
        <v>605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5" t="s">
        <v>537</v>
      </c>
      <c r="C40" s="40" t="s">
        <v>608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5" t="s">
        <v>519</v>
      </c>
      <c r="C41" s="40" t="s">
        <v>608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5" t="s">
        <v>534</v>
      </c>
      <c r="C42" s="40" t="s">
        <v>608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5" t="s">
        <v>500</v>
      </c>
      <c r="C43" s="40" t="s">
        <v>609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5" t="s">
        <v>525</v>
      </c>
      <c r="C44" s="40" t="s">
        <v>609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520</v>
      </c>
      <c r="B45" s="45" t="s">
        <v>526</v>
      </c>
      <c r="C45" s="40" t="s">
        <v>609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5" t="s">
        <v>527</v>
      </c>
      <c r="C46" s="2" t="s">
        <v>617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29" t="str">
        <f>CONCATENATE(ROUND('6.2. Паспорт фин осв ввод'!AB24,2)," млн.руб.")</f>
        <v>0,94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5" t="s">
        <v>536</v>
      </c>
      <c r="C49" s="29" t="str">
        <f>CONCATENATE(ROUND('6.2. Паспорт фин осв ввод'!AB30,2)," млн.руб.")</f>
        <v>0,79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E30" sqref="E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28515625" style="72" customWidth="1"/>
    <col min="9" max="11" width="6.7109375" style="72" customWidth="1"/>
    <col min="12" max="12" width="6.7109375" style="71" customWidth="1"/>
    <col min="13" max="13" width="7.140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6" t="str">
        <f>'[3]1.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72"/>
      <c r="B5" s="72"/>
      <c r="C5" s="72"/>
      <c r="D5" s="72"/>
      <c r="E5" s="72"/>
      <c r="F5" s="72"/>
      <c r="L5" s="72"/>
      <c r="M5" s="72"/>
      <c r="AC5" s="1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25">
      <c r="A8" s="457" t="str">
        <f>'1. паспорт местоположение'!A9:C9</f>
        <v xml:space="preserve">                         АО "Янтарьэнерго"                         </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25">
      <c r="A11" s="457" t="str">
        <f>'1. паспорт местоположение'!A12:C12</f>
        <v>F_prj_111001_2765</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3" t="str">
        <f>'1. паспорт местоположение'!A15:C15</f>
        <v>381_Модернизация основных и резервных релейных защит  ВЛ 110 кВ Л-101, Л-107</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5" t="s">
        <v>509</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6" t="s">
        <v>192</v>
      </c>
      <c r="B20" s="446" t="s">
        <v>191</v>
      </c>
      <c r="C20" s="426" t="s">
        <v>190</v>
      </c>
      <c r="D20" s="426"/>
      <c r="E20" s="448" t="s">
        <v>189</v>
      </c>
      <c r="F20" s="448"/>
      <c r="G20" s="449" t="s">
        <v>546</v>
      </c>
      <c r="H20" s="440" t="s">
        <v>547</v>
      </c>
      <c r="I20" s="441"/>
      <c r="J20" s="441"/>
      <c r="K20" s="441"/>
      <c r="L20" s="440" t="s">
        <v>548</v>
      </c>
      <c r="M20" s="441"/>
      <c r="N20" s="441"/>
      <c r="O20" s="441"/>
      <c r="P20" s="440" t="s">
        <v>549</v>
      </c>
      <c r="Q20" s="441"/>
      <c r="R20" s="441"/>
      <c r="S20" s="441"/>
      <c r="T20" s="440" t="s">
        <v>550</v>
      </c>
      <c r="U20" s="441"/>
      <c r="V20" s="441"/>
      <c r="W20" s="441"/>
      <c r="X20" s="440" t="s">
        <v>551</v>
      </c>
      <c r="Y20" s="441"/>
      <c r="Z20" s="441"/>
      <c r="AA20" s="441"/>
      <c r="AB20" s="452" t="s">
        <v>188</v>
      </c>
      <c r="AC20" s="453"/>
      <c r="AD20" s="88"/>
      <c r="AE20" s="88"/>
      <c r="AF20" s="88"/>
    </row>
    <row r="21" spans="1:32" ht="99.75" customHeight="1" x14ac:dyDescent="0.25">
      <c r="A21" s="447"/>
      <c r="B21" s="447"/>
      <c r="C21" s="426"/>
      <c r="D21" s="426"/>
      <c r="E21" s="448"/>
      <c r="F21" s="448"/>
      <c r="G21" s="450"/>
      <c r="H21" s="442" t="s">
        <v>3</v>
      </c>
      <c r="I21" s="442"/>
      <c r="J21" s="442" t="s">
        <v>614</v>
      </c>
      <c r="K21" s="442"/>
      <c r="L21" s="442" t="s">
        <v>3</v>
      </c>
      <c r="M21" s="442"/>
      <c r="N21" s="442" t="s">
        <v>187</v>
      </c>
      <c r="O21" s="442"/>
      <c r="P21" s="442" t="s">
        <v>3</v>
      </c>
      <c r="Q21" s="442"/>
      <c r="R21" s="442" t="s">
        <v>187</v>
      </c>
      <c r="S21" s="442"/>
      <c r="T21" s="442" t="s">
        <v>3</v>
      </c>
      <c r="U21" s="442"/>
      <c r="V21" s="442" t="s">
        <v>187</v>
      </c>
      <c r="W21" s="442"/>
      <c r="X21" s="442" t="s">
        <v>3</v>
      </c>
      <c r="Y21" s="442"/>
      <c r="Z21" s="442" t="s">
        <v>187</v>
      </c>
      <c r="AA21" s="442"/>
      <c r="AB21" s="454"/>
      <c r="AC21" s="455"/>
    </row>
    <row r="22" spans="1:32" ht="89.25" customHeight="1" x14ac:dyDescent="0.25">
      <c r="A22" s="433"/>
      <c r="B22" s="433"/>
      <c r="C22" s="189" t="s">
        <v>3</v>
      </c>
      <c r="D22" s="189" t="s">
        <v>185</v>
      </c>
      <c r="E22" s="206" t="s">
        <v>552</v>
      </c>
      <c r="F22" s="87" t="s">
        <v>615</v>
      </c>
      <c r="G22" s="451"/>
      <c r="H22" s="207" t="s">
        <v>490</v>
      </c>
      <c r="I22" s="207" t="s">
        <v>491</v>
      </c>
      <c r="J22" s="207" t="s">
        <v>490</v>
      </c>
      <c r="K22" s="207" t="s">
        <v>491</v>
      </c>
      <c r="L22" s="207" t="s">
        <v>490</v>
      </c>
      <c r="M22" s="207" t="s">
        <v>491</v>
      </c>
      <c r="N22" s="207" t="s">
        <v>490</v>
      </c>
      <c r="O22" s="207" t="s">
        <v>491</v>
      </c>
      <c r="P22" s="207" t="s">
        <v>490</v>
      </c>
      <c r="Q22" s="207" t="s">
        <v>491</v>
      </c>
      <c r="R22" s="207" t="s">
        <v>490</v>
      </c>
      <c r="S22" s="207" t="s">
        <v>491</v>
      </c>
      <c r="T22" s="207" t="s">
        <v>490</v>
      </c>
      <c r="U22" s="207" t="s">
        <v>491</v>
      </c>
      <c r="V22" s="207" t="s">
        <v>490</v>
      </c>
      <c r="W22" s="207" t="s">
        <v>491</v>
      </c>
      <c r="X22" s="207" t="s">
        <v>490</v>
      </c>
      <c r="Y22" s="207" t="s">
        <v>491</v>
      </c>
      <c r="Z22" s="207" t="s">
        <v>490</v>
      </c>
      <c r="AA22" s="207" t="s">
        <v>491</v>
      </c>
      <c r="AB22" s="189" t="s">
        <v>186</v>
      </c>
      <c r="AC22" s="189" t="s">
        <v>185</v>
      </c>
    </row>
    <row r="23" spans="1:32" ht="19.5" customHeight="1" x14ac:dyDescent="0.25">
      <c r="A23" s="188">
        <v>1</v>
      </c>
      <c r="B23" s="188">
        <f>A23+1</f>
        <v>2</v>
      </c>
      <c r="C23" s="188">
        <f t="shared" ref="C23:AC23" si="0">B23+1</f>
        <v>3</v>
      </c>
      <c r="D23" s="188">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188">
        <f t="shared" si="0"/>
        <v>29</v>
      </c>
    </row>
    <row r="24" spans="1:32" ht="47.25" customHeight="1" x14ac:dyDescent="0.25">
      <c r="A24" s="85">
        <v>1</v>
      </c>
      <c r="B24" s="84" t="s">
        <v>184</v>
      </c>
      <c r="C24" s="355">
        <v>0.93657504012825632</v>
      </c>
      <c r="D24" s="355">
        <v>0</v>
      </c>
      <c r="E24" s="355">
        <v>0.93657504012825632</v>
      </c>
      <c r="F24" s="355">
        <v>0.93657504012825632</v>
      </c>
      <c r="G24" s="355">
        <v>0</v>
      </c>
      <c r="H24" s="355">
        <v>0.93657504012825632</v>
      </c>
      <c r="I24" s="355">
        <v>0</v>
      </c>
      <c r="J24" s="355">
        <v>0</v>
      </c>
      <c r="K24" s="355">
        <v>0</v>
      </c>
      <c r="L24" s="355">
        <v>0</v>
      </c>
      <c r="M24" s="355">
        <v>0</v>
      </c>
      <c r="N24" s="355">
        <v>0</v>
      </c>
      <c r="O24" s="355">
        <v>0</v>
      </c>
      <c r="P24" s="355">
        <v>0</v>
      </c>
      <c r="Q24" s="355">
        <v>0</v>
      </c>
      <c r="R24" s="355">
        <v>0</v>
      </c>
      <c r="S24" s="355">
        <v>0</v>
      </c>
      <c r="T24" s="355">
        <v>0</v>
      </c>
      <c r="U24" s="355">
        <v>0</v>
      </c>
      <c r="V24" s="355">
        <v>0</v>
      </c>
      <c r="W24" s="355">
        <v>0</v>
      </c>
      <c r="X24" s="355">
        <v>0</v>
      </c>
      <c r="Y24" s="355">
        <v>0</v>
      </c>
      <c r="Z24" s="355">
        <v>0</v>
      </c>
      <c r="AA24" s="355">
        <v>0</v>
      </c>
      <c r="AB24" s="355">
        <f>H24+L24+P24+T24+X24</f>
        <v>0.93657504012825632</v>
      </c>
      <c r="AC24" s="355">
        <v>0</v>
      </c>
    </row>
    <row r="25" spans="1:32" ht="24" customHeight="1" x14ac:dyDescent="0.25">
      <c r="A25" s="82" t="s">
        <v>183</v>
      </c>
      <c r="B25" s="56" t="s">
        <v>182</v>
      </c>
      <c r="C25" s="355">
        <v>0</v>
      </c>
      <c r="D25" s="355">
        <v>0</v>
      </c>
      <c r="E25" s="356">
        <v>0</v>
      </c>
      <c r="F25" s="356">
        <v>0</v>
      </c>
      <c r="G25" s="357">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5">
        <f t="shared" ref="AB25:AB64" si="1">H25+L25+P25+T25+X25</f>
        <v>0</v>
      </c>
      <c r="AC25" s="355">
        <v>0</v>
      </c>
    </row>
    <row r="26" spans="1:32" x14ac:dyDescent="0.25">
      <c r="A26" s="82" t="s">
        <v>181</v>
      </c>
      <c r="B26" s="56" t="s">
        <v>180</v>
      </c>
      <c r="C26" s="355">
        <v>0</v>
      </c>
      <c r="D26" s="355">
        <v>0</v>
      </c>
      <c r="E26" s="356">
        <v>0</v>
      </c>
      <c r="F26" s="357">
        <v>0</v>
      </c>
      <c r="G26" s="357">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5">
        <f t="shared" si="1"/>
        <v>0</v>
      </c>
      <c r="AC26" s="355">
        <v>0</v>
      </c>
    </row>
    <row r="27" spans="1:32" ht="31.5" x14ac:dyDescent="0.25">
      <c r="A27" s="82" t="s">
        <v>179</v>
      </c>
      <c r="B27" s="56" t="s">
        <v>446</v>
      </c>
      <c r="C27" s="355">
        <v>0.79370766112564095</v>
      </c>
      <c r="D27" s="355">
        <v>0</v>
      </c>
      <c r="E27" s="356">
        <v>0.79370766112564095</v>
      </c>
      <c r="F27" s="357">
        <v>0.79370766112564095</v>
      </c>
      <c r="G27" s="357">
        <v>0</v>
      </c>
      <c r="H27" s="357">
        <v>0.79370766112564095</v>
      </c>
      <c r="I27" s="357">
        <v>0</v>
      </c>
      <c r="J27" s="357">
        <v>0</v>
      </c>
      <c r="K27" s="357">
        <v>0</v>
      </c>
      <c r="L27" s="357">
        <v>0</v>
      </c>
      <c r="M27" s="357">
        <v>0</v>
      </c>
      <c r="N27" s="357">
        <v>0</v>
      </c>
      <c r="O27" s="357">
        <v>0</v>
      </c>
      <c r="P27" s="357">
        <v>0</v>
      </c>
      <c r="Q27" s="357">
        <v>0</v>
      </c>
      <c r="R27" s="357">
        <v>0</v>
      </c>
      <c r="S27" s="357">
        <v>0</v>
      </c>
      <c r="T27" s="357">
        <v>0</v>
      </c>
      <c r="U27" s="357">
        <v>0</v>
      </c>
      <c r="V27" s="357">
        <v>0</v>
      </c>
      <c r="W27" s="357">
        <v>0</v>
      </c>
      <c r="X27" s="357">
        <v>0</v>
      </c>
      <c r="Y27" s="357">
        <v>0</v>
      </c>
      <c r="Z27" s="357">
        <v>0</v>
      </c>
      <c r="AA27" s="357">
        <v>0</v>
      </c>
      <c r="AB27" s="355">
        <f t="shared" si="1"/>
        <v>0.79370766112564095</v>
      </c>
      <c r="AC27" s="355">
        <v>0</v>
      </c>
    </row>
    <row r="28" spans="1:32" x14ac:dyDescent="0.25">
      <c r="A28" s="82" t="s">
        <v>178</v>
      </c>
      <c r="B28" s="56" t="s">
        <v>553</v>
      </c>
      <c r="C28" s="355">
        <v>0</v>
      </c>
      <c r="D28" s="355">
        <v>0</v>
      </c>
      <c r="E28" s="356">
        <v>0</v>
      </c>
      <c r="F28" s="357">
        <v>0</v>
      </c>
      <c r="G28" s="357">
        <v>0</v>
      </c>
      <c r="H28" s="357">
        <v>0</v>
      </c>
      <c r="I28" s="357">
        <v>0</v>
      </c>
      <c r="J28" s="357">
        <v>0</v>
      </c>
      <c r="K28" s="357">
        <v>0</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5">
        <f t="shared" si="1"/>
        <v>0</v>
      </c>
      <c r="AC28" s="355">
        <v>0</v>
      </c>
    </row>
    <row r="29" spans="1:32" x14ac:dyDescent="0.25">
      <c r="A29" s="82" t="s">
        <v>177</v>
      </c>
      <c r="B29" s="86" t="s">
        <v>176</v>
      </c>
      <c r="C29" s="355">
        <v>0.14286737900261537</v>
      </c>
      <c r="D29" s="355">
        <v>0</v>
      </c>
      <c r="E29" s="356">
        <v>0.14286737900261537</v>
      </c>
      <c r="F29" s="357">
        <v>0.14286737900261537</v>
      </c>
      <c r="G29" s="357">
        <v>0</v>
      </c>
      <c r="H29" s="357">
        <v>0.14286737900261537</v>
      </c>
      <c r="I29" s="357">
        <v>0</v>
      </c>
      <c r="J29" s="357">
        <v>0</v>
      </c>
      <c r="K29" s="357">
        <v>0</v>
      </c>
      <c r="L29" s="357">
        <v>0</v>
      </c>
      <c r="M29" s="357">
        <v>0</v>
      </c>
      <c r="N29" s="357">
        <v>0</v>
      </c>
      <c r="O29" s="357">
        <v>0</v>
      </c>
      <c r="P29" s="357">
        <v>0</v>
      </c>
      <c r="Q29" s="357">
        <v>0</v>
      </c>
      <c r="R29" s="357">
        <v>0</v>
      </c>
      <c r="S29" s="357">
        <v>0</v>
      </c>
      <c r="T29" s="357">
        <v>0</v>
      </c>
      <c r="U29" s="357">
        <v>0</v>
      </c>
      <c r="V29" s="357">
        <v>0</v>
      </c>
      <c r="W29" s="357">
        <v>0</v>
      </c>
      <c r="X29" s="357">
        <v>0</v>
      </c>
      <c r="Y29" s="357">
        <v>0</v>
      </c>
      <c r="Z29" s="357">
        <v>0</v>
      </c>
      <c r="AA29" s="357">
        <v>0</v>
      </c>
      <c r="AB29" s="355">
        <f t="shared" si="1"/>
        <v>0.14286737900261537</v>
      </c>
      <c r="AC29" s="355">
        <v>0</v>
      </c>
    </row>
    <row r="30" spans="1:32" ht="47.25" x14ac:dyDescent="0.25">
      <c r="A30" s="85" t="s">
        <v>64</v>
      </c>
      <c r="B30" s="84" t="s">
        <v>175</v>
      </c>
      <c r="C30" s="355">
        <v>0.79370766112564095</v>
      </c>
      <c r="D30" s="355">
        <v>0</v>
      </c>
      <c r="E30" s="358">
        <v>0.79370766112564095</v>
      </c>
      <c r="F30" s="358">
        <v>0.79370766112564095</v>
      </c>
      <c r="G30" s="355">
        <v>0</v>
      </c>
      <c r="H30" s="358">
        <v>0.79370766112564095</v>
      </c>
      <c r="I30" s="355">
        <v>0</v>
      </c>
      <c r="J30" s="355">
        <v>0</v>
      </c>
      <c r="K30" s="355">
        <v>0</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55">
        <f t="shared" si="1"/>
        <v>0.79370766112564095</v>
      </c>
      <c r="AC30" s="355">
        <v>0</v>
      </c>
    </row>
    <row r="31" spans="1:32" x14ac:dyDescent="0.25">
      <c r="A31" s="85" t="s">
        <v>174</v>
      </c>
      <c r="B31" s="56" t="s">
        <v>173</v>
      </c>
      <c r="C31" s="355">
        <v>0.79370766112564095</v>
      </c>
      <c r="D31" s="355">
        <v>0</v>
      </c>
      <c r="E31" s="357">
        <v>0.79370766112564095</v>
      </c>
      <c r="F31" s="357">
        <v>0.79370766112564095</v>
      </c>
      <c r="G31" s="357">
        <v>0</v>
      </c>
      <c r="H31" s="357">
        <v>0.79370766112564095</v>
      </c>
      <c r="I31" s="357">
        <v>0</v>
      </c>
      <c r="J31" s="357">
        <v>0</v>
      </c>
      <c r="K31" s="357">
        <v>0</v>
      </c>
      <c r="L31" s="357">
        <v>0</v>
      </c>
      <c r="M31" s="357">
        <v>0</v>
      </c>
      <c r="N31" s="357">
        <v>0</v>
      </c>
      <c r="O31" s="357">
        <v>0</v>
      </c>
      <c r="P31" s="357">
        <v>0</v>
      </c>
      <c r="Q31" s="357">
        <v>0</v>
      </c>
      <c r="R31" s="357">
        <v>0</v>
      </c>
      <c r="S31" s="357">
        <v>0</v>
      </c>
      <c r="T31" s="357">
        <v>0</v>
      </c>
      <c r="U31" s="357">
        <v>0</v>
      </c>
      <c r="V31" s="357">
        <v>0</v>
      </c>
      <c r="W31" s="357">
        <v>0</v>
      </c>
      <c r="X31" s="357">
        <v>0</v>
      </c>
      <c r="Y31" s="357">
        <v>0</v>
      </c>
      <c r="Z31" s="357">
        <v>0</v>
      </c>
      <c r="AA31" s="357">
        <v>0</v>
      </c>
      <c r="AB31" s="355">
        <f t="shared" si="1"/>
        <v>0.79370766112564095</v>
      </c>
      <c r="AC31" s="358">
        <v>0</v>
      </c>
    </row>
    <row r="32" spans="1:32" ht="31.5" x14ac:dyDescent="0.25">
      <c r="A32" s="85" t="s">
        <v>172</v>
      </c>
      <c r="B32" s="56" t="s">
        <v>171</v>
      </c>
      <c r="C32" s="355">
        <v>0</v>
      </c>
      <c r="D32" s="355">
        <v>0</v>
      </c>
      <c r="E32" s="357">
        <v>0</v>
      </c>
      <c r="F32" s="357">
        <v>0</v>
      </c>
      <c r="G32" s="357">
        <v>0</v>
      </c>
      <c r="H32" s="357">
        <v>0</v>
      </c>
      <c r="I32" s="357">
        <v>0</v>
      </c>
      <c r="J32" s="357">
        <v>0</v>
      </c>
      <c r="K32" s="357">
        <v>0</v>
      </c>
      <c r="L32" s="357">
        <v>0</v>
      </c>
      <c r="M32" s="357">
        <v>0</v>
      </c>
      <c r="N32" s="357">
        <v>0</v>
      </c>
      <c r="O32" s="357">
        <v>0</v>
      </c>
      <c r="P32" s="357">
        <v>0</v>
      </c>
      <c r="Q32" s="357">
        <v>0</v>
      </c>
      <c r="R32" s="357">
        <v>0</v>
      </c>
      <c r="S32" s="357">
        <v>0</v>
      </c>
      <c r="T32" s="357">
        <v>0</v>
      </c>
      <c r="U32" s="357">
        <v>0</v>
      </c>
      <c r="V32" s="357">
        <v>0</v>
      </c>
      <c r="W32" s="357">
        <v>0</v>
      </c>
      <c r="X32" s="357">
        <v>0</v>
      </c>
      <c r="Y32" s="357">
        <v>0</v>
      </c>
      <c r="Z32" s="357">
        <v>0</v>
      </c>
      <c r="AA32" s="357">
        <v>0</v>
      </c>
      <c r="AB32" s="355">
        <f t="shared" si="1"/>
        <v>0</v>
      </c>
      <c r="AC32" s="358">
        <v>0</v>
      </c>
    </row>
    <row r="33" spans="1:29" x14ac:dyDescent="0.25">
      <c r="A33" s="85" t="s">
        <v>170</v>
      </c>
      <c r="B33" s="56" t="s">
        <v>169</v>
      </c>
      <c r="C33" s="355">
        <v>0</v>
      </c>
      <c r="D33" s="355">
        <v>0</v>
      </c>
      <c r="E33" s="357">
        <v>0</v>
      </c>
      <c r="F33" s="357">
        <v>0</v>
      </c>
      <c r="G33" s="357">
        <v>0</v>
      </c>
      <c r="H33" s="357">
        <v>0</v>
      </c>
      <c r="I33" s="357">
        <v>0</v>
      </c>
      <c r="J33" s="357">
        <v>0</v>
      </c>
      <c r="K33" s="357">
        <v>0</v>
      </c>
      <c r="L33" s="357">
        <v>0</v>
      </c>
      <c r="M33" s="357">
        <v>0</v>
      </c>
      <c r="N33" s="357">
        <v>0</v>
      </c>
      <c r="O33" s="357">
        <v>0</v>
      </c>
      <c r="P33" s="357">
        <v>0</v>
      </c>
      <c r="Q33" s="357">
        <v>0</v>
      </c>
      <c r="R33" s="357">
        <v>0</v>
      </c>
      <c r="S33" s="357">
        <v>0</v>
      </c>
      <c r="T33" s="357">
        <v>0</v>
      </c>
      <c r="U33" s="357">
        <v>0</v>
      </c>
      <c r="V33" s="357">
        <v>0</v>
      </c>
      <c r="W33" s="357">
        <v>0</v>
      </c>
      <c r="X33" s="357">
        <v>0</v>
      </c>
      <c r="Y33" s="357">
        <v>0</v>
      </c>
      <c r="Z33" s="357">
        <v>0</v>
      </c>
      <c r="AA33" s="357">
        <v>0</v>
      </c>
      <c r="AB33" s="355">
        <f t="shared" si="1"/>
        <v>0</v>
      </c>
      <c r="AC33" s="358">
        <v>0</v>
      </c>
    </row>
    <row r="34" spans="1:29" x14ac:dyDescent="0.25">
      <c r="A34" s="85" t="s">
        <v>168</v>
      </c>
      <c r="B34" s="56" t="s">
        <v>167</v>
      </c>
      <c r="C34" s="355">
        <v>0</v>
      </c>
      <c r="D34" s="355">
        <v>0</v>
      </c>
      <c r="E34" s="357">
        <v>0</v>
      </c>
      <c r="F34" s="357">
        <v>0</v>
      </c>
      <c r="G34" s="357">
        <v>0</v>
      </c>
      <c r="H34" s="357">
        <v>0</v>
      </c>
      <c r="I34" s="357">
        <v>0</v>
      </c>
      <c r="J34" s="357">
        <v>0</v>
      </c>
      <c r="K34" s="357">
        <v>0</v>
      </c>
      <c r="L34" s="357">
        <v>0</v>
      </c>
      <c r="M34" s="357">
        <v>0</v>
      </c>
      <c r="N34" s="357">
        <v>0</v>
      </c>
      <c r="O34" s="357">
        <v>0</v>
      </c>
      <c r="P34" s="357">
        <v>0</v>
      </c>
      <c r="Q34" s="357">
        <v>0</v>
      </c>
      <c r="R34" s="357">
        <v>0</v>
      </c>
      <c r="S34" s="357">
        <v>0</v>
      </c>
      <c r="T34" s="357">
        <v>0</v>
      </c>
      <c r="U34" s="357">
        <v>0</v>
      </c>
      <c r="V34" s="357">
        <v>0</v>
      </c>
      <c r="W34" s="357">
        <v>0</v>
      </c>
      <c r="X34" s="357">
        <v>0</v>
      </c>
      <c r="Y34" s="357">
        <v>0</v>
      </c>
      <c r="Z34" s="357">
        <v>0</v>
      </c>
      <c r="AA34" s="357">
        <v>0</v>
      </c>
      <c r="AB34" s="355">
        <f t="shared" si="1"/>
        <v>0</v>
      </c>
      <c r="AC34" s="358">
        <v>0</v>
      </c>
    </row>
    <row r="35" spans="1:29" ht="31.5" x14ac:dyDescent="0.25">
      <c r="A35" s="85" t="s">
        <v>63</v>
      </c>
      <c r="B35" s="84" t="s">
        <v>166</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f t="shared" si="1"/>
        <v>0</v>
      </c>
      <c r="AC35" s="358">
        <v>0</v>
      </c>
    </row>
    <row r="36" spans="1:29" ht="31.5" x14ac:dyDescent="0.25">
      <c r="A36" s="82" t="s">
        <v>165</v>
      </c>
      <c r="B36" s="81" t="s">
        <v>164</v>
      </c>
      <c r="C36" s="359">
        <v>0</v>
      </c>
      <c r="D36" s="355">
        <v>0</v>
      </c>
      <c r="E36" s="357">
        <v>0</v>
      </c>
      <c r="F36" s="357">
        <v>0</v>
      </c>
      <c r="G36" s="357">
        <v>0</v>
      </c>
      <c r="H36" s="357">
        <v>0</v>
      </c>
      <c r="I36" s="357">
        <v>0</v>
      </c>
      <c r="J36" s="357">
        <v>0</v>
      </c>
      <c r="K36" s="357">
        <v>0</v>
      </c>
      <c r="L36" s="357">
        <v>0</v>
      </c>
      <c r="M36" s="357">
        <v>0</v>
      </c>
      <c r="N36" s="357">
        <v>0</v>
      </c>
      <c r="O36" s="357">
        <v>0</v>
      </c>
      <c r="P36" s="357">
        <v>0</v>
      </c>
      <c r="Q36" s="357">
        <v>0</v>
      </c>
      <c r="R36" s="357">
        <v>0</v>
      </c>
      <c r="S36" s="357">
        <v>0</v>
      </c>
      <c r="T36" s="357">
        <v>0</v>
      </c>
      <c r="U36" s="357">
        <v>0</v>
      </c>
      <c r="V36" s="357">
        <v>0</v>
      </c>
      <c r="W36" s="357">
        <v>0</v>
      </c>
      <c r="X36" s="357">
        <v>0</v>
      </c>
      <c r="Y36" s="357">
        <v>0</v>
      </c>
      <c r="Z36" s="357">
        <v>0</v>
      </c>
      <c r="AA36" s="357">
        <v>0</v>
      </c>
      <c r="AB36" s="355">
        <f t="shared" si="1"/>
        <v>0</v>
      </c>
      <c r="AC36" s="355">
        <v>0</v>
      </c>
    </row>
    <row r="37" spans="1:29" x14ac:dyDescent="0.25">
      <c r="A37" s="82" t="s">
        <v>163</v>
      </c>
      <c r="B37" s="81" t="s">
        <v>153</v>
      </c>
      <c r="C37" s="359">
        <v>0</v>
      </c>
      <c r="D37" s="355">
        <v>0</v>
      </c>
      <c r="E37" s="357">
        <v>0</v>
      </c>
      <c r="F37" s="357">
        <v>0</v>
      </c>
      <c r="G37" s="357">
        <v>0</v>
      </c>
      <c r="H37" s="357">
        <v>0</v>
      </c>
      <c r="I37" s="357">
        <v>0</v>
      </c>
      <c r="J37" s="357">
        <v>0</v>
      </c>
      <c r="K37" s="357">
        <v>0</v>
      </c>
      <c r="L37" s="357">
        <v>0</v>
      </c>
      <c r="M37" s="357">
        <v>0</v>
      </c>
      <c r="N37" s="357">
        <v>0</v>
      </c>
      <c r="O37" s="357">
        <v>0</v>
      </c>
      <c r="P37" s="357">
        <v>0</v>
      </c>
      <c r="Q37" s="357">
        <v>0</v>
      </c>
      <c r="R37" s="357">
        <v>0</v>
      </c>
      <c r="S37" s="357">
        <v>0</v>
      </c>
      <c r="T37" s="357">
        <v>0</v>
      </c>
      <c r="U37" s="357">
        <v>0</v>
      </c>
      <c r="V37" s="357">
        <v>0</v>
      </c>
      <c r="W37" s="357">
        <v>0</v>
      </c>
      <c r="X37" s="357">
        <v>0</v>
      </c>
      <c r="Y37" s="357">
        <v>0</v>
      </c>
      <c r="Z37" s="357">
        <v>0</v>
      </c>
      <c r="AA37" s="357">
        <v>0</v>
      </c>
      <c r="AB37" s="355">
        <f t="shared" si="1"/>
        <v>0</v>
      </c>
      <c r="AC37" s="355">
        <v>0</v>
      </c>
    </row>
    <row r="38" spans="1:29" x14ac:dyDescent="0.25">
      <c r="A38" s="82" t="s">
        <v>162</v>
      </c>
      <c r="B38" s="81" t="s">
        <v>151</v>
      </c>
      <c r="C38" s="359">
        <v>0</v>
      </c>
      <c r="D38" s="355">
        <v>0</v>
      </c>
      <c r="E38" s="357">
        <v>0</v>
      </c>
      <c r="F38" s="357">
        <v>0</v>
      </c>
      <c r="G38" s="357">
        <v>0</v>
      </c>
      <c r="H38" s="357">
        <v>0</v>
      </c>
      <c r="I38" s="357">
        <v>0</v>
      </c>
      <c r="J38" s="357">
        <v>0</v>
      </c>
      <c r="K38" s="357">
        <v>0</v>
      </c>
      <c r="L38" s="357">
        <v>0</v>
      </c>
      <c r="M38" s="357">
        <v>0</v>
      </c>
      <c r="N38" s="357">
        <v>0</v>
      </c>
      <c r="O38" s="357">
        <v>0</v>
      </c>
      <c r="P38" s="357">
        <v>0</v>
      </c>
      <c r="Q38" s="357">
        <v>0</v>
      </c>
      <c r="R38" s="357">
        <v>0</v>
      </c>
      <c r="S38" s="357">
        <v>0</v>
      </c>
      <c r="T38" s="357">
        <v>0</v>
      </c>
      <c r="U38" s="357">
        <v>0</v>
      </c>
      <c r="V38" s="357">
        <v>0</v>
      </c>
      <c r="W38" s="357">
        <v>0</v>
      </c>
      <c r="X38" s="357">
        <v>0</v>
      </c>
      <c r="Y38" s="357">
        <v>0</v>
      </c>
      <c r="Z38" s="357">
        <v>0</v>
      </c>
      <c r="AA38" s="357">
        <v>0</v>
      </c>
      <c r="AB38" s="355">
        <f t="shared" si="1"/>
        <v>0</v>
      </c>
      <c r="AC38" s="355">
        <v>0</v>
      </c>
    </row>
    <row r="39" spans="1:29" ht="31.5" x14ac:dyDescent="0.25">
      <c r="A39" s="82" t="s">
        <v>161</v>
      </c>
      <c r="B39" s="56" t="s">
        <v>149</v>
      </c>
      <c r="C39" s="355">
        <v>0</v>
      </c>
      <c r="D39" s="355">
        <v>0</v>
      </c>
      <c r="E39" s="357">
        <v>0</v>
      </c>
      <c r="F39" s="357">
        <v>0</v>
      </c>
      <c r="G39" s="357">
        <v>0</v>
      </c>
      <c r="H39" s="357">
        <v>0</v>
      </c>
      <c r="I39" s="357">
        <v>0</v>
      </c>
      <c r="J39" s="357">
        <v>0</v>
      </c>
      <c r="K39" s="357">
        <v>0</v>
      </c>
      <c r="L39" s="357">
        <v>0</v>
      </c>
      <c r="M39" s="357">
        <v>0</v>
      </c>
      <c r="N39" s="357">
        <v>0</v>
      </c>
      <c r="O39" s="357">
        <v>0</v>
      </c>
      <c r="P39" s="357">
        <v>0</v>
      </c>
      <c r="Q39" s="357">
        <v>0</v>
      </c>
      <c r="R39" s="357">
        <v>0</v>
      </c>
      <c r="S39" s="357">
        <v>0</v>
      </c>
      <c r="T39" s="357">
        <v>0</v>
      </c>
      <c r="U39" s="357">
        <v>0</v>
      </c>
      <c r="V39" s="357">
        <v>0</v>
      </c>
      <c r="W39" s="357">
        <v>0</v>
      </c>
      <c r="X39" s="357">
        <v>0</v>
      </c>
      <c r="Y39" s="357">
        <v>0</v>
      </c>
      <c r="Z39" s="357">
        <v>0</v>
      </c>
      <c r="AA39" s="357">
        <v>0</v>
      </c>
      <c r="AB39" s="355">
        <f t="shared" si="1"/>
        <v>0</v>
      </c>
      <c r="AC39" s="355">
        <v>0</v>
      </c>
    </row>
    <row r="40" spans="1:29" ht="31.5" x14ac:dyDescent="0.25">
      <c r="A40" s="82" t="s">
        <v>160</v>
      </c>
      <c r="B40" s="56" t="s">
        <v>147</v>
      </c>
      <c r="C40" s="355">
        <v>0</v>
      </c>
      <c r="D40" s="355">
        <v>0</v>
      </c>
      <c r="E40" s="357">
        <v>0</v>
      </c>
      <c r="F40" s="357">
        <v>0</v>
      </c>
      <c r="G40" s="357">
        <v>0</v>
      </c>
      <c r="H40" s="357">
        <v>0</v>
      </c>
      <c r="I40" s="357">
        <v>0</v>
      </c>
      <c r="J40" s="357">
        <v>0</v>
      </c>
      <c r="K40" s="357">
        <v>0</v>
      </c>
      <c r="L40" s="357">
        <v>0</v>
      </c>
      <c r="M40" s="357">
        <v>0</v>
      </c>
      <c r="N40" s="357">
        <v>0</v>
      </c>
      <c r="O40" s="357">
        <v>0</v>
      </c>
      <c r="P40" s="357">
        <v>0</v>
      </c>
      <c r="Q40" s="357">
        <v>0</v>
      </c>
      <c r="R40" s="357">
        <v>0</v>
      </c>
      <c r="S40" s="357">
        <v>0</v>
      </c>
      <c r="T40" s="357">
        <v>0</v>
      </c>
      <c r="U40" s="357">
        <v>0</v>
      </c>
      <c r="V40" s="357">
        <v>0</v>
      </c>
      <c r="W40" s="357">
        <v>0</v>
      </c>
      <c r="X40" s="357">
        <v>0</v>
      </c>
      <c r="Y40" s="357">
        <v>0</v>
      </c>
      <c r="Z40" s="357">
        <v>0</v>
      </c>
      <c r="AA40" s="357">
        <v>0</v>
      </c>
      <c r="AB40" s="355">
        <f t="shared" si="1"/>
        <v>0</v>
      </c>
      <c r="AC40" s="355">
        <v>0</v>
      </c>
    </row>
    <row r="41" spans="1:29" x14ac:dyDescent="0.25">
      <c r="A41" s="82" t="s">
        <v>159</v>
      </c>
      <c r="B41" s="56" t="s">
        <v>145</v>
      </c>
      <c r="C41" s="355">
        <v>0</v>
      </c>
      <c r="D41" s="355">
        <v>0</v>
      </c>
      <c r="E41" s="357">
        <v>0</v>
      </c>
      <c r="F41" s="357">
        <v>0</v>
      </c>
      <c r="G41" s="357">
        <v>0</v>
      </c>
      <c r="H41" s="357">
        <v>0</v>
      </c>
      <c r="I41" s="357">
        <v>0</v>
      </c>
      <c r="J41" s="357">
        <v>0</v>
      </c>
      <c r="K41" s="357">
        <v>0</v>
      </c>
      <c r="L41" s="357">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5">
        <f t="shared" si="1"/>
        <v>0</v>
      </c>
      <c r="AC41" s="355">
        <v>0</v>
      </c>
    </row>
    <row r="42" spans="1:29" ht="18.75" x14ac:dyDescent="0.25">
      <c r="A42" s="82" t="s">
        <v>158</v>
      </c>
      <c r="B42" s="81" t="s">
        <v>143</v>
      </c>
      <c r="C42" s="359">
        <v>0</v>
      </c>
      <c r="D42" s="355">
        <v>0</v>
      </c>
      <c r="E42" s="357">
        <v>0</v>
      </c>
      <c r="F42" s="357">
        <v>0</v>
      </c>
      <c r="G42" s="357">
        <v>0</v>
      </c>
      <c r="H42" s="357">
        <v>0</v>
      </c>
      <c r="I42" s="357">
        <v>0</v>
      </c>
      <c r="J42" s="357">
        <v>0</v>
      </c>
      <c r="K42" s="357">
        <v>0</v>
      </c>
      <c r="L42" s="357">
        <v>0</v>
      </c>
      <c r="M42" s="357">
        <v>0</v>
      </c>
      <c r="N42" s="357">
        <v>0</v>
      </c>
      <c r="O42" s="357">
        <v>0</v>
      </c>
      <c r="P42" s="357">
        <v>0</v>
      </c>
      <c r="Q42" s="357">
        <v>0</v>
      </c>
      <c r="R42" s="357">
        <v>0</v>
      </c>
      <c r="S42" s="357">
        <v>0</v>
      </c>
      <c r="T42" s="357">
        <v>0</v>
      </c>
      <c r="U42" s="357">
        <v>0</v>
      </c>
      <c r="V42" s="357">
        <v>0</v>
      </c>
      <c r="W42" s="357">
        <v>0</v>
      </c>
      <c r="X42" s="357">
        <v>0</v>
      </c>
      <c r="Y42" s="357">
        <v>0</v>
      </c>
      <c r="Z42" s="357">
        <v>0</v>
      </c>
      <c r="AA42" s="357">
        <v>0</v>
      </c>
      <c r="AB42" s="355">
        <f t="shared" si="1"/>
        <v>0</v>
      </c>
      <c r="AC42" s="355">
        <v>0</v>
      </c>
    </row>
    <row r="43" spans="1:29" x14ac:dyDescent="0.25">
      <c r="A43" s="85" t="s">
        <v>62</v>
      </c>
      <c r="B43" s="84" t="s">
        <v>157</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f t="shared" si="1"/>
        <v>0</v>
      </c>
      <c r="AC43" s="358">
        <v>0</v>
      </c>
    </row>
    <row r="44" spans="1:29" x14ac:dyDescent="0.25">
      <c r="A44" s="82" t="s">
        <v>156</v>
      </c>
      <c r="B44" s="56" t="s">
        <v>155</v>
      </c>
      <c r="C44" s="355">
        <v>0</v>
      </c>
      <c r="D44" s="355">
        <v>0</v>
      </c>
      <c r="E44" s="357">
        <v>0</v>
      </c>
      <c r="F44" s="357">
        <v>0</v>
      </c>
      <c r="G44" s="357">
        <v>0</v>
      </c>
      <c r="H44" s="357">
        <v>0</v>
      </c>
      <c r="I44" s="357">
        <v>0</v>
      </c>
      <c r="J44" s="357">
        <v>0</v>
      </c>
      <c r="K44" s="357">
        <v>0</v>
      </c>
      <c r="L44" s="357">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5">
        <f t="shared" si="1"/>
        <v>0</v>
      </c>
      <c r="AC44" s="355">
        <v>0</v>
      </c>
    </row>
    <row r="45" spans="1:29" x14ac:dyDescent="0.25">
      <c r="A45" s="82" t="s">
        <v>154</v>
      </c>
      <c r="B45" s="56" t="s">
        <v>153</v>
      </c>
      <c r="C45" s="355">
        <v>0</v>
      </c>
      <c r="D45" s="355">
        <v>0</v>
      </c>
      <c r="E45" s="357">
        <v>0</v>
      </c>
      <c r="F45" s="357">
        <v>0</v>
      </c>
      <c r="G45" s="357">
        <v>0</v>
      </c>
      <c r="H45" s="357">
        <v>0</v>
      </c>
      <c r="I45" s="357">
        <v>0</v>
      </c>
      <c r="J45" s="357">
        <v>0</v>
      </c>
      <c r="K45" s="357">
        <v>0</v>
      </c>
      <c r="L45" s="357">
        <v>0</v>
      </c>
      <c r="M45" s="357">
        <v>0</v>
      </c>
      <c r="N45" s="357">
        <v>0</v>
      </c>
      <c r="O45" s="357">
        <v>0</v>
      </c>
      <c r="P45" s="357">
        <v>0</v>
      </c>
      <c r="Q45" s="357">
        <v>0</v>
      </c>
      <c r="R45" s="357">
        <v>0</v>
      </c>
      <c r="S45" s="357">
        <v>0</v>
      </c>
      <c r="T45" s="357">
        <v>0</v>
      </c>
      <c r="U45" s="357">
        <v>0</v>
      </c>
      <c r="V45" s="357">
        <v>0</v>
      </c>
      <c r="W45" s="357">
        <v>0</v>
      </c>
      <c r="X45" s="357">
        <v>0</v>
      </c>
      <c r="Y45" s="357">
        <v>0</v>
      </c>
      <c r="Z45" s="357">
        <v>0</v>
      </c>
      <c r="AA45" s="357">
        <v>0</v>
      </c>
      <c r="AB45" s="355">
        <f t="shared" si="1"/>
        <v>0</v>
      </c>
      <c r="AC45" s="355">
        <v>0</v>
      </c>
    </row>
    <row r="46" spans="1:29" x14ac:dyDescent="0.25">
      <c r="A46" s="82" t="s">
        <v>152</v>
      </c>
      <c r="B46" s="56" t="s">
        <v>151</v>
      </c>
      <c r="C46" s="355">
        <v>0</v>
      </c>
      <c r="D46" s="355">
        <v>0</v>
      </c>
      <c r="E46" s="357">
        <v>0</v>
      </c>
      <c r="F46" s="357">
        <v>0</v>
      </c>
      <c r="G46" s="357">
        <v>0</v>
      </c>
      <c r="H46" s="357">
        <v>0</v>
      </c>
      <c r="I46" s="357">
        <v>0</v>
      </c>
      <c r="J46" s="357">
        <v>0</v>
      </c>
      <c r="K46" s="357">
        <v>0</v>
      </c>
      <c r="L46" s="357">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5">
        <f t="shared" si="1"/>
        <v>0</v>
      </c>
      <c r="AC46" s="355">
        <v>0</v>
      </c>
    </row>
    <row r="47" spans="1:29" ht="31.5" x14ac:dyDescent="0.25">
      <c r="A47" s="82" t="s">
        <v>150</v>
      </c>
      <c r="B47" s="56" t="s">
        <v>149</v>
      </c>
      <c r="C47" s="355">
        <v>0</v>
      </c>
      <c r="D47" s="355">
        <v>0</v>
      </c>
      <c r="E47" s="357">
        <v>0</v>
      </c>
      <c r="F47" s="357">
        <v>0</v>
      </c>
      <c r="G47" s="357">
        <v>0</v>
      </c>
      <c r="H47" s="357">
        <v>0</v>
      </c>
      <c r="I47" s="357">
        <v>0</v>
      </c>
      <c r="J47" s="357">
        <v>0</v>
      </c>
      <c r="K47" s="357">
        <v>0</v>
      </c>
      <c r="L47" s="357">
        <v>0</v>
      </c>
      <c r="M47" s="357">
        <v>0</v>
      </c>
      <c r="N47" s="357">
        <v>0</v>
      </c>
      <c r="O47" s="357">
        <v>0</v>
      </c>
      <c r="P47" s="357">
        <v>0</v>
      </c>
      <c r="Q47" s="357">
        <v>0</v>
      </c>
      <c r="R47" s="357">
        <v>0</v>
      </c>
      <c r="S47" s="357">
        <v>0</v>
      </c>
      <c r="T47" s="357">
        <v>0</v>
      </c>
      <c r="U47" s="357">
        <v>0</v>
      </c>
      <c r="V47" s="357">
        <v>0</v>
      </c>
      <c r="W47" s="357">
        <v>0</v>
      </c>
      <c r="X47" s="357">
        <v>0</v>
      </c>
      <c r="Y47" s="357">
        <v>0</v>
      </c>
      <c r="Z47" s="357">
        <v>0</v>
      </c>
      <c r="AA47" s="357">
        <v>0</v>
      </c>
      <c r="AB47" s="355">
        <f t="shared" si="1"/>
        <v>0</v>
      </c>
      <c r="AC47" s="355">
        <v>0</v>
      </c>
    </row>
    <row r="48" spans="1:29" ht="31.5" x14ac:dyDescent="0.25">
      <c r="A48" s="82" t="s">
        <v>148</v>
      </c>
      <c r="B48" s="56" t="s">
        <v>147</v>
      </c>
      <c r="C48" s="355">
        <v>0</v>
      </c>
      <c r="D48" s="355">
        <v>0</v>
      </c>
      <c r="E48" s="357">
        <v>0</v>
      </c>
      <c r="F48" s="357">
        <v>0</v>
      </c>
      <c r="G48" s="357">
        <v>0</v>
      </c>
      <c r="H48" s="357">
        <v>0</v>
      </c>
      <c r="I48" s="357">
        <v>0</v>
      </c>
      <c r="J48" s="357">
        <v>0</v>
      </c>
      <c r="K48" s="357">
        <v>0</v>
      </c>
      <c r="L48" s="357">
        <v>0</v>
      </c>
      <c r="M48" s="357">
        <v>0</v>
      </c>
      <c r="N48" s="357">
        <v>0</v>
      </c>
      <c r="O48" s="357">
        <v>0</v>
      </c>
      <c r="P48" s="357">
        <v>0</v>
      </c>
      <c r="Q48" s="357">
        <v>0</v>
      </c>
      <c r="R48" s="357">
        <v>0</v>
      </c>
      <c r="S48" s="357">
        <v>0</v>
      </c>
      <c r="T48" s="357">
        <v>0</v>
      </c>
      <c r="U48" s="357">
        <v>0</v>
      </c>
      <c r="V48" s="357">
        <v>0</v>
      </c>
      <c r="W48" s="357">
        <v>0</v>
      </c>
      <c r="X48" s="357">
        <v>0</v>
      </c>
      <c r="Y48" s="357">
        <v>0</v>
      </c>
      <c r="Z48" s="357">
        <v>0</v>
      </c>
      <c r="AA48" s="357">
        <v>0</v>
      </c>
      <c r="AB48" s="355">
        <f t="shared" si="1"/>
        <v>0</v>
      </c>
      <c r="AC48" s="355">
        <v>0</v>
      </c>
    </row>
    <row r="49" spans="1:29" x14ac:dyDescent="0.25">
      <c r="A49" s="82" t="s">
        <v>146</v>
      </c>
      <c r="B49" s="56" t="s">
        <v>145</v>
      </c>
      <c r="C49" s="355">
        <v>0</v>
      </c>
      <c r="D49" s="355">
        <v>0</v>
      </c>
      <c r="E49" s="357">
        <v>0</v>
      </c>
      <c r="F49" s="357">
        <v>0</v>
      </c>
      <c r="G49" s="357">
        <v>0</v>
      </c>
      <c r="H49" s="357">
        <v>0</v>
      </c>
      <c r="I49" s="357">
        <v>0</v>
      </c>
      <c r="J49" s="357">
        <v>0</v>
      </c>
      <c r="K49" s="357">
        <v>0</v>
      </c>
      <c r="L49" s="357">
        <v>0</v>
      </c>
      <c r="M49" s="357">
        <v>0</v>
      </c>
      <c r="N49" s="357">
        <v>0</v>
      </c>
      <c r="O49" s="357">
        <v>0</v>
      </c>
      <c r="P49" s="357">
        <v>0</v>
      </c>
      <c r="Q49" s="357">
        <v>0</v>
      </c>
      <c r="R49" s="357">
        <v>0</v>
      </c>
      <c r="S49" s="357">
        <v>0</v>
      </c>
      <c r="T49" s="357">
        <v>0</v>
      </c>
      <c r="U49" s="357">
        <v>0</v>
      </c>
      <c r="V49" s="357">
        <v>0</v>
      </c>
      <c r="W49" s="357">
        <v>0</v>
      </c>
      <c r="X49" s="357">
        <v>0</v>
      </c>
      <c r="Y49" s="357">
        <v>0</v>
      </c>
      <c r="Z49" s="357">
        <v>0</v>
      </c>
      <c r="AA49" s="357">
        <v>0</v>
      </c>
      <c r="AB49" s="355">
        <f t="shared" si="1"/>
        <v>0</v>
      </c>
      <c r="AC49" s="355">
        <v>0</v>
      </c>
    </row>
    <row r="50" spans="1:29" ht="18.75" x14ac:dyDescent="0.25">
      <c r="A50" s="82" t="s">
        <v>144</v>
      </c>
      <c r="B50" s="81" t="s">
        <v>143</v>
      </c>
      <c r="C50" s="359">
        <v>0</v>
      </c>
      <c r="D50" s="355">
        <v>0</v>
      </c>
      <c r="E50" s="357">
        <v>0</v>
      </c>
      <c r="F50" s="357">
        <v>0</v>
      </c>
      <c r="G50" s="357">
        <v>0</v>
      </c>
      <c r="H50" s="357">
        <v>0</v>
      </c>
      <c r="I50" s="357">
        <v>0</v>
      </c>
      <c r="J50" s="357">
        <v>0</v>
      </c>
      <c r="K50" s="357">
        <v>0</v>
      </c>
      <c r="L50" s="357">
        <v>0</v>
      </c>
      <c r="M50" s="357">
        <v>0</v>
      </c>
      <c r="N50" s="357">
        <v>0</v>
      </c>
      <c r="O50" s="357">
        <v>0</v>
      </c>
      <c r="P50" s="357">
        <v>0</v>
      </c>
      <c r="Q50" s="357">
        <v>0</v>
      </c>
      <c r="R50" s="357">
        <v>0</v>
      </c>
      <c r="S50" s="357">
        <v>0</v>
      </c>
      <c r="T50" s="357">
        <v>0</v>
      </c>
      <c r="U50" s="357">
        <v>0</v>
      </c>
      <c r="V50" s="357">
        <v>0</v>
      </c>
      <c r="W50" s="357">
        <v>0</v>
      </c>
      <c r="X50" s="357">
        <v>0</v>
      </c>
      <c r="Y50" s="357">
        <v>0</v>
      </c>
      <c r="Z50" s="357">
        <v>0</v>
      </c>
      <c r="AA50" s="357">
        <v>0</v>
      </c>
      <c r="AB50" s="355">
        <f t="shared" si="1"/>
        <v>0</v>
      </c>
      <c r="AC50" s="355">
        <v>0</v>
      </c>
    </row>
    <row r="51" spans="1:29" ht="35.25" customHeight="1" x14ac:dyDescent="0.25">
      <c r="A51" s="85" t="s">
        <v>60</v>
      </c>
      <c r="B51" s="84" t="s">
        <v>142</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f t="shared" si="1"/>
        <v>0</v>
      </c>
      <c r="AC51" s="358">
        <v>0</v>
      </c>
    </row>
    <row r="52" spans="1:29" x14ac:dyDescent="0.25">
      <c r="A52" s="82" t="s">
        <v>141</v>
      </c>
      <c r="B52" s="56" t="s">
        <v>140</v>
      </c>
      <c r="C52" s="355">
        <v>0</v>
      </c>
      <c r="D52" s="355">
        <v>0</v>
      </c>
      <c r="E52" s="357">
        <v>0</v>
      </c>
      <c r="F52" s="357">
        <v>0</v>
      </c>
      <c r="G52" s="357">
        <v>0</v>
      </c>
      <c r="H52" s="357">
        <v>0</v>
      </c>
      <c r="I52" s="357">
        <v>0</v>
      </c>
      <c r="J52" s="357">
        <v>0</v>
      </c>
      <c r="K52" s="357">
        <v>0</v>
      </c>
      <c r="L52" s="357">
        <v>0</v>
      </c>
      <c r="M52" s="357">
        <v>0</v>
      </c>
      <c r="N52" s="357">
        <v>0</v>
      </c>
      <c r="O52" s="357">
        <v>0</v>
      </c>
      <c r="P52" s="357">
        <v>0</v>
      </c>
      <c r="Q52" s="357">
        <v>0</v>
      </c>
      <c r="R52" s="357">
        <v>0</v>
      </c>
      <c r="S52" s="357">
        <v>0</v>
      </c>
      <c r="T52" s="357">
        <v>0</v>
      </c>
      <c r="U52" s="357">
        <v>0</v>
      </c>
      <c r="V52" s="357">
        <v>0</v>
      </c>
      <c r="W52" s="357">
        <v>0</v>
      </c>
      <c r="X52" s="357">
        <v>0</v>
      </c>
      <c r="Y52" s="357">
        <v>0</v>
      </c>
      <c r="Z52" s="357">
        <v>0</v>
      </c>
      <c r="AA52" s="357">
        <v>0</v>
      </c>
      <c r="AB52" s="355">
        <f t="shared" si="1"/>
        <v>0</v>
      </c>
      <c r="AC52" s="355">
        <v>0</v>
      </c>
    </row>
    <row r="53" spans="1:29" x14ac:dyDescent="0.25">
      <c r="A53" s="82" t="s">
        <v>139</v>
      </c>
      <c r="B53" s="56" t="s">
        <v>133</v>
      </c>
      <c r="C53" s="355">
        <v>0</v>
      </c>
      <c r="D53" s="355">
        <v>0</v>
      </c>
      <c r="E53" s="357">
        <v>0</v>
      </c>
      <c r="F53" s="357">
        <v>0</v>
      </c>
      <c r="G53" s="357">
        <v>0</v>
      </c>
      <c r="H53" s="357">
        <v>0</v>
      </c>
      <c r="I53" s="357">
        <v>0</v>
      </c>
      <c r="J53" s="357">
        <v>0</v>
      </c>
      <c r="K53" s="357">
        <v>0</v>
      </c>
      <c r="L53" s="357">
        <v>0</v>
      </c>
      <c r="M53" s="357">
        <v>0</v>
      </c>
      <c r="N53" s="357">
        <v>0</v>
      </c>
      <c r="O53" s="357">
        <v>0</v>
      </c>
      <c r="P53" s="357">
        <v>0</v>
      </c>
      <c r="Q53" s="357">
        <v>0</v>
      </c>
      <c r="R53" s="357">
        <v>0</v>
      </c>
      <c r="S53" s="357">
        <v>0</v>
      </c>
      <c r="T53" s="357">
        <v>0</v>
      </c>
      <c r="U53" s="357">
        <v>0</v>
      </c>
      <c r="V53" s="357">
        <v>0</v>
      </c>
      <c r="W53" s="357">
        <v>0</v>
      </c>
      <c r="X53" s="357">
        <v>0</v>
      </c>
      <c r="Y53" s="357">
        <v>0</v>
      </c>
      <c r="Z53" s="357">
        <v>0</v>
      </c>
      <c r="AA53" s="357">
        <v>0</v>
      </c>
      <c r="AB53" s="355">
        <f t="shared" si="1"/>
        <v>0</v>
      </c>
      <c r="AC53" s="355">
        <v>0</v>
      </c>
    </row>
    <row r="54" spans="1:29" x14ac:dyDescent="0.25">
      <c r="A54" s="82" t="s">
        <v>138</v>
      </c>
      <c r="B54" s="81" t="s">
        <v>132</v>
      </c>
      <c r="C54" s="359">
        <v>0</v>
      </c>
      <c r="D54" s="355">
        <v>0</v>
      </c>
      <c r="E54" s="357">
        <v>0</v>
      </c>
      <c r="F54" s="357">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5">
        <f t="shared" si="1"/>
        <v>0</v>
      </c>
      <c r="AC54" s="355">
        <v>0</v>
      </c>
    </row>
    <row r="55" spans="1:29" x14ac:dyDescent="0.25">
      <c r="A55" s="82" t="s">
        <v>137</v>
      </c>
      <c r="B55" s="81" t="s">
        <v>131</v>
      </c>
      <c r="C55" s="359">
        <v>0</v>
      </c>
      <c r="D55" s="355">
        <v>0</v>
      </c>
      <c r="E55" s="357">
        <v>0</v>
      </c>
      <c r="F55" s="357">
        <v>0</v>
      </c>
      <c r="G55" s="357">
        <v>0</v>
      </c>
      <c r="H55" s="357">
        <v>0</v>
      </c>
      <c r="I55" s="357">
        <v>0</v>
      </c>
      <c r="J55" s="357">
        <v>0</v>
      </c>
      <c r="K55" s="357">
        <v>0</v>
      </c>
      <c r="L55" s="357">
        <v>0</v>
      </c>
      <c r="M55" s="357">
        <v>0</v>
      </c>
      <c r="N55" s="357">
        <v>0</v>
      </c>
      <c r="O55" s="357">
        <v>0</v>
      </c>
      <c r="P55" s="357">
        <v>0</v>
      </c>
      <c r="Q55" s="357">
        <v>0</v>
      </c>
      <c r="R55" s="357">
        <v>0</v>
      </c>
      <c r="S55" s="357">
        <v>0</v>
      </c>
      <c r="T55" s="357">
        <v>0</v>
      </c>
      <c r="U55" s="357">
        <v>0</v>
      </c>
      <c r="V55" s="357">
        <v>0</v>
      </c>
      <c r="W55" s="357">
        <v>0</v>
      </c>
      <c r="X55" s="357">
        <v>0</v>
      </c>
      <c r="Y55" s="357">
        <v>0</v>
      </c>
      <c r="Z55" s="357">
        <v>0</v>
      </c>
      <c r="AA55" s="357">
        <v>0</v>
      </c>
      <c r="AB55" s="355">
        <f t="shared" si="1"/>
        <v>0</v>
      </c>
      <c r="AC55" s="355">
        <v>0</v>
      </c>
    </row>
    <row r="56" spans="1:29" x14ac:dyDescent="0.25">
      <c r="A56" s="82" t="s">
        <v>136</v>
      </c>
      <c r="B56" s="81" t="s">
        <v>130</v>
      </c>
      <c r="C56" s="359">
        <v>0</v>
      </c>
      <c r="D56" s="355">
        <v>0</v>
      </c>
      <c r="E56" s="357">
        <v>0</v>
      </c>
      <c r="F56" s="357">
        <v>0</v>
      </c>
      <c r="G56" s="357">
        <v>0</v>
      </c>
      <c r="H56" s="357">
        <v>0</v>
      </c>
      <c r="I56" s="357">
        <v>0</v>
      </c>
      <c r="J56" s="357">
        <v>0</v>
      </c>
      <c r="K56" s="357">
        <v>0</v>
      </c>
      <c r="L56" s="357">
        <v>0</v>
      </c>
      <c r="M56" s="357">
        <v>0</v>
      </c>
      <c r="N56" s="357">
        <v>0</v>
      </c>
      <c r="O56" s="357">
        <v>0</v>
      </c>
      <c r="P56" s="357">
        <v>0</v>
      </c>
      <c r="Q56" s="357">
        <v>0</v>
      </c>
      <c r="R56" s="357">
        <v>0</v>
      </c>
      <c r="S56" s="357">
        <v>0</v>
      </c>
      <c r="T56" s="357">
        <v>0</v>
      </c>
      <c r="U56" s="357">
        <v>0</v>
      </c>
      <c r="V56" s="357">
        <v>0</v>
      </c>
      <c r="W56" s="357">
        <v>0</v>
      </c>
      <c r="X56" s="357">
        <v>0</v>
      </c>
      <c r="Y56" s="357">
        <v>0</v>
      </c>
      <c r="Z56" s="357">
        <v>0</v>
      </c>
      <c r="AA56" s="357">
        <v>0</v>
      </c>
      <c r="AB56" s="355">
        <f t="shared" si="1"/>
        <v>0</v>
      </c>
      <c r="AC56" s="355">
        <v>0</v>
      </c>
    </row>
    <row r="57" spans="1:29" ht="18.75" x14ac:dyDescent="0.25">
      <c r="A57" s="82" t="s">
        <v>135</v>
      </c>
      <c r="B57" s="81" t="s">
        <v>129</v>
      </c>
      <c r="C57" s="359">
        <v>0</v>
      </c>
      <c r="D57" s="355">
        <v>0</v>
      </c>
      <c r="E57" s="357">
        <v>0</v>
      </c>
      <c r="F57" s="357">
        <v>0</v>
      </c>
      <c r="G57" s="357">
        <v>0</v>
      </c>
      <c r="H57" s="357">
        <v>0</v>
      </c>
      <c r="I57" s="357">
        <v>0</v>
      </c>
      <c r="J57" s="357">
        <v>0</v>
      </c>
      <c r="K57" s="357">
        <v>0</v>
      </c>
      <c r="L57" s="357">
        <v>0</v>
      </c>
      <c r="M57" s="357">
        <v>0</v>
      </c>
      <c r="N57" s="357">
        <v>0</v>
      </c>
      <c r="O57" s="357">
        <v>0</v>
      </c>
      <c r="P57" s="357">
        <v>0</v>
      </c>
      <c r="Q57" s="357">
        <v>0</v>
      </c>
      <c r="R57" s="357">
        <v>0</v>
      </c>
      <c r="S57" s="357">
        <v>0</v>
      </c>
      <c r="T57" s="357">
        <v>0</v>
      </c>
      <c r="U57" s="357">
        <v>0</v>
      </c>
      <c r="V57" s="357">
        <v>0</v>
      </c>
      <c r="W57" s="357">
        <v>0</v>
      </c>
      <c r="X57" s="357">
        <v>0</v>
      </c>
      <c r="Y57" s="357">
        <v>0</v>
      </c>
      <c r="Z57" s="357">
        <v>0</v>
      </c>
      <c r="AA57" s="357">
        <v>0</v>
      </c>
      <c r="AB57" s="355">
        <f t="shared" si="1"/>
        <v>0</v>
      </c>
      <c r="AC57" s="355">
        <v>0</v>
      </c>
    </row>
    <row r="58" spans="1:29" ht="36.75" customHeight="1" x14ac:dyDescent="0.25">
      <c r="A58" s="85" t="s">
        <v>59</v>
      </c>
      <c r="B58" s="107" t="s">
        <v>234</v>
      </c>
      <c r="C58" s="355">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f t="shared" si="1"/>
        <v>0</v>
      </c>
      <c r="AC58" s="358">
        <v>0</v>
      </c>
    </row>
    <row r="59" spans="1:29" x14ac:dyDescent="0.25">
      <c r="A59" s="85" t="s">
        <v>57</v>
      </c>
      <c r="B59" s="84" t="s">
        <v>134</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f t="shared" si="1"/>
        <v>0</v>
      </c>
      <c r="AC59" s="358">
        <v>0</v>
      </c>
    </row>
    <row r="60" spans="1:29" x14ac:dyDescent="0.25">
      <c r="A60" s="82" t="s">
        <v>228</v>
      </c>
      <c r="B60" s="83" t="s">
        <v>155</v>
      </c>
      <c r="C60" s="360">
        <v>0</v>
      </c>
      <c r="D60" s="355">
        <v>0</v>
      </c>
      <c r="E60" s="357">
        <v>0</v>
      </c>
      <c r="F60" s="357">
        <v>0</v>
      </c>
      <c r="G60" s="357">
        <v>0</v>
      </c>
      <c r="H60" s="357">
        <v>0</v>
      </c>
      <c r="I60" s="357">
        <v>0</v>
      </c>
      <c r="J60" s="357">
        <v>0</v>
      </c>
      <c r="K60" s="357">
        <v>0</v>
      </c>
      <c r="L60" s="357">
        <v>0</v>
      </c>
      <c r="M60" s="357">
        <v>0</v>
      </c>
      <c r="N60" s="357">
        <v>0</v>
      </c>
      <c r="O60" s="357">
        <v>0</v>
      </c>
      <c r="P60" s="357">
        <v>0</v>
      </c>
      <c r="Q60" s="357">
        <v>0</v>
      </c>
      <c r="R60" s="357">
        <v>0</v>
      </c>
      <c r="S60" s="357">
        <v>0</v>
      </c>
      <c r="T60" s="357">
        <v>0</v>
      </c>
      <c r="U60" s="357">
        <v>0</v>
      </c>
      <c r="V60" s="357">
        <v>0</v>
      </c>
      <c r="W60" s="357">
        <v>0</v>
      </c>
      <c r="X60" s="357">
        <v>0</v>
      </c>
      <c r="Y60" s="357">
        <v>0</v>
      </c>
      <c r="Z60" s="357">
        <v>0</v>
      </c>
      <c r="AA60" s="357">
        <v>0</v>
      </c>
      <c r="AB60" s="355">
        <f t="shared" si="1"/>
        <v>0</v>
      </c>
      <c r="AC60" s="355">
        <v>0</v>
      </c>
    </row>
    <row r="61" spans="1:29" x14ac:dyDescent="0.25">
      <c r="A61" s="82" t="s">
        <v>229</v>
      </c>
      <c r="B61" s="83" t="s">
        <v>153</v>
      </c>
      <c r="C61" s="360">
        <v>0</v>
      </c>
      <c r="D61" s="355">
        <v>0</v>
      </c>
      <c r="E61" s="357">
        <v>0</v>
      </c>
      <c r="F61" s="357">
        <v>0</v>
      </c>
      <c r="G61" s="357">
        <v>0</v>
      </c>
      <c r="H61" s="357">
        <v>0</v>
      </c>
      <c r="I61" s="357">
        <v>0</v>
      </c>
      <c r="J61" s="357">
        <v>0</v>
      </c>
      <c r="K61" s="357">
        <v>0</v>
      </c>
      <c r="L61" s="357">
        <v>0</v>
      </c>
      <c r="M61" s="357">
        <v>0</v>
      </c>
      <c r="N61" s="357">
        <v>0</v>
      </c>
      <c r="O61" s="357">
        <v>0</v>
      </c>
      <c r="P61" s="357">
        <v>0</v>
      </c>
      <c r="Q61" s="357">
        <v>0</v>
      </c>
      <c r="R61" s="357">
        <v>0</v>
      </c>
      <c r="S61" s="357">
        <v>0</v>
      </c>
      <c r="T61" s="357">
        <v>0</v>
      </c>
      <c r="U61" s="357">
        <v>0</v>
      </c>
      <c r="V61" s="357">
        <v>0</v>
      </c>
      <c r="W61" s="357">
        <v>0</v>
      </c>
      <c r="X61" s="357">
        <v>0</v>
      </c>
      <c r="Y61" s="357">
        <v>0</v>
      </c>
      <c r="Z61" s="357">
        <v>0</v>
      </c>
      <c r="AA61" s="357">
        <v>0</v>
      </c>
      <c r="AB61" s="355">
        <f t="shared" si="1"/>
        <v>0</v>
      </c>
      <c r="AC61" s="355">
        <v>0</v>
      </c>
    </row>
    <row r="62" spans="1:29" x14ac:dyDescent="0.25">
      <c r="A62" s="82" t="s">
        <v>230</v>
      </c>
      <c r="B62" s="83" t="s">
        <v>151</v>
      </c>
      <c r="C62" s="360">
        <v>0</v>
      </c>
      <c r="D62" s="355">
        <v>0</v>
      </c>
      <c r="E62" s="357">
        <v>0</v>
      </c>
      <c r="F62" s="357">
        <v>0</v>
      </c>
      <c r="G62" s="357">
        <v>0</v>
      </c>
      <c r="H62" s="357">
        <v>0</v>
      </c>
      <c r="I62" s="357">
        <v>0</v>
      </c>
      <c r="J62" s="357">
        <v>0</v>
      </c>
      <c r="K62" s="357">
        <v>0</v>
      </c>
      <c r="L62" s="357">
        <v>0</v>
      </c>
      <c r="M62" s="357">
        <v>0</v>
      </c>
      <c r="N62" s="357">
        <v>0</v>
      </c>
      <c r="O62" s="357">
        <v>0</v>
      </c>
      <c r="P62" s="357">
        <v>0</v>
      </c>
      <c r="Q62" s="357">
        <v>0</v>
      </c>
      <c r="R62" s="357">
        <v>0</v>
      </c>
      <c r="S62" s="357">
        <v>0</v>
      </c>
      <c r="T62" s="357">
        <v>0</v>
      </c>
      <c r="U62" s="357">
        <v>0</v>
      </c>
      <c r="V62" s="357">
        <v>0</v>
      </c>
      <c r="W62" s="357">
        <v>0</v>
      </c>
      <c r="X62" s="357">
        <v>0</v>
      </c>
      <c r="Y62" s="357">
        <v>0</v>
      </c>
      <c r="Z62" s="357">
        <v>0</v>
      </c>
      <c r="AA62" s="357">
        <v>0</v>
      </c>
      <c r="AB62" s="355">
        <f t="shared" si="1"/>
        <v>0</v>
      </c>
      <c r="AC62" s="355">
        <v>0</v>
      </c>
    </row>
    <row r="63" spans="1:29" x14ac:dyDescent="0.25">
      <c r="A63" s="82" t="s">
        <v>231</v>
      </c>
      <c r="B63" s="83" t="s">
        <v>233</v>
      </c>
      <c r="C63" s="360">
        <v>0</v>
      </c>
      <c r="D63" s="355">
        <v>0</v>
      </c>
      <c r="E63" s="357">
        <v>0</v>
      </c>
      <c r="F63" s="357">
        <v>0</v>
      </c>
      <c r="G63" s="357">
        <v>0</v>
      </c>
      <c r="H63" s="357">
        <v>0</v>
      </c>
      <c r="I63" s="357">
        <v>0</v>
      </c>
      <c r="J63" s="357">
        <v>0</v>
      </c>
      <c r="K63" s="357">
        <v>0</v>
      </c>
      <c r="L63" s="357">
        <v>0</v>
      </c>
      <c r="M63" s="357">
        <v>0</v>
      </c>
      <c r="N63" s="357">
        <v>0</v>
      </c>
      <c r="O63" s="357">
        <v>0</v>
      </c>
      <c r="P63" s="357">
        <v>0</v>
      </c>
      <c r="Q63" s="357">
        <v>0</v>
      </c>
      <c r="R63" s="357">
        <v>0</v>
      </c>
      <c r="S63" s="357">
        <v>0</v>
      </c>
      <c r="T63" s="357">
        <v>0</v>
      </c>
      <c r="U63" s="357">
        <v>0</v>
      </c>
      <c r="V63" s="357">
        <v>0</v>
      </c>
      <c r="W63" s="357">
        <v>0</v>
      </c>
      <c r="X63" s="357">
        <v>0</v>
      </c>
      <c r="Y63" s="357">
        <v>0</v>
      </c>
      <c r="Z63" s="357">
        <v>0</v>
      </c>
      <c r="AA63" s="357">
        <v>0</v>
      </c>
      <c r="AB63" s="355">
        <f t="shared" si="1"/>
        <v>0</v>
      </c>
      <c r="AC63" s="355">
        <v>0</v>
      </c>
    </row>
    <row r="64" spans="1:29" ht="18.75" x14ac:dyDescent="0.25">
      <c r="A64" s="82" t="s">
        <v>232</v>
      </c>
      <c r="B64" s="81" t="s">
        <v>129</v>
      </c>
      <c r="C64" s="359">
        <v>0</v>
      </c>
      <c r="D64" s="355">
        <v>0</v>
      </c>
      <c r="E64" s="357">
        <v>0</v>
      </c>
      <c r="F64" s="357">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5">
        <f t="shared" si="1"/>
        <v>0</v>
      </c>
      <c r="AC64" s="355">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8"/>
      <c r="C66" s="438"/>
      <c r="D66" s="438"/>
      <c r="E66" s="438"/>
      <c r="F66" s="438"/>
      <c r="G66" s="438"/>
      <c r="H66" s="438"/>
      <c r="I66" s="438"/>
      <c r="J66" s="192"/>
      <c r="K66" s="192"/>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7"/>
      <c r="C68" s="437"/>
      <c r="D68" s="437"/>
      <c r="E68" s="437"/>
      <c r="F68" s="437"/>
      <c r="G68" s="437"/>
      <c r="H68" s="437"/>
      <c r="I68" s="437"/>
      <c r="J68" s="193"/>
      <c r="K68" s="193"/>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8"/>
      <c r="C70" s="438"/>
      <c r="D70" s="438"/>
      <c r="E70" s="438"/>
      <c r="F70" s="438"/>
      <c r="G70" s="438"/>
      <c r="H70" s="438"/>
      <c r="I70" s="438"/>
      <c r="J70" s="192"/>
      <c r="K70" s="192"/>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8"/>
      <c r="C72" s="438"/>
      <c r="D72" s="438"/>
      <c r="E72" s="438"/>
      <c r="F72" s="438"/>
      <c r="G72" s="438"/>
      <c r="H72" s="438"/>
      <c r="I72" s="438"/>
      <c r="J72" s="192"/>
      <c r="K72" s="192"/>
      <c r="L72" s="72"/>
      <c r="M72" s="72"/>
      <c r="N72" s="75"/>
      <c r="O72" s="72"/>
      <c r="P72" s="72"/>
      <c r="Q72" s="72"/>
      <c r="R72" s="72"/>
      <c r="S72" s="72"/>
      <c r="T72" s="72"/>
      <c r="U72" s="72"/>
      <c r="V72" s="72"/>
      <c r="W72" s="72"/>
      <c r="X72" s="72"/>
      <c r="Y72" s="72"/>
      <c r="Z72" s="72"/>
      <c r="AA72" s="72"/>
      <c r="AB72" s="72"/>
    </row>
    <row r="73" spans="1:28" ht="32.25" customHeight="1" x14ac:dyDescent="0.25">
      <c r="A73" s="72"/>
      <c r="B73" s="437"/>
      <c r="C73" s="437"/>
      <c r="D73" s="437"/>
      <c r="E73" s="437"/>
      <c r="F73" s="437"/>
      <c r="G73" s="437"/>
      <c r="H73" s="437"/>
      <c r="I73" s="437"/>
      <c r="J73" s="193"/>
      <c r="K73" s="193"/>
      <c r="L73" s="72"/>
      <c r="M73" s="72"/>
      <c r="N73" s="72"/>
      <c r="O73" s="72"/>
      <c r="P73" s="72"/>
      <c r="Q73" s="72"/>
      <c r="R73" s="72"/>
      <c r="S73" s="72"/>
      <c r="T73" s="72"/>
      <c r="U73" s="72"/>
      <c r="V73" s="72"/>
      <c r="W73" s="72"/>
      <c r="X73" s="72"/>
      <c r="Y73" s="72"/>
      <c r="Z73" s="72"/>
      <c r="AA73" s="72"/>
      <c r="AB73" s="72"/>
    </row>
    <row r="74" spans="1:28" ht="51.75" customHeight="1" x14ac:dyDescent="0.25">
      <c r="A74" s="72"/>
      <c r="B74" s="438"/>
      <c r="C74" s="438"/>
      <c r="D74" s="438"/>
      <c r="E74" s="438"/>
      <c r="F74" s="438"/>
      <c r="G74" s="438"/>
      <c r="H74" s="438"/>
      <c r="I74" s="438"/>
      <c r="J74" s="192"/>
      <c r="K74" s="192"/>
      <c r="L74" s="72"/>
      <c r="M74" s="72"/>
      <c r="N74" s="72"/>
      <c r="O74" s="72"/>
      <c r="P74" s="72"/>
      <c r="Q74" s="72"/>
      <c r="R74" s="72"/>
      <c r="S74" s="72"/>
      <c r="T74" s="72"/>
      <c r="U74" s="72"/>
      <c r="V74" s="72"/>
      <c r="W74" s="72"/>
      <c r="X74" s="72"/>
      <c r="Y74" s="72"/>
      <c r="Z74" s="72"/>
      <c r="AA74" s="72"/>
      <c r="AB74" s="72"/>
    </row>
    <row r="75" spans="1:28" ht="21.75" customHeight="1" x14ac:dyDescent="0.25">
      <c r="A75" s="72"/>
      <c r="B75" s="439"/>
      <c r="C75" s="439"/>
      <c r="D75" s="439"/>
      <c r="E75" s="439"/>
      <c r="F75" s="439"/>
      <c r="G75" s="439"/>
      <c r="H75" s="439"/>
      <c r="I75" s="439"/>
      <c r="J75" s="190"/>
      <c r="K75" s="190"/>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6"/>
      <c r="C77" s="436"/>
      <c r="D77" s="436"/>
      <c r="E77" s="436"/>
      <c r="F77" s="436"/>
      <c r="G77" s="436"/>
      <c r="H77" s="436"/>
      <c r="I77" s="436"/>
      <c r="J77" s="191"/>
      <c r="K77" s="191"/>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2" t="str">
        <f>'1. паспорт местоположение'!A12:C12</f>
        <v>F_prj_111001_2765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9" t="str">
        <f>'1. паспорт местоположение'!A15:C15</f>
        <v>381_Модернизация основных и резервных релейных защит  ВЛ 110 кВ Л-101, Л-107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8" t="s">
        <v>522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533</v>
      </c>
      <c r="F22" s="466"/>
      <c r="G22" s="466"/>
      <c r="H22" s="466"/>
      <c r="I22" s="466"/>
      <c r="J22" s="466"/>
      <c r="K22" s="466"/>
      <c r="L22" s="467"/>
      <c r="M22" s="459" t="s">
        <v>50</v>
      </c>
      <c r="N22" s="459" t="s">
        <v>49</v>
      </c>
      <c r="O22" s="459" t="s">
        <v>48</v>
      </c>
      <c r="P22" s="468" t="s">
        <v>264</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133</v>
      </c>
      <c r="G23" s="476" t="s">
        <v>132</v>
      </c>
      <c r="H23" s="476" t="s">
        <v>131</v>
      </c>
      <c r="I23" s="480" t="s">
        <v>443</v>
      </c>
      <c r="J23" s="480" t="s">
        <v>444</v>
      </c>
      <c r="K23" s="480" t="s">
        <v>445</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67" t="s">
        <v>14</v>
      </c>
      <c r="AG24" s="167" t="s">
        <v>13</v>
      </c>
      <c r="AH24" s="168" t="s">
        <v>3</v>
      </c>
      <c r="AI24" s="168"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544</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4" t="s">
        <v>70</v>
      </c>
    </row>
    <row r="2" spans="1:8" ht="18.75" x14ac:dyDescent="0.3">
      <c r="B2" s="15" t="s">
        <v>11</v>
      </c>
    </row>
    <row r="3" spans="1:8" ht="18.75" x14ac:dyDescent="0.3">
      <c r="B3" s="15" t="s">
        <v>541</v>
      </c>
    </row>
    <row r="4" spans="1:8" x14ac:dyDescent="0.25">
      <c r="B4" s="49"/>
    </row>
    <row r="5" spans="1:8" ht="18.75" x14ac:dyDescent="0.3">
      <c r="A5" s="483" t="str">
        <f>'[4]1. паспорт местоположение'!A5:C5</f>
        <v>Год раскрытия информации: 2016 год</v>
      </c>
      <c r="B5" s="483"/>
      <c r="C5" s="91"/>
      <c r="D5" s="91"/>
      <c r="E5" s="91"/>
      <c r="F5" s="91"/>
      <c r="G5" s="91"/>
      <c r="H5" s="91"/>
    </row>
    <row r="6" spans="1:8" ht="18.75" x14ac:dyDescent="0.3">
      <c r="A6" s="201"/>
      <c r="B6" s="201"/>
      <c r="C6" s="201"/>
      <c r="D6" s="201"/>
      <c r="E6" s="201"/>
      <c r="F6" s="201"/>
      <c r="G6" s="201"/>
      <c r="H6" s="201"/>
    </row>
    <row r="7" spans="1:8" ht="18.75" x14ac:dyDescent="0.25">
      <c r="A7" s="368" t="s">
        <v>10</v>
      </c>
      <c r="B7" s="368"/>
      <c r="C7" s="172"/>
      <c r="D7" s="172"/>
      <c r="E7" s="172"/>
      <c r="F7" s="172"/>
      <c r="G7" s="172"/>
      <c r="H7" s="172"/>
    </row>
    <row r="8" spans="1:8" ht="18.75" x14ac:dyDescent="0.25">
      <c r="A8" s="172"/>
      <c r="B8" s="172"/>
      <c r="C8" s="172"/>
      <c r="D8" s="172"/>
      <c r="E8" s="172"/>
      <c r="F8" s="172"/>
      <c r="G8" s="172"/>
      <c r="H8" s="172"/>
    </row>
    <row r="9" spans="1:8" x14ac:dyDescent="0.25">
      <c r="A9" s="372" t="str">
        <f>'1. паспорт местоположение'!A9:C9</f>
        <v xml:space="preserve">                         АО "Янтарьэнерго"                         </v>
      </c>
      <c r="B9" s="372"/>
      <c r="C9" s="173"/>
      <c r="D9" s="173"/>
      <c r="E9" s="173"/>
      <c r="F9" s="173"/>
      <c r="G9" s="173"/>
      <c r="H9" s="173"/>
    </row>
    <row r="10" spans="1:8" x14ac:dyDescent="0.25">
      <c r="A10" s="365" t="s">
        <v>9</v>
      </c>
      <c r="B10" s="365"/>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2" t="str">
        <f>'1. паспорт местоположение'!A12:C12</f>
        <v>F_prj_111001_2765</v>
      </c>
      <c r="B12" s="372"/>
      <c r="C12" s="173"/>
      <c r="D12" s="173"/>
      <c r="E12" s="173"/>
      <c r="F12" s="173"/>
      <c r="G12" s="173"/>
      <c r="H12" s="173"/>
    </row>
    <row r="13" spans="1:8" x14ac:dyDescent="0.25">
      <c r="A13" s="365" t="s">
        <v>8</v>
      </c>
      <c r="B13" s="365"/>
      <c r="C13" s="174"/>
      <c r="D13" s="174"/>
      <c r="E13" s="174"/>
      <c r="F13" s="174"/>
      <c r="G13" s="174"/>
      <c r="H13" s="174"/>
    </row>
    <row r="14" spans="1:8" ht="18.75" x14ac:dyDescent="0.25">
      <c r="A14" s="11"/>
      <c r="B14" s="11"/>
      <c r="C14" s="11"/>
      <c r="D14" s="11"/>
      <c r="E14" s="11"/>
      <c r="F14" s="11"/>
      <c r="G14" s="11"/>
      <c r="H14" s="11"/>
    </row>
    <row r="15" spans="1:8" ht="39" customHeight="1" x14ac:dyDescent="0.25">
      <c r="A15" s="369" t="str">
        <f>'1. паспорт местоположение'!A15:C15</f>
        <v>381_Модернизация основных и резервных релейных защит  ВЛ 110 кВ Л-101, Л-107</v>
      </c>
      <c r="B15" s="369"/>
      <c r="C15" s="173"/>
      <c r="D15" s="173"/>
      <c r="E15" s="173"/>
      <c r="F15" s="173"/>
      <c r="G15" s="173"/>
      <c r="H15" s="173"/>
    </row>
    <row r="16" spans="1:8" x14ac:dyDescent="0.25">
      <c r="A16" s="365" t="s">
        <v>7</v>
      </c>
      <c r="B16" s="365"/>
      <c r="C16" s="174"/>
      <c r="D16" s="174"/>
      <c r="E16" s="174"/>
      <c r="F16" s="174"/>
      <c r="G16" s="174"/>
      <c r="H16" s="174"/>
    </row>
    <row r="17" spans="1:2" x14ac:dyDescent="0.25">
      <c r="B17" s="139"/>
    </row>
    <row r="18" spans="1:2" ht="33.75" customHeight="1" x14ac:dyDescent="0.25">
      <c r="A18" s="484" t="s">
        <v>523</v>
      </c>
      <c r="B18" s="485"/>
    </row>
    <row r="19" spans="1:2" x14ac:dyDescent="0.25">
      <c r="B19" s="49"/>
    </row>
    <row r="20" spans="1:2" ht="16.5" thickBot="1" x14ac:dyDescent="0.3">
      <c r="B20" s="140"/>
    </row>
    <row r="21" spans="1:2" ht="29.45" customHeight="1" thickBot="1" x14ac:dyDescent="0.3">
      <c r="A21" s="141" t="s">
        <v>389</v>
      </c>
      <c r="B21" s="142" t="str">
        <f>A15</f>
        <v>381_Модернизация основных и резервных релейных защит  ВЛ 110 кВ Л-101, Л-107</v>
      </c>
    </row>
    <row r="22" spans="1:2" ht="16.5" thickBot="1" x14ac:dyDescent="0.3">
      <c r="A22" s="141" t="s">
        <v>390</v>
      </c>
      <c r="B22" s="142" t="str">
        <f>'1. паспорт местоположение'!C27</f>
        <v>Гусевкий городской округ</v>
      </c>
    </row>
    <row r="23" spans="1:2" ht="16.5" thickBot="1" x14ac:dyDescent="0.3">
      <c r="A23" s="141" t="s">
        <v>355</v>
      </c>
      <c r="B23" s="143" t="s">
        <v>602</v>
      </c>
    </row>
    <row r="24" spans="1:2" ht="16.5" thickBot="1" x14ac:dyDescent="0.3">
      <c r="A24" s="141" t="s">
        <v>391</v>
      </c>
      <c r="B24" s="143">
        <v>0</v>
      </c>
    </row>
    <row r="25" spans="1:2" ht="16.5" thickBot="1" x14ac:dyDescent="0.3">
      <c r="A25" s="144" t="s">
        <v>392</v>
      </c>
      <c r="B25" s="142"/>
    </row>
    <row r="26" spans="1:2" ht="16.5" thickBot="1" x14ac:dyDescent="0.3">
      <c r="A26" s="145" t="s">
        <v>393</v>
      </c>
      <c r="B26" s="147" t="s">
        <v>616</v>
      </c>
    </row>
    <row r="27" spans="1:2" ht="29.25" thickBot="1" x14ac:dyDescent="0.3">
      <c r="A27" s="152" t="s">
        <v>394</v>
      </c>
      <c r="B27" s="347" t="s">
        <v>619</v>
      </c>
    </row>
    <row r="28" spans="1:2" ht="16.5" thickBot="1" x14ac:dyDescent="0.3">
      <c r="A28" s="147" t="s">
        <v>395</v>
      </c>
      <c r="B28" s="147"/>
    </row>
    <row r="29" spans="1:2" ht="29.25" thickBot="1" x14ac:dyDescent="0.3">
      <c r="A29" s="153" t="s">
        <v>396</v>
      </c>
      <c r="B29" s="147"/>
    </row>
    <row r="30" spans="1:2" ht="29.25" thickBot="1" x14ac:dyDescent="0.3">
      <c r="A30" s="153" t="s">
        <v>397</v>
      </c>
      <c r="B30" s="347">
        <f>B32+B41+B58</f>
        <v>0</v>
      </c>
    </row>
    <row r="31" spans="1:2" ht="16.5" thickBot="1" x14ac:dyDescent="0.3">
      <c r="A31" s="147" t="s">
        <v>398</v>
      </c>
      <c r="B31" s="347"/>
    </row>
    <row r="32" spans="1:2" ht="29.25" thickBot="1" x14ac:dyDescent="0.3">
      <c r="A32" s="153" t="s">
        <v>399</v>
      </c>
      <c r="B32" s="347">
        <f>B33+B37</f>
        <v>0</v>
      </c>
    </row>
    <row r="33" spans="1:3" s="343" customFormat="1" ht="16.5" thickBot="1" x14ac:dyDescent="0.3">
      <c r="A33" s="342" t="s">
        <v>400</v>
      </c>
      <c r="B33" s="348">
        <v>0</v>
      </c>
    </row>
    <row r="34" spans="1:3" ht="16.5" thickBot="1" x14ac:dyDescent="0.3">
      <c r="A34" s="147" t="s">
        <v>401</v>
      </c>
      <c r="B34" s="345" t="e">
        <f>B33/$B$27</f>
        <v>#VALUE!</v>
      </c>
    </row>
    <row r="35" spans="1:3" ht="16.5" thickBot="1" x14ac:dyDescent="0.3">
      <c r="A35" s="147" t="s">
        <v>402</v>
      </c>
      <c r="B35" s="347">
        <v>0</v>
      </c>
      <c r="C35" s="138">
        <v>1</v>
      </c>
    </row>
    <row r="36" spans="1:3" ht="16.5" thickBot="1" x14ac:dyDescent="0.3">
      <c r="A36" s="147" t="s">
        <v>403</v>
      </c>
      <c r="B36" s="347">
        <v>0</v>
      </c>
      <c r="C36" s="138">
        <v>2</v>
      </c>
    </row>
    <row r="37" spans="1:3" s="343" customFormat="1" ht="16.5" thickBot="1" x14ac:dyDescent="0.3">
      <c r="A37" s="342" t="s">
        <v>400</v>
      </c>
      <c r="B37" s="348">
        <v>0</v>
      </c>
    </row>
    <row r="38" spans="1:3" ht="16.5" thickBot="1" x14ac:dyDescent="0.3">
      <c r="A38" s="147" t="s">
        <v>401</v>
      </c>
      <c r="B38" s="345" t="e">
        <f>B37/$B$27</f>
        <v>#VALUE!</v>
      </c>
    </row>
    <row r="39" spans="1:3" ht="16.5" thickBot="1" x14ac:dyDescent="0.3">
      <c r="A39" s="147" t="s">
        <v>402</v>
      </c>
      <c r="B39" s="347">
        <v>0</v>
      </c>
      <c r="C39" s="138">
        <v>1</v>
      </c>
    </row>
    <row r="40" spans="1:3" ht="16.5" thickBot="1" x14ac:dyDescent="0.3">
      <c r="A40" s="147" t="s">
        <v>403</v>
      </c>
      <c r="B40" s="347">
        <v>0</v>
      </c>
      <c r="C40" s="138">
        <v>2</v>
      </c>
    </row>
    <row r="41" spans="1:3" ht="29.25" thickBot="1" x14ac:dyDescent="0.3">
      <c r="A41" s="153" t="s">
        <v>404</v>
      </c>
      <c r="B41" s="347">
        <f>B42+B46+B50+B54</f>
        <v>0</v>
      </c>
    </row>
    <row r="42" spans="1:3" s="343" customFormat="1" ht="16.5" thickBot="1" x14ac:dyDescent="0.3">
      <c r="A42" s="342" t="s">
        <v>400</v>
      </c>
      <c r="B42" s="348">
        <v>0</v>
      </c>
    </row>
    <row r="43" spans="1:3" ht="16.5" thickBot="1" x14ac:dyDescent="0.3">
      <c r="A43" s="147" t="s">
        <v>401</v>
      </c>
      <c r="B43" s="345" t="e">
        <f>B42/$B$27</f>
        <v>#VALUE!</v>
      </c>
    </row>
    <row r="44" spans="1:3" ht="16.5" thickBot="1" x14ac:dyDescent="0.3">
      <c r="A44" s="147" t="s">
        <v>402</v>
      </c>
      <c r="B44" s="347">
        <v>0</v>
      </c>
      <c r="C44" s="138">
        <v>1</v>
      </c>
    </row>
    <row r="45" spans="1:3" ht="16.5" thickBot="1" x14ac:dyDescent="0.3">
      <c r="A45" s="147" t="s">
        <v>403</v>
      </c>
      <c r="B45" s="347">
        <v>0</v>
      </c>
      <c r="C45" s="138">
        <v>2</v>
      </c>
    </row>
    <row r="46" spans="1:3" s="343" customFormat="1" ht="16.5" thickBot="1" x14ac:dyDescent="0.3">
      <c r="A46" s="342" t="s">
        <v>400</v>
      </c>
      <c r="B46" s="348">
        <v>0</v>
      </c>
    </row>
    <row r="47" spans="1:3" ht="16.5" thickBot="1" x14ac:dyDescent="0.3">
      <c r="A47" s="147" t="s">
        <v>401</v>
      </c>
      <c r="B47" s="345" t="e">
        <f>B46/$B$27</f>
        <v>#VALUE!</v>
      </c>
    </row>
    <row r="48" spans="1:3" ht="16.5" thickBot="1" x14ac:dyDescent="0.3">
      <c r="A48" s="147" t="s">
        <v>402</v>
      </c>
      <c r="B48" s="347">
        <v>0</v>
      </c>
      <c r="C48" s="138">
        <v>1</v>
      </c>
    </row>
    <row r="49" spans="1:3" ht="16.5" thickBot="1" x14ac:dyDescent="0.3">
      <c r="A49" s="147" t="s">
        <v>403</v>
      </c>
      <c r="B49" s="347">
        <v>0</v>
      </c>
      <c r="C49" s="138">
        <v>2</v>
      </c>
    </row>
    <row r="50" spans="1:3" s="343" customFormat="1" ht="16.5" thickBot="1" x14ac:dyDescent="0.3">
      <c r="A50" s="342" t="s">
        <v>400</v>
      </c>
      <c r="B50" s="348">
        <v>0</v>
      </c>
    </row>
    <row r="51" spans="1:3" ht="16.5" thickBot="1" x14ac:dyDescent="0.3">
      <c r="A51" s="147" t="s">
        <v>401</v>
      </c>
      <c r="B51" s="345" t="e">
        <f>B50/$B$27</f>
        <v>#VALUE!</v>
      </c>
    </row>
    <row r="52" spans="1:3" ht="16.5" thickBot="1" x14ac:dyDescent="0.3">
      <c r="A52" s="147" t="s">
        <v>402</v>
      </c>
      <c r="B52" s="347">
        <v>0</v>
      </c>
      <c r="C52" s="138">
        <v>1</v>
      </c>
    </row>
    <row r="53" spans="1:3" ht="16.5" thickBot="1" x14ac:dyDescent="0.3">
      <c r="A53" s="147" t="s">
        <v>403</v>
      </c>
      <c r="B53" s="347">
        <v>0</v>
      </c>
      <c r="C53" s="138">
        <v>2</v>
      </c>
    </row>
    <row r="54" spans="1:3" s="343" customFormat="1" ht="16.5" thickBot="1" x14ac:dyDescent="0.3">
      <c r="A54" s="342" t="s">
        <v>400</v>
      </c>
      <c r="B54" s="348">
        <v>0</v>
      </c>
    </row>
    <row r="55" spans="1:3" ht="16.5" thickBot="1" x14ac:dyDescent="0.3">
      <c r="A55" s="147" t="s">
        <v>401</v>
      </c>
      <c r="B55" s="345" t="e">
        <f>B54/$B$27</f>
        <v>#VALUE!</v>
      </c>
    </row>
    <row r="56" spans="1:3" ht="16.5" thickBot="1" x14ac:dyDescent="0.3">
      <c r="A56" s="147" t="s">
        <v>402</v>
      </c>
      <c r="B56" s="347">
        <v>0</v>
      </c>
      <c r="C56" s="138">
        <v>1</v>
      </c>
    </row>
    <row r="57" spans="1:3" ht="16.5" thickBot="1" x14ac:dyDescent="0.3">
      <c r="A57" s="147" t="s">
        <v>403</v>
      </c>
      <c r="B57" s="347">
        <v>0</v>
      </c>
      <c r="C57" s="138">
        <v>2</v>
      </c>
    </row>
    <row r="58" spans="1:3" ht="29.25" thickBot="1" x14ac:dyDescent="0.3">
      <c r="A58" s="153" t="s">
        <v>405</v>
      </c>
      <c r="B58" s="347">
        <f>B59+B63+B67+B71</f>
        <v>0</v>
      </c>
    </row>
    <row r="59" spans="1:3" s="343" customFormat="1" ht="16.5" thickBot="1" x14ac:dyDescent="0.3">
      <c r="A59" s="342" t="s">
        <v>400</v>
      </c>
      <c r="B59" s="348">
        <v>0</v>
      </c>
    </row>
    <row r="60" spans="1:3" ht="16.5" thickBot="1" x14ac:dyDescent="0.3">
      <c r="A60" s="147" t="s">
        <v>401</v>
      </c>
      <c r="B60" s="345" t="e">
        <f>B59/$B$27</f>
        <v>#VALUE!</v>
      </c>
    </row>
    <row r="61" spans="1:3" ht="16.5" thickBot="1" x14ac:dyDescent="0.3">
      <c r="A61" s="147" t="s">
        <v>402</v>
      </c>
      <c r="B61" s="347">
        <v>0</v>
      </c>
      <c r="C61" s="138">
        <v>1</v>
      </c>
    </row>
    <row r="62" spans="1:3" ht="16.5" thickBot="1" x14ac:dyDescent="0.3">
      <c r="A62" s="147" t="s">
        <v>403</v>
      </c>
      <c r="B62" s="347">
        <v>0</v>
      </c>
      <c r="C62" s="138">
        <v>2</v>
      </c>
    </row>
    <row r="63" spans="1:3" s="343" customFormat="1" ht="16.5" thickBot="1" x14ac:dyDescent="0.3">
      <c r="A63" s="342" t="s">
        <v>400</v>
      </c>
      <c r="B63" s="348">
        <v>0</v>
      </c>
    </row>
    <row r="64" spans="1:3" ht="16.5" thickBot="1" x14ac:dyDescent="0.3">
      <c r="A64" s="147" t="s">
        <v>401</v>
      </c>
      <c r="B64" s="345" t="e">
        <f>B63/$B$27</f>
        <v>#VALUE!</v>
      </c>
    </row>
    <row r="65" spans="1:3" ht="16.5" thickBot="1" x14ac:dyDescent="0.3">
      <c r="A65" s="147" t="s">
        <v>402</v>
      </c>
      <c r="B65" s="347">
        <v>0</v>
      </c>
      <c r="C65" s="138">
        <v>1</v>
      </c>
    </row>
    <row r="66" spans="1:3" ht="16.5" thickBot="1" x14ac:dyDescent="0.3">
      <c r="A66" s="147" t="s">
        <v>403</v>
      </c>
      <c r="B66" s="347">
        <v>0</v>
      </c>
      <c r="C66" s="138">
        <v>2</v>
      </c>
    </row>
    <row r="67" spans="1:3" s="343" customFormat="1" ht="16.5" thickBot="1" x14ac:dyDescent="0.3">
      <c r="A67" s="342" t="s">
        <v>400</v>
      </c>
      <c r="B67" s="348">
        <v>0</v>
      </c>
    </row>
    <row r="68" spans="1:3" ht="16.5" thickBot="1" x14ac:dyDescent="0.3">
      <c r="A68" s="147" t="s">
        <v>401</v>
      </c>
      <c r="B68" s="345" t="e">
        <f>B67/$B$27</f>
        <v>#VALUE!</v>
      </c>
    </row>
    <row r="69" spans="1:3" ht="16.5" thickBot="1" x14ac:dyDescent="0.3">
      <c r="A69" s="147" t="s">
        <v>402</v>
      </c>
      <c r="B69" s="347">
        <v>0</v>
      </c>
      <c r="C69" s="138">
        <v>1</v>
      </c>
    </row>
    <row r="70" spans="1:3" ht="16.5" thickBot="1" x14ac:dyDescent="0.3">
      <c r="A70" s="147" t="s">
        <v>403</v>
      </c>
      <c r="B70" s="347">
        <v>0</v>
      </c>
      <c r="C70" s="138">
        <v>2</v>
      </c>
    </row>
    <row r="71" spans="1:3" s="343" customFormat="1" ht="16.5" thickBot="1" x14ac:dyDescent="0.3">
      <c r="A71" s="342" t="s">
        <v>400</v>
      </c>
      <c r="B71" s="348">
        <v>0</v>
      </c>
    </row>
    <row r="72" spans="1:3" ht="16.5" thickBot="1" x14ac:dyDescent="0.3">
      <c r="A72" s="147" t="s">
        <v>401</v>
      </c>
      <c r="B72" s="345" t="e">
        <f>B71/$B$27</f>
        <v>#VALUE!</v>
      </c>
    </row>
    <row r="73" spans="1:3" ht="16.5" thickBot="1" x14ac:dyDescent="0.3">
      <c r="A73" s="147" t="s">
        <v>402</v>
      </c>
      <c r="B73" s="347">
        <v>0</v>
      </c>
      <c r="C73" s="138">
        <v>1</v>
      </c>
    </row>
    <row r="74" spans="1:3" ht="16.5" thickBot="1" x14ac:dyDescent="0.3">
      <c r="A74" s="147" t="s">
        <v>403</v>
      </c>
      <c r="B74" s="347">
        <v>0</v>
      </c>
      <c r="C74" s="138">
        <v>2</v>
      </c>
    </row>
    <row r="75" spans="1:3" ht="29.25" thickBot="1" x14ac:dyDescent="0.3">
      <c r="A75" s="146" t="s">
        <v>406</v>
      </c>
      <c r="B75" s="154"/>
    </row>
    <row r="76" spans="1:3" ht="16.5" thickBot="1" x14ac:dyDescent="0.3">
      <c r="A76" s="148" t="s">
        <v>398</v>
      </c>
      <c r="B76" s="154"/>
    </row>
    <row r="77" spans="1:3" ht="16.5" thickBot="1" x14ac:dyDescent="0.3">
      <c r="A77" s="148" t="s">
        <v>407</v>
      </c>
      <c r="B77" s="154"/>
    </row>
    <row r="78" spans="1:3" ht="16.5" thickBot="1" x14ac:dyDescent="0.3">
      <c r="A78" s="148" t="s">
        <v>408</v>
      </c>
      <c r="B78" s="154"/>
    </row>
    <row r="79" spans="1:3" ht="16.5" thickBot="1" x14ac:dyDescent="0.3">
      <c r="A79" s="148" t="s">
        <v>409</v>
      </c>
      <c r="B79" s="154"/>
    </row>
    <row r="80" spans="1:3" ht="16.5" thickBot="1" x14ac:dyDescent="0.3">
      <c r="A80" s="144" t="s">
        <v>410</v>
      </c>
      <c r="B80" s="346" t="e">
        <f>B81/$B$27</f>
        <v>#VALUE!</v>
      </c>
    </row>
    <row r="81" spans="1:2" ht="16.5" thickBot="1" x14ac:dyDescent="0.3">
      <c r="A81" s="144" t="s">
        <v>411</v>
      </c>
      <c r="B81" s="344">
        <f xml:space="preserve"> SUMIF(C33:C74, 1,B33:B74)</f>
        <v>0</v>
      </c>
    </row>
    <row r="82" spans="1:2" ht="16.5" thickBot="1" x14ac:dyDescent="0.3">
      <c r="A82" s="144" t="s">
        <v>412</v>
      </c>
      <c r="B82" s="346" t="e">
        <f>B83/$B$27</f>
        <v>#VALUE!</v>
      </c>
    </row>
    <row r="83" spans="1:2" ht="16.5" thickBot="1" x14ac:dyDescent="0.3">
      <c r="A83" s="145" t="s">
        <v>413</v>
      </c>
      <c r="B83" s="344">
        <f xml:space="preserve"> SUMIF(C35:C76, 2,B35:B76)</f>
        <v>0</v>
      </c>
    </row>
    <row r="84" spans="1:2" x14ac:dyDescent="0.25">
      <c r="A84" s="146" t="s">
        <v>414</v>
      </c>
      <c r="B84" s="486" t="s">
        <v>415</v>
      </c>
    </row>
    <row r="85" spans="1:2" x14ac:dyDescent="0.25">
      <c r="A85" s="150" t="s">
        <v>416</v>
      </c>
      <c r="B85" s="487"/>
    </row>
    <row r="86" spans="1:2" x14ac:dyDescent="0.25">
      <c r="A86" s="150" t="s">
        <v>417</v>
      </c>
      <c r="B86" s="487"/>
    </row>
    <row r="87" spans="1:2" x14ac:dyDescent="0.25">
      <c r="A87" s="150" t="s">
        <v>418</v>
      </c>
      <c r="B87" s="487"/>
    </row>
    <row r="88" spans="1:2" x14ac:dyDescent="0.25">
      <c r="A88" s="150" t="s">
        <v>419</v>
      </c>
      <c r="B88" s="487"/>
    </row>
    <row r="89" spans="1:2" ht="16.5" thickBot="1" x14ac:dyDescent="0.3">
      <c r="A89" s="151" t="s">
        <v>420</v>
      </c>
      <c r="B89" s="488"/>
    </row>
    <row r="90" spans="1:2" ht="30.75" thickBot="1" x14ac:dyDescent="0.3">
      <c r="A90" s="148" t="s">
        <v>421</v>
      </c>
      <c r="B90" s="149"/>
    </row>
    <row r="91" spans="1:2" ht="29.25" thickBot="1" x14ac:dyDescent="0.3">
      <c r="A91" s="144" t="s">
        <v>422</v>
      </c>
      <c r="B91" s="149"/>
    </row>
    <row r="92" spans="1:2" ht="16.5" thickBot="1" x14ac:dyDescent="0.3">
      <c r="A92" s="148" t="s">
        <v>398</v>
      </c>
      <c r="B92" s="156"/>
    </row>
    <row r="93" spans="1:2" ht="16.5" thickBot="1" x14ac:dyDescent="0.3">
      <c r="A93" s="148" t="s">
        <v>423</v>
      </c>
      <c r="B93" s="149"/>
    </row>
    <row r="94" spans="1:2" ht="16.5" thickBot="1" x14ac:dyDescent="0.3">
      <c r="A94" s="148" t="s">
        <v>424</v>
      </c>
      <c r="B94" s="156"/>
    </row>
    <row r="95" spans="1:2" ht="30.75" thickBot="1" x14ac:dyDescent="0.3">
      <c r="A95" s="157" t="s">
        <v>425</v>
      </c>
      <c r="B95" s="200" t="s">
        <v>426</v>
      </c>
    </row>
    <row r="96" spans="1:2" ht="16.5" thickBot="1" x14ac:dyDescent="0.3">
      <c r="A96" s="144" t="s">
        <v>427</v>
      </c>
      <c r="B96" s="155"/>
    </row>
    <row r="97" spans="1:2" ht="16.5" thickBot="1" x14ac:dyDescent="0.3">
      <c r="A97" s="150" t="s">
        <v>428</v>
      </c>
      <c r="B97" s="158"/>
    </row>
    <row r="98" spans="1:2" ht="16.5" thickBot="1" x14ac:dyDescent="0.3">
      <c r="A98" s="150" t="s">
        <v>429</v>
      </c>
      <c r="B98" s="158"/>
    </row>
    <row r="99" spans="1:2" ht="16.5" thickBot="1" x14ac:dyDescent="0.3">
      <c r="A99" s="150" t="s">
        <v>430</v>
      </c>
      <c r="B99" s="158"/>
    </row>
    <row r="100" spans="1:2" ht="45.75" thickBot="1" x14ac:dyDescent="0.3">
      <c r="A100" s="159" t="s">
        <v>431</v>
      </c>
      <c r="B100" s="156" t="s">
        <v>432</v>
      </c>
    </row>
    <row r="101" spans="1:2" ht="28.5" x14ac:dyDescent="0.25">
      <c r="A101" s="146" t="s">
        <v>433</v>
      </c>
      <c r="B101" s="486" t="s">
        <v>434</v>
      </c>
    </row>
    <row r="102" spans="1:2" x14ac:dyDescent="0.25">
      <c r="A102" s="150" t="s">
        <v>435</v>
      </c>
      <c r="B102" s="487"/>
    </row>
    <row r="103" spans="1:2" x14ac:dyDescent="0.25">
      <c r="A103" s="150" t="s">
        <v>436</v>
      </c>
      <c r="B103" s="487"/>
    </row>
    <row r="104" spans="1:2" x14ac:dyDescent="0.25">
      <c r="A104" s="150" t="s">
        <v>437</v>
      </c>
      <c r="B104" s="487"/>
    </row>
    <row r="105" spans="1:2" x14ac:dyDescent="0.25">
      <c r="A105" s="150" t="s">
        <v>438</v>
      </c>
      <c r="B105" s="487"/>
    </row>
    <row r="106" spans="1:2" ht="16.5" thickBot="1" x14ac:dyDescent="0.3">
      <c r="A106" s="160" t="s">
        <v>439</v>
      </c>
      <c r="B106" s="488"/>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2" t="str">
        <f>'1. паспорт местоположение'!A12:C12</f>
        <v>F_prj_111001_2765</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5.75" x14ac:dyDescent="0.2">
      <c r="A14" s="369" t="str">
        <f>'1. паспорт местоположение'!A15:C15</f>
        <v>381_Модернизация основных и резервных релейных защит  ВЛ 110 кВ Л-101, Л-107</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6" t="s">
        <v>498</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74" t="s">
        <v>6</v>
      </c>
      <c r="B19" s="374" t="s">
        <v>101</v>
      </c>
      <c r="C19" s="375" t="s">
        <v>388</v>
      </c>
      <c r="D19" s="374" t="s">
        <v>387</v>
      </c>
      <c r="E19" s="374" t="s">
        <v>100</v>
      </c>
      <c r="F19" s="374" t="s">
        <v>99</v>
      </c>
      <c r="G19" s="374" t="s">
        <v>383</v>
      </c>
      <c r="H19" s="374" t="s">
        <v>98</v>
      </c>
      <c r="I19" s="374" t="s">
        <v>97</v>
      </c>
      <c r="J19" s="374" t="s">
        <v>96</v>
      </c>
      <c r="K19" s="374" t="s">
        <v>95</v>
      </c>
      <c r="L19" s="374" t="s">
        <v>94</v>
      </c>
      <c r="M19" s="374" t="s">
        <v>93</v>
      </c>
      <c r="N19" s="374" t="s">
        <v>92</v>
      </c>
      <c r="O19" s="374" t="s">
        <v>91</v>
      </c>
      <c r="P19" s="374" t="s">
        <v>90</v>
      </c>
      <c r="Q19" s="374" t="s">
        <v>386</v>
      </c>
      <c r="R19" s="374"/>
      <c r="S19" s="377" t="s">
        <v>492</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7" t="s">
        <v>384</v>
      </c>
      <c r="R20" s="48" t="s">
        <v>385</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199" customFormat="1" ht="255.75" customHeight="1" x14ac:dyDescent="0.25">
      <c r="A22" s="187"/>
      <c r="B22" s="195"/>
      <c r="C22" s="195"/>
      <c r="D22" s="195"/>
      <c r="E22" s="195"/>
      <c r="F22" s="195"/>
      <c r="G22" s="195"/>
      <c r="H22" s="196"/>
      <c r="I22" s="196"/>
      <c r="J22" s="196"/>
      <c r="K22" s="195"/>
      <c r="L22" s="195"/>
      <c r="M22" s="195"/>
      <c r="N22" s="195"/>
      <c r="O22" s="195"/>
      <c r="P22" s="195"/>
      <c r="Q22" s="195"/>
      <c r="R22" s="195"/>
      <c r="S22" s="197"/>
      <c r="T22" s="32"/>
      <c r="U22" s="32"/>
      <c r="V22" s="32"/>
      <c r="W22" s="32"/>
      <c r="X22" s="32"/>
      <c r="Y22" s="32"/>
      <c r="Z22" s="198"/>
      <c r="AA22" s="198"/>
      <c r="AB22" s="198"/>
    </row>
    <row r="23" spans="1:28" ht="20.25" customHeight="1" x14ac:dyDescent="0.25">
      <c r="A23" s="135"/>
      <c r="B23" s="52" t="s">
        <v>381</v>
      </c>
      <c r="C23" s="52"/>
      <c r="D23" s="52"/>
      <c r="E23" s="135" t="s">
        <v>382</v>
      </c>
      <c r="F23" s="135" t="s">
        <v>382</v>
      </c>
      <c r="G23" s="135" t="s">
        <v>382</v>
      </c>
      <c r="H23" s="194">
        <f>H22</f>
        <v>0</v>
      </c>
      <c r="I23" s="135"/>
      <c r="J23" s="194">
        <f>J22</f>
        <v>0</v>
      </c>
      <c r="K23" s="135"/>
      <c r="L23" s="135"/>
      <c r="M23" s="135"/>
      <c r="N23" s="135"/>
      <c r="O23" s="135"/>
      <c r="P23" s="135"/>
      <c r="Q23" s="136"/>
      <c r="R23" s="2"/>
      <c r="S23" s="349">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2" t="str">
        <f>'1. паспорт местоположение'!A12:C12</f>
        <v>F_prj_111001_2765</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x14ac:dyDescent="0.2">
      <c r="A16" s="369" t="str">
        <f>'1. паспорт местоположение'!A15:C15</f>
        <v>381_Модернизация основных и резервных релейных защит  ВЛ 110 кВ Л-101, Л-107</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7" t="s">
        <v>503</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227</v>
      </c>
      <c r="C21" s="386"/>
      <c r="D21" s="389" t="s">
        <v>123</v>
      </c>
      <c r="E21" s="385" t="s">
        <v>532</v>
      </c>
      <c r="F21" s="386"/>
      <c r="G21" s="385" t="s">
        <v>278</v>
      </c>
      <c r="H21" s="386"/>
      <c r="I21" s="385" t="s">
        <v>122</v>
      </c>
      <c r="J21" s="386"/>
      <c r="K21" s="389" t="s">
        <v>121</v>
      </c>
      <c r="L21" s="385" t="s">
        <v>120</v>
      </c>
      <c r="M21" s="386"/>
      <c r="N21" s="385" t="s">
        <v>528</v>
      </c>
      <c r="O21" s="386"/>
      <c r="P21" s="389" t="s">
        <v>119</v>
      </c>
      <c r="Q21" s="378" t="s">
        <v>118</v>
      </c>
      <c r="R21" s="379"/>
      <c r="S21" s="378" t="s">
        <v>117</v>
      </c>
      <c r="T21" s="380"/>
    </row>
    <row r="22" spans="1:113" ht="204.75" customHeight="1" x14ac:dyDescent="0.25">
      <c r="A22" s="383"/>
      <c r="B22" s="387"/>
      <c r="C22" s="388"/>
      <c r="D22" s="392"/>
      <c r="E22" s="387"/>
      <c r="F22" s="388"/>
      <c r="G22" s="387"/>
      <c r="H22" s="388"/>
      <c r="I22" s="387"/>
      <c r="J22" s="388"/>
      <c r="K22" s="390"/>
      <c r="L22" s="387"/>
      <c r="M22" s="388"/>
      <c r="N22" s="387"/>
      <c r="O22" s="388"/>
      <c r="P22" s="390"/>
      <c r="Q22" s="119" t="s">
        <v>116</v>
      </c>
      <c r="R22" s="119" t="s">
        <v>502</v>
      </c>
      <c r="S22" s="119" t="s">
        <v>115</v>
      </c>
      <c r="T22" s="119" t="s">
        <v>114</v>
      </c>
    </row>
    <row r="23" spans="1:113" ht="51.75" customHeight="1" x14ac:dyDescent="0.25">
      <c r="A23" s="384"/>
      <c r="B23" s="177" t="s">
        <v>112</v>
      </c>
      <c r="C23" s="177" t="s">
        <v>113</v>
      </c>
      <c r="D23" s="390"/>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1" t="s">
        <v>538</v>
      </c>
      <c r="C29" s="391"/>
      <c r="D29" s="391"/>
      <c r="E29" s="391"/>
      <c r="F29" s="391"/>
      <c r="G29" s="391"/>
      <c r="H29" s="391"/>
      <c r="I29" s="391"/>
      <c r="J29" s="391"/>
      <c r="K29" s="391"/>
      <c r="L29" s="391"/>
      <c r="M29" s="391"/>
      <c r="N29" s="391"/>
      <c r="O29" s="391"/>
      <c r="P29" s="391"/>
      <c r="Q29" s="391"/>
      <c r="R29" s="39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F_prj_111001_2765</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9" t="str">
        <f>'1. паспорт местоположение'!A15</f>
        <v>381_Модернизация основных и резервных релейных защит  ВЛ 110 кВ Л-101, Л-107</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5" t="s">
        <v>512</v>
      </c>
      <c r="C21" s="396"/>
      <c r="D21" s="395" t="s">
        <v>514</v>
      </c>
      <c r="E21" s="396"/>
      <c r="F21" s="378" t="s">
        <v>95</v>
      </c>
      <c r="G21" s="380"/>
      <c r="H21" s="380"/>
      <c r="I21" s="379"/>
      <c r="J21" s="393" t="s">
        <v>515</v>
      </c>
      <c r="K21" s="395" t="s">
        <v>516</v>
      </c>
      <c r="L21" s="396"/>
      <c r="M21" s="395" t="s">
        <v>517</v>
      </c>
      <c r="N21" s="396"/>
      <c r="O21" s="395" t="s">
        <v>504</v>
      </c>
      <c r="P21" s="396"/>
      <c r="Q21" s="395" t="s">
        <v>128</v>
      </c>
      <c r="R21" s="396"/>
      <c r="S21" s="393" t="s">
        <v>127</v>
      </c>
      <c r="T21" s="393" t="s">
        <v>518</v>
      </c>
      <c r="U21" s="393" t="s">
        <v>513</v>
      </c>
      <c r="V21" s="395" t="s">
        <v>126</v>
      </c>
      <c r="W21" s="396"/>
      <c r="X21" s="378" t="s">
        <v>118</v>
      </c>
      <c r="Y21" s="380"/>
      <c r="Z21" s="378" t="s">
        <v>117</v>
      </c>
      <c r="AA21" s="380"/>
    </row>
    <row r="22" spans="1:27" ht="216" customHeight="1" x14ac:dyDescent="0.25">
      <c r="A22" s="399"/>
      <c r="B22" s="397"/>
      <c r="C22" s="398"/>
      <c r="D22" s="397"/>
      <c r="E22" s="398"/>
      <c r="F22" s="378" t="s">
        <v>125</v>
      </c>
      <c r="G22" s="379"/>
      <c r="H22" s="378" t="s">
        <v>124</v>
      </c>
      <c r="I22" s="379"/>
      <c r="J22" s="394"/>
      <c r="K22" s="397"/>
      <c r="L22" s="398"/>
      <c r="M22" s="397"/>
      <c r="N22" s="398"/>
      <c r="O22" s="397"/>
      <c r="P22" s="398"/>
      <c r="Q22" s="397"/>
      <c r="R22" s="398"/>
      <c r="S22" s="394"/>
      <c r="T22" s="394"/>
      <c r="U22" s="394"/>
      <c r="V22" s="397"/>
      <c r="W22" s="398"/>
      <c r="X22" s="119" t="s">
        <v>116</v>
      </c>
      <c r="Y22" s="119" t="s">
        <v>502</v>
      </c>
      <c r="Z22" s="119" t="s">
        <v>115</v>
      </c>
      <c r="AA22" s="119" t="s">
        <v>114</v>
      </c>
    </row>
    <row r="23" spans="1:27" ht="60" customHeight="1" x14ac:dyDescent="0.25">
      <c r="A23" s="394"/>
      <c r="B23" s="175" t="s">
        <v>112</v>
      </c>
      <c r="C23" s="175"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6"/>
      <c r="B25" s="126"/>
      <c r="C25" s="126"/>
      <c r="D25" s="126"/>
      <c r="E25" s="119"/>
      <c r="F25" s="119"/>
      <c r="G25" s="202"/>
      <c r="H25" s="202"/>
      <c r="I25" s="202"/>
      <c r="J25" s="202"/>
      <c r="K25" s="127"/>
      <c r="L25" s="203"/>
      <c r="M25" s="203"/>
      <c r="N25" s="204"/>
      <c r="O25" s="204"/>
      <c r="P25" s="204"/>
      <c r="Q25" s="204"/>
      <c r="R25" s="205"/>
      <c r="S25" s="127"/>
      <c r="T25" s="127"/>
      <c r="U25" s="127"/>
      <c r="V25" s="127"/>
      <c r="W25" s="128"/>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F_prj_111001_2765</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9" t="str">
        <f>'1. паспорт местоположение'!A15:C15</f>
        <v>381_Модернизация основных и резервных релейных защит  ВЛ 110 кВ Л-101, Л-107</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6" t="s">
        <v>497</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t="s">
        <v>610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613</v>
      </c>
      <c r="D26" s="27"/>
      <c r="E26" s="27"/>
      <c r="F26" s="27"/>
      <c r="G26" s="27"/>
      <c r="H26" s="27"/>
      <c r="I26" s="27"/>
      <c r="J26" s="27"/>
      <c r="K26" s="27"/>
      <c r="L26" s="27"/>
      <c r="M26" s="27"/>
      <c r="N26" s="27"/>
      <c r="O26" s="27"/>
      <c r="P26" s="27"/>
      <c r="Q26" s="27"/>
      <c r="R26" s="27"/>
      <c r="S26" s="27"/>
      <c r="T26" s="27"/>
      <c r="U26" s="27"/>
    </row>
    <row r="27" spans="1:21" ht="149.25" customHeight="1" x14ac:dyDescent="0.25">
      <c r="A27" s="28" t="s">
        <v>59</v>
      </c>
      <c r="B27" s="30" t="s">
        <v>511</v>
      </c>
      <c r="C27" s="29" t="s">
        <v>603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599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599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2"/>
      <c r="AB6" s="17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2"/>
      <c r="AB7" s="172"/>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3"/>
      <c r="AB8" s="17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4"/>
      <c r="AB9" s="17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2"/>
      <c r="AB10" s="172"/>
    </row>
    <row r="11" spans="1:28" ht="15.75" x14ac:dyDescent="0.25">
      <c r="A11" s="372" t="str">
        <f>'1. паспорт местоположение'!A12:C12</f>
        <v>F_prj_111001_2765</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3"/>
      <c r="AB11" s="17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4"/>
      <c r="AB12" s="174"/>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15.75" x14ac:dyDescent="0.25">
      <c r="A14" s="369" t="str">
        <f>'1. паспорт местоположение'!A15:C15</f>
        <v>381_Модернизация основных и резервных релейных защит  ВЛ 110 кВ Л-101, Л-107</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73"/>
      <c r="AB14" s="17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4"/>
      <c r="AB15" s="174"/>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3"/>
      <c r="AB16" s="183"/>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3"/>
      <c r="AB17" s="183"/>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3"/>
      <c r="AB18" s="183"/>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3"/>
      <c r="AB19" s="183"/>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4"/>
      <c r="AB20" s="184"/>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4"/>
      <c r="AB21" s="184"/>
    </row>
    <row r="22" spans="1:28" x14ac:dyDescent="0.25">
      <c r="A22" s="402" t="s">
        <v>529</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5"/>
      <c r="AB22" s="185"/>
    </row>
    <row r="23" spans="1:28" ht="32.25" customHeight="1" x14ac:dyDescent="0.25">
      <c r="A23" s="404" t="s">
        <v>379</v>
      </c>
      <c r="B23" s="405"/>
      <c r="C23" s="405"/>
      <c r="D23" s="405"/>
      <c r="E23" s="405"/>
      <c r="F23" s="405"/>
      <c r="G23" s="405"/>
      <c r="H23" s="405"/>
      <c r="I23" s="405"/>
      <c r="J23" s="405"/>
      <c r="K23" s="405"/>
      <c r="L23" s="406"/>
      <c r="M23" s="403" t="s">
        <v>380</v>
      </c>
      <c r="N23" s="403"/>
      <c r="O23" s="403"/>
      <c r="P23" s="403"/>
      <c r="Q23" s="403"/>
      <c r="R23" s="403"/>
      <c r="S23" s="403"/>
      <c r="T23" s="403"/>
      <c r="U23" s="403"/>
      <c r="V23" s="403"/>
      <c r="W23" s="403"/>
      <c r="X23" s="403"/>
      <c r="Y23" s="403"/>
      <c r="Z23" s="403"/>
    </row>
    <row r="24" spans="1:28" ht="151.5" customHeight="1" x14ac:dyDescent="0.25">
      <c r="A24" s="116" t="s">
        <v>238</v>
      </c>
      <c r="B24" s="117" t="s">
        <v>267</v>
      </c>
      <c r="C24" s="116" t="s">
        <v>373</v>
      </c>
      <c r="D24" s="116" t="s">
        <v>239</v>
      </c>
      <c r="E24" s="116" t="s">
        <v>374</v>
      </c>
      <c r="F24" s="116" t="s">
        <v>376</v>
      </c>
      <c r="G24" s="116" t="s">
        <v>375</v>
      </c>
      <c r="H24" s="116" t="s">
        <v>240</v>
      </c>
      <c r="I24" s="116" t="s">
        <v>377</v>
      </c>
      <c r="J24" s="116" t="s">
        <v>272</v>
      </c>
      <c r="K24" s="117" t="s">
        <v>266</v>
      </c>
      <c r="L24" s="117" t="s">
        <v>241</v>
      </c>
      <c r="M24" s="118" t="s">
        <v>286</v>
      </c>
      <c r="N24" s="117" t="s">
        <v>540</v>
      </c>
      <c r="O24" s="116" t="s">
        <v>283</v>
      </c>
      <c r="P24" s="116" t="s">
        <v>284</v>
      </c>
      <c r="Q24" s="116" t="s">
        <v>282</v>
      </c>
      <c r="R24" s="116" t="s">
        <v>240</v>
      </c>
      <c r="S24" s="116" t="s">
        <v>281</v>
      </c>
      <c r="T24" s="116" t="s">
        <v>280</v>
      </c>
      <c r="U24" s="116" t="s">
        <v>372</v>
      </c>
      <c r="V24" s="116" t="s">
        <v>282</v>
      </c>
      <c r="W24" s="129" t="s">
        <v>265</v>
      </c>
      <c r="X24" s="129" t="s">
        <v>297</v>
      </c>
      <c r="Y24" s="129" t="s">
        <v>298</v>
      </c>
      <c r="Z24" s="131" t="s">
        <v>295</v>
      </c>
    </row>
    <row r="25" spans="1:28" ht="16.5" customHeight="1" x14ac:dyDescent="0.25">
      <c r="A25" s="116">
        <v>1</v>
      </c>
      <c r="B25" s="117">
        <v>2</v>
      </c>
      <c r="C25" s="116">
        <v>3</v>
      </c>
      <c r="D25" s="117">
        <v>4</v>
      </c>
      <c r="E25" s="116">
        <v>5</v>
      </c>
      <c r="F25" s="117">
        <v>6</v>
      </c>
      <c r="G25" s="116">
        <v>7</v>
      </c>
      <c r="H25" s="117">
        <v>8</v>
      </c>
      <c r="I25" s="116">
        <v>9</v>
      </c>
      <c r="J25" s="117">
        <v>10</v>
      </c>
      <c r="K25" s="186">
        <v>11</v>
      </c>
      <c r="L25" s="117">
        <v>12</v>
      </c>
      <c r="M25" s="186">
        <v>13</v>
      </c>
      <c r="N25" s="117">
        <v>14</v>
      </c>
      <c r="O25" s="186">
        <v>15</v>
      </c>
      <c r="P25" s="117">
        <v>16</v>
      </c>
      <c r="Q25" s="186">
        <v>17</v>
      </c>
      <c r="R25" s="117">
        <v>18</v>
      </c>
      <c r="S25" s="186">
        <v>19</v>
      </c>
      <c r="T25" s="117">
        <v>20</v>
      </c>
      <c r="U25" s="186">
        <v>21</v>
      </c>
      <c r="V25" s="117">
        <v>22</v>
      </c>
      <c r="W25" s="186">
        <v>23</v>
      </c>
      <c r="X25" s="117">
        <v>24</v>
      </c>
      <c r="Y25" s="186">
        <v>25</v>
      </c>
      <c r="Z25" s="117">
        <v>26</v>
      </c>
    </row>
    <row r="26" spans="1:28" ht="45.75" customHeight="1" x14ac:dyDescent="0.25">
      <c r="A26" s="109" t="s">
        <v>357</v>
      </c>
      <c r="B26" s="115"/>
      <c r="C26" s="111" t="s">
        <v>359</v>
      </c>
      <c r="D26" s="111" t="s">
        <v>360</v>
      </c>
      <c r="E26" s="111" t="s">
        <v>361</v>
      </c>
      <c r="F26" s="111" t="s">
        <v>277</v>
      </c>
      <c r="G26" s="111" t="s">
        <v>362</v>
      </c>
      <c r="H26" s="111" t="s">
        <v>240</v>
      </c>
      <c r="I26" s="111" t="s">
        <v>363</v>
      </c>
      <c r="J26" s="111" t="s">
        <v>364</v>
      </c>
      <c r="K26" s="108"/>
      <c r="L26" s="112" t="s">
        <v>263</v>
      </c>
      <c r="M26" s="114" t="s">
        <v>279</v>
      </c>
      <c r="N26" s="108"/>
      <c r="O26" s="108"/>
      <c r="P26" s="108"/>
      <c r="Q26" s="108"/>
      <c r="R26" s="108"/>
      <c r="S26" s="108"/>
      <c r="T26" s="108"/>
      <c r="U26" s="108"/>
      <c r="V26" s="108"/>
      <c r="W26" s="108"/>
      <c r="X26" s="108"/>
      <c r="Y26" s="108"/>
      <c r="Z26" s="110" t="s">
        <v>296</v>
      </c>
    </row>
    <row r="27" spans="1:28" x14ac:dyDescent="0.25">
      <c r="A27" s="108" t="s">
        <v>242</v>
      </c>
      <c r="B27" s="108" t="s">
        <v>268</v>
      </c>
      <c r="C27" s="108" t="s">
        <v>247</v>
      </c>
      <c r="D27" s="108" t="s">
        <v>248</v>
      </c>
      <c r="E27" s="108" t="s">
        <v>287</v>
      </c>
      <c r="F27" s="111" t="s">
        <v>243</v>
      </c>
      <c r="G27" s="111" t="s">
        <v>291</v>
      </c>
      <c r="H27" s="108" t="s">
        <v>240</v>
      </c>
      <c r="I27" s="111" t="s">
        <v>273</v>
      </c>
      <c r="J27" s="111" t="s">
        <v>255</v>
      </c>
      <c r="K27" s="112" t="s">
        <v>259</v>
      </c>
      <c r="L27" s="108"/>
      <c r="M27" s="112" t="s">
        <v>285</v>
      </c>
      <c r="N27" s="108"/>
      <c r="O27" s="108"/>
      <c r="P27" s="108"/>
      <c r="Q27" s="108"/>
      <c r="R27" s="108"/>
      <c r="S27" s="108"/>
      <c r="T27" s="108"/>
      <c r="U27" s="108"/>
      <c r="V27" s="108"/>
      <c r="W27" s="108"/>
      <c r="X27" s="108"/>
      <c r="Y27" s="108"/>
      <c r="Z27" s="108"/>
    </row>
    <row r="28" spans="1:28" x14ac:dyDescent="0.25">
      <c r="A28" s="108" t="s">
        <v>242</v>
      </c>
      <c r="B28" s="108" t="s">
        <v>269</v>
      </c>
      <c r="C28" s="108" t="s">
        <v>249</v>
      </c>
      <c r="D28" s="108" t="s">
        <v>250</v>
      </c>
      <c r="E28" s="108" t="s">
        <v>288</v>
      </c>
      <c r="F28" s="111" t="s">
        <v>244</v>
      </c>
      <c r="G28" s="111" t="s">
        <v>292</v>
      </c>
      <c r="H28" s="108" t="s">
        <v>240</v>
      </c>
      <c r="I28" s="111" t="s">
        <v>274</v>
      </c>
      <c r="J28" s="111" t="s">
        <v>256</v>
      </c>
      <c r="K28" s="112" t="s">
        <v>260</v>
      </c>
      <c r="L28" s="113"/>
      <c r="M28" s="112" t="s">
        <v>0</v>
      </c>
      <c r="N28" s="112"/>
      <c r="O28" s="112"/>
      <c r="P28" s="112"/>
      <c r="Q28" s="112"/>
      <c r="R28" s="112"/>
      <c r="S28" s="112"/>
      <c r="T28" s="112"/>
      <c r="U28" s="112"/>
      <c r="V28" s="112"/>
      <c r="W28" s="112"/>
      <c r="X28" s="112"/>
      <c r="Y28" s="112"/>
      <c r="Z28" s="112"/>
    </row>
    <row r="29" spans="1:28" x14ac:dyDescent="0.25">
      <c r="A29" s="108" t="s">
        <v>242</v>
      </c>
      <c r="B29" s="108" t="s">
        <v>270</v>
      </c>
      <c r="C29" s="108" t="s">
        <v>251</v>
      </c>
      <c r="D29" s="108" t="s">
        <v>252</v>
      </c>
      <c r="E29" s="108" t="s">
        <v>289</v>
      </c>
      <c r="F29" s="111" t="s">
        <v>245</v>
      </c>
      <c r="G29" s="111" t="s">
        <v>293</v>
      </c>
      <c r="H29" s="108" t="s">
        <v>240</v>
      </c>
      <c r="I29" s="111" t="s">
        <v>275</v>
      </c>
      <c r="J29" s="111" t="s">
        <v>257</v>
      </c>
      <c r="K29" s="112" t="s">
        <v>261</v>
      </c>
      <c r="L29" s="113"/>
      <c r="M29" s="108"/>
      <c r="N29" s="108"/>
      <c r="O29" s="108"/>
      <c r="P29" s="108"/>
      <c r="Q29" s="108"/>
      <c r="R29" s="108"/>
      <c r="S29" s="108"/>
      <c r="T29" s="108"/>
      <c r="U29" s="108"/>
      <c r="V29" s="108"/>
      <c r="W29" s="108"/>
      <c r="X29" s="108"/>
      <c r="Y29" s="108"/>
      <c r="Z29" s="108"/>
    </row>
    <row r="30" spans="1:28" x14ac:dyDescent="0.25">
      <c r="A30" s="108" t="s">
        <v>242</v>
      </c>
      <c r="B30" s="108" t="s">
        <v>271</v>
      </c>
      <c r="C30" s="108" t="s">
        <v>253</v>
      </c>
      <c r="D30" s="108" t="s">
        <v>254</v>
      </c>
      <c r="E30" s="108" t="s">
        <v>290</v>
      </c>
      <c r="F30" s="111" t="s">
        <v>246</v>
      </c>
      <c r="G30" s="111" t="s">
        <v>294</v>
      </c>
      <c r="H30" s="108" t="s">
        <v>240</v>
      </c>
      <c r="I30" s="111" t="s">
        <v>276</v>
      </c>
      <c r="J30" s="111" t="s">
        <v>258</v>
      </c>
      <c r="K30" s="112" t="s">
        <v>262</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358</v>
      </c>
      <c r="B32" s="115"/>
      <c r="C32" s="111" t="s">
        <v>365</v>
      </c>
      <c r="D32" s="111" t="s">
        <v>366</v>
      </c>
      <c r="E32" s="111" t="s">
        <v>367</v>
      </c>
      <c r="F32" s="111" t="s">
        <v>368</v>
      </c>
      <c r="G32" s="111" t="s">
        <v>369</v>
      </c>
      <c r="H32" s="111" t="s">
        <v>240</v>
      </c>
      <c r="I32" s="111" t="s">
        <v>370</v>
      </c>
      <c r="J32" s="111" t="s">
        <v>371</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2" t="str">
        <f>'1. паспорт местоположение'!A12:C12</f>
        <v>F_prj_111001_2765</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5.75" x14ac:dyDescent="0.2">
      <c r="A15" s="372" t="str">
        <f>'1. паспорт местоположение'!A15:C15</f>
        <v>381_Модернизация основных и резервных релейных защит  ВЛ 110 кВ Л-101, Л-107</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7" t="s">
        <v>506</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08" t="s">
        <v>87</v>
      </c>
      <c r="F19" s="409"/>
      <c r="G19" s="409"/>
      <c r="H19" s="409"/>
      <c r="I19" s="410"/>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236</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7" zoomScaleNormal="100" workbookViewId="0">
      <selection activeCell="B25" sqref="B25"/>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11" t="str">
        <f>'[1]1. паспорт местоположение'!A5:C5</f>
        <v>Год раскрытия информации: 2016 год</v>
      </c>
      <c r="B5" s="411"/>
      <c r="C5" s="411"/>
      <c r="D5" s="411"/>
      <c r="E5" s="411"/>
      <c r="F5" s="411"/>
      <c r="G5" s="411"/>
      <c r="H5" s="411"/>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5"/>
      <c r="AR7" s="215"/>
    </row>
    <row r="8" spans="1:44" ht="18.75" x14ac:dyDescent="0.2">
      <c r="A8" s="350"/>
      <c r="B8" s="350"/>
      <c r="C8" s="350"/>
      <c r="D8" s="350"/>
      <c r="E8" s="350"/>
      <c r="F8" s="350"/>
      <c r="G8" s="350"/>
      <c r="H8" s="350"/>
      <c r="I8" s="350"/>
      <c r="J8" s="350"/>
      <c r="K8" s="350"/>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2"/>
      <c r="AR8" s="212"/>
    </row>
    <row r="9" spans="1:44" ht="18.75" x14ac:dyDescent="0.2">
      <c r="A9" s="367" t="str">
        <f>'1. паспорт местоположение'!A9:C9</f>
        <v xml:space="preserve">                         АО "Янтарьэнерго"                         </v>
      </c>
      <c r="B9" s="367"/>
      <c r="C9" s="367"/>
      <c r="D9" s="367"/>
      <c r="E9" s="367"/>
      <c r="F9" s="367"/>
      <c r="G9" s="367"/>
      <c r="H9" s="367"/>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6"/>
      <c r="AR9" s="216"/>
    </row>
    <row r="10" spans="1:44" x14ac:dyDescent="0.2">
      <c r="A10" s="365" t="s">
        <v>9</v>
      </c>
      <c r="B10" s="365"/>
      <c r="C10" s="365"/>
      <c r="D10" s="365"/>
      <c r="E10" s="365"/>
      <c r="F10" s="365"/>
      <c r="G10" s="365"/>
      <c r="H10" s="365"/>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7"/>
      <c r="AR10" s="217"/>
    </row>
    <row r="11" spans="1:44" ht="18.75" x14ac:dyDescent="0.2">
      <c r="A11" s="350"/>
      <c r="B11" s="350"/>
      <c r="C11" s="350"/>
      <c r="D11" s="350"/>
      <c r="E11" s="350"/>
      <c r="F11" s="350"/>
      <c r="G11" s="350"/>
      <c r="H11" s="350"/>
      <c r="I11" s="350"/>
      <c r="J11" s="350"/>
      <c r="K11" s="350"/>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67" t="str">
        <f>'1. паспорт местоположение'!A12:C12</f>
        <v>F_prj_111001_2765</v>
      </c>
      <c r="B12" s="367"/>
      <c r="C12" s="367"/>
      <c r="D12" s="367"/>
      <c r="E12" s="367"/>
      <c r="F12" s="367"/>
      <c r="G12" s="367"/>
      <c r="H12" s="367"/>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6"/>
      <c r="AR12" s="216"/>
    </row>
    <row r="13" spans="1:44" x14ac:dyDescent="0.2">
      <c r="A13" s="365" t="s">
        <v>8</v>
      </c>
      <c r="B13" s="365"/>
      <c r="C13" s="365"/>
      <c r="D13" s="365"/>
      <c r="E13" s="365"/>
      <c r="F13" s="365"/>
      <c r="G13" s="365"/>
      <c r="H13" s="365"/>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7"/>
      <c r="AR13" s="217"/>
    </row>
    <row r="14" spans="1:44"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9"/>
      <c r="AA14" s="9"/>
      <c r="AB14" s="9"/>
      <c r="AC14" s="9"/>
      <c r="AD14" s="9"/>
      <c r="AE14" s="9"/>
      <c r="AF14" s="9"/>
      <c r="AG14" s="9"/>
      <c r="AH14" s="9"/>
      <c r="AI14" s="9"/>
      <c r="AJ14" s="9"/>
      <c r="AK14" s="9"/>
      <c r="AL14" s="9"/>
      <c r="AM14" s="9"/>
      <c r="AN14" s="9"/>
      <c r="AO14" s="9"/>
      <c r="AP14" s="9"/>
      <c r="AQ14" s="218"/>
      <c r="AR14" s="218"/>
    </row>
    <row r="15" spans="1:44" ht="18.75" x14ac:dyDescent="0.2">
      <c r="A15" s="366" t="str">
        <f>'1. паспорт местоположение'!A15:C15</f>
        <v>381_Модернизация основных и резервных релейных защит  ВЛ 110 кВ Л-101, Л-107</v>
      </c>
      <c r="B15" s="366"/>
      <c r="C15" s="366"/>
      <c r="D15" s="366"/>
      <c r="E15" s="366"/>
      <c r="F15" s="366"/>
      <c r="G15" s="366"/>
      <c r="H15" s="366"/>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6"/>
      <c r="AR15" s="216"/>
    </row>
    <row r="16" spans="1:44" x14ac:dyDescent="0.2">
      <c r="A16" s="365" t="s">
        <v>7</v>
      </c>
      <c r="B16" s="365"/>
      <c r="C16" s="365"/>
      <c r="D16" s="365"/>
      <c r="E16" s="365"/>
      <c r="F16" s="365"/>
      <c r="G16" s="365"/>
      <c r="H16" s="365"/>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7"/>
      <c r="AR16" s="217"/>
    </row>
    <row r="17" spans="1:44" ht="18.75" x14ac:dyDescent="0.2">
      <c r="A17" s="352"/>
      <c r="B17" s="352"/>
      <c r="C17" s="352"/>
      <c r="D17" s="352"/>
      <c r="E17" s="352"/>
      <c r="F17" s="352"/>
      <c r="G17" s="352"/>
      <c r="H17" s="352"/>
      <c r="I17" s="352"/>
      <c r="J17" s="352"/>
      <c r="K17" s="352"/>
      <c r="L17" s="352"/>
      <c r="M17" s="352"/>
      <c r="N17" s="352"/>
      <c r="O17" s="352"/>
      <c r="P17" s="352"/>
      <c r="Q17" s="352"/>
      <c r="R17" s="352"/>
      <c r="S17" s="352"/>
      <c r="T17" s="352"/>
      <c r="U17" s="352"/>
      <c r="V17" s="352"/>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67" t="s">
        <v>507</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353</v>
      </c>
      <c r="B24" s="226" t="s">
        <v>1</v>
      </c>
      <c r="D24" s="227"/>
      <c r="E24" s="228"/>
      <c r="F24" s="228"/>
      <c r="G24" s="228"/>
      <c r="H24" s="228"/>
    </row>
    <row r="25" spans="1:44" x14ac:dyDescent="0.2">
      <c r="A25" s="229" t="s">
        <v>554</v>
      </c>
      <c r="B25" s="230">
        <f>$B$126/1.18</f>
        <v>793707.66112564097</v>
      </c>
    </row>
    <row r="26" spans="1:44" x14ac:dyDescent="0.2">
      <c r="A26" s="231" t="s">
        <v>351</v>
      </c>
      <c r="B26" s="232">
        <v>0</v>
      </c>
    </row>
    <row r="27" spans="1:44" x14ac:dyDescent="0.2">
      <c r="A27" s="231" t="s">
        <v>349</v>
      </c>
      <c r="B27" s="232">
        <f>$B$123</f>
        <v>25</v>
      </c>
      <c r="D27" s="224" t="s">
        <v>352</v>
      </c>
    </row>
    <row r="28" spans="1:44" ht="16.149999999999999" customHeight="1" thickBot="1" x14ac:dyDescent="0.25">
      <c r="A28" s="233" t="s">
        <v>347</v>
      </c>
      <c r="B28" s="234">
        <v>1</v>
      </c>
      <c r="D28" s="414" t="s">
        <v>350</v>
      </c>
      <c r="E28" s="415"/>
      <c r="F28" s="416"/>
      <c r="G28" s="417" t="str">
        <f>IF(SUM(B89:L89)=0,"не окупается",SUM(B89:L89))</f>
        <v>не окупается</v>
      </c>
      <c r="H28" s="418"/>
    </row>
    <row r="29" spans="1:44" ht="15.6" customHeight="1" x14ac:dyDescent="0.2">
      <c r="A29" s="229" t="s">
        <v>345</v>
      </c>
      <c r="B29" s="230">
        <f>$B$126*$B$127</f>
        <v>9365.750401282563</v>
      </c>
      <c r="D29" s="414" t="s">
        <v>348</v>
      </c>
      <c r="E29" s="415"/>
      <c r="F29" s="416"/>
      <c r="G29" s="417" t="str">
        <f>IF(SUM(B90:L90)=0,"не окупается",SUM(B90:L90))</f>
        <v>не окупается</v>
      </c>
      <c r="H29" s="418"/>
    </row>
    <row r="30" spans="1:44" ht="27.6" customHeight="1" x14ac:dyDescent="0.2">
      <c r="A30" s="231" t="s">
        <v>555</v>
      </c>
      <c r="B30" s="232">
        <v>1</v>
      </c>
      <c r="D30" s="414" t="s">
        <v>346</v>
      </c>
      <c r="E30" s="415"/>
      <c r="F30" s="416"/>
      <c r="G30" s="419">
        <f>L87</f>
        <v>-1058990.5379697944</v>
      </c>
      <c r="H30" s="420"/>
    </row>
    <row r="31" spans="1:44" x14ac:dyDescent="0.2">
      <c r="A31" s="231" t="s">
        <v>344</v>
      </c>
      <c r="B31" s="232">
        <v>1</v>
      </c>
      <c r="D31" s="421"/>
      <c r="E31" s="422"/>
      <c r="F31" s="423"/>
      <c r="G31" s="421"/>
      <c r="H31" s="423"/>
    </row>
    <row r="32" spans="1:44" x14ac:dyDescent="0.2">
      <c r="A32" s="231" t="s">
        <v>322</v>
      </c>
      <c r="B32" s="232"/>
    </row>
    <row r="33" spans="1:42" x14ac:dyDescent="0.2">
      <c r="A33" s="231" t="s">
        <v>343</v>
      </c>
      <c r="B33" s="232"/>
    </row>
    <row r="34" spans="1:42" x14ac:dyDescent="0.2">
      <c r="A34" s="231" t="s">
        <v>342</v>
      </c>
      <c r="B34" s="232"/>
    </row>
    <row r="35" spans="1:42" x14ac:dyDescent="0.2">
      <c r="A35" s="235"/>
      <c r="B35" s="232"/>
    </row>
    <row r="36" spans="1:42" ht="16.5" thickBot="1" x14ac:dyDescent="0.25">
      <c r="A36" s="233" t="s">
        <v>314</v>
      </c>
      <c r="B36" s="236">
        <v>0.2</v>
      </c>
    </row>
    <row r="37" spans="1:42" x14ac:dyDescent="0.2">
      <c r="A37" s="229" t="s">
        <v>556</v>
      </c>
      <c r="B37" s="230">
        <v>0</v>
      </c>
    </row>
    <row r="38" spans="1:42" x14ac:dyDescent="0.2">
      <c r="A38" s="231" t="s">
        <v>341</v>
      </c>
      <c r="B38" s="232"/>
    </row>
    <row r="39" spans="1:42" ht="16.5" thickBot="1" x14ac:dyDescent="0.25">
      <c r="A39" s="237" t="s">
        <v>340</v>
      </c>
      <c r="B39" s="238"/>
    </row>
    <row r="40" spans="1:42" x14ac:dyDescent="0.2">
      <c r="A40" s="239" t="s">
        <v>557</v>
      </c>
      <c r="B40" s="240">
        <v>1</v>
      </c>
    </row>
    <row r="41" spans="1:42" x14ac:dyDescent="0.2">
      <c r="A41" s="241" t="s">
        <v>339</v>
      </c>
      <c r="B41" s="242"/>
    </row>
    <row r="42" spans="1:42" x14ac:dyDescent="0.2">
      <c r="A42" s="241" t="s">
        <v>338</v>
      </c>
      <c r="B42" s="243"/>
    </row>
    <row r="43" spans="1:42" x14ac:dyDescent="0.2">
      <c r="A43" s="241" t="s">
        <v>337</v>
      </c>
      <c r="B43" s="243">
        <v>0</v>
      </c>
    </row>
    <row r="44" spans="1:42" x14ac:dyDescent="0.2">
      <c r="A44" s="241" t="s">
        <v>336</v>
      </c>
      <c r="B44" s="243">
        <f>B129</f>
        <v>0.20499999999999999</v>
      </c>
    </row>
    <row r="45" spans="1:42" x14ac:dyDescent="0.2">
      <c r="A45" s="241" t="s">
        <v>335</v>
      </c>
      <c r="B45" s="243">
        <f>1-B43</f>
        <v>1</v>
      </c>
    </row>
    <row r="46" spans="1:42" ht="16.5" thickBot="1" x14ac:dyDescent="0.25">
      <c r="A46" s="244" t="s">
        <v>334</v>
      </c>
      <c r="B46" s="245">
        <f>B45*B44+B43*B42*(1-B36)</f>
        <v>0.20499999999999999</v>
      </c>
      <c r="C46" s="246"/>
    </row>
    <row r="47" spans="1:42" s="249" customFormat="1" x14ac:dyDescent="0.2">
      <c r="A47" s="247" t="s">
        <v>333</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332</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331</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558</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330</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329</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328</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327</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326</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559</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325</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324</v>
      </c>
      <c r="B60" s="257">
        <f t="shared" ref="B60:Z60" si="9">SUM(B61:B65)</f>
        <v>0</v>
      </c>
      <c r="C60" s="257">
        <f t="shared" si="9"/>
        <v>-9908.9639245569524</v>
      </c>
      <c r="D60" s="257">
        <f>SUM(D61:D65)</f>
        <v>-10453.956940407585</v>
      </c>
      <c r="E60" s="257">
        <f t="shared" si="9"/>
        <v>-11028.924572130001</v>
      </c>
      <c r="F60" s="257">
        <f t="shared" si="9"/>
        <v>-11635.515423597151</v>
      </c>
      <c r="G60" s="257">
        <f t="shared" si="9"/>
        <v>-12275.468771894994</v>
      </c>
      <c r="H60" s="257">
        <f t="shared" si="9"/>
        <v>-12950.619554349218</v>
      </c>
      <c r="I60" s="257">
        <f t="shared" si="9"/>
        <v>-13662.903629838424</v>
      </c>
      <c r="J60" s="257">
        <f t="shared" si="9"/>
        <v>-14414.363329479536</v>
      </c>
      <c r="K60" s="257">
        <f t="shared" si="9"/>
        <v>-15207.153312600911</v>
      </c>
      <c r="L60" s="257">
        <f t="shared" si="9"/>
        <v>-16043.546744793959</v>
      </c>
      <c r="M60" s="257">
        <f t="shared" si="9"/>
        <v>-16925.941815757629</v>
      </c>
      <c r="N60" s="257">
        <f t="shared" si="9"/>
        <v>-17856.868615624295</v>
      </c>
      <c r="O60" s="257">
        <f t="shared" si="9"/>
        <v>-18838.996389483633</v>
      </c>
      <c r="P60" s="257">
        <f t="shared" si="9"/>
        <v>-19875.141190905229</v>
      </c>
      <c r="Q60" s="257">
        <f t="shared" si="9"/>
        <v>-20968.273956405013</v>
      </c>
      <c r="R60" s="257">
        <f t="shared" si="9"/>
        <v>-22121.52902400729</v>
      </c>
      <c r="S60" s="257">
        <f t="shared" si="9"/>
        <v>-23338.213120327688</v>
      </c>
      <c r="T60" s="257">
        <f t="shared" si="9"/>
        <v>-24621.81484194571</v>
      </c>
      <c r="U60" s="257">
        <f t="shared" si="9"/>
        <v>-25976.01465825272</v>
      </c>
      <c r="V60" s="257">
        <f t="shared" si="9"/>
        <v>-27404.695464456618</v>
      </c>
      <c r="W60" s="257">
        <f t="shared" si="9"/>
        <v>-28911.953715001728</v>
      </c>
      <c r="X60" s="257">
        <f t="shared" si="9"/>
        <v>-30502.111169326825</v>
      </c>
      <c r="Y60" s="257">
        <f t="shared" si="9"/>
        <v>-32179.727283639797</v>
      </c>
      <c r="Z60" s="257">
        <f t="shared" si="9"/>
        <v>-33949.612284239978</v>
      </c>
      <c r="AA60" s="257">
        <f t="shared" ref="AA60:AP60" si="10">SUM(AA61:AA65)</f>
        <v>-35816.840959873181</v>
      </c>
      <c r="AB60" s="257">
        <f t="shared" si="10"/>
        <v>-37786.767212666207</v>
      </c>
      <c r="AC60" s="257">
        <f t="shared" si="10"/>
        <v>-39865.039409362842</v>
      </c>
      <c r="AD60" s="257">
        <f t="shared" si="10"/>
        <v>-42057.616576877794</v>
      </c>
      <c r="AE60" s="257">
        <f t="shared" si="10"/>
        <v>-44370.785488606067</v>
      </c>
      <c r="AF60" s="257">
        <f t="shared" si="10"/>
        <v>-46811.178690479399</v>
      </c>
      <c r="AG60" s="257">
        <f t="shared" si="10"/>
        <v>-49385.793518455765</v>
      </c>
      <c r="AH60" s="257">
        <f t="shared" si="10"/>
        <v>-52102.01216197083</v>
      </c>
      <c r="AI60" s="257">
        <f t="shared" si="10"/>
        <v>-54967.62283087922</v>
      </c>
      <c r="AJ60" s="257">
        <f t="shared" si="10"/>
        <v>-57990.842086577577</v>
      </c>
      <c r="AK60" s="257">
        <f t="shared" si="10"/>
        <v>-61180.338401339344</v>
      </c>
      <c r="AL60" s="257">
        <f t="shared" si="10"/>
        <v>-64545.257013413</v>
      </c>
      <c r="AM60" s="257">
        <f t="shared" si="10"/>
        <v>-68095.246149150713</v>
      </c>
      <c r="AN60" s="257">
        <f t="shared" si="10"/>
        <v>-71840.484687353994</v>
      </c>
      <c r="AO60" s="257">
        <f t="shared" si="10"/>
        <v>-75791.711345158459</v>
      </c>
      <c r="AP60" s="257">
        <f t="shared" si="10"/>
        <v>-79960.255469142183</v>
      </c>
    </row>
    <row r="61" spans="1:45" x14ac:dyDescent="0.2">
      <c r="A61" s="265" t="s">
        <v>323</v>
      </c>
      <c r="B61" s="257"/>
      <c r="C61" s="257">
        <f>-IF(C$47&lt;=$B$30,0,$B$29*(1+C$49)*$B$28)</f>
        <v>-9908.9639245569524</v>
      </c>
      <c r="D61" s="257">
        <f>-IF(D$47&lt;=$B$30,0,$B$29*(1+D$49)*$B$28)</f>
        <v>-10453.956940407585</v>
      </c>
      <c r="E61" s="257">
        <f t="shared" ref="E61:AP61" si="11">-IF(E$47&lt;=$B$30,0,$B$29*(1+E$49)*$B$28)</f>
        <v>-11028.924572130001</v>
      </c>
      <c r="F61" s="257">
        <f t="shared" si="11"/>
        <v>-11635.515423597151</v>
      </c>
      <c r="G61" s="257">
        <f t="shared" si="11"/>
        <v>-12275.468771894994</v>
      </c>
      <c r="H61" s="257">
        <f t="shared" si="11"/>
        <v>-12950.619554349218</v>
      </c>
      <c r="I61" s="257">
        <f t="shared" si="11"/>
        <v>-13662.903629838424</v>
      </c>
      <c r="J61" s="257">
        <f t="shared" si="11"/>
        <v>-14414.363329479536</v>
      </c>
      <c r="K61" s="257">
        <f t="shared" si="11"/>
        <v>-15207.153312600911</v>
      </c>
      <c r="L61" s="257">
        <f t="shared" si="11"/>
        <v>-16043.546744793959</v>
      </c>
      <c r="M61" s="257">
        <f t="shared" si="11"/>
        <v>-16925.941815757629</v>
      </c>
      <c r="N61" s="257">
        <f t="shared" si="11"/>
        <v>-17856.868615624295</v>
      </c>
      <c r="O61" s="257">
        <f t="shared" si="11"/>
        <v>-18838.996389483633</v>
      </c>
      <c r="P61" s="257">
        <f t="shared" si="11"/>
        <v>-19875.141190905229</v>
      </c>
      <c r="Q61" s="257">
        <f t="shared" si="11"/>
        <v>-20968.273956405013</v>
      </c>
      <c r="R61" s="257">
        <f t="shared" si="11"/>
        <v>-22121.52902400729</v>
      </c>
      <c r="S61" s="257">
        <f t="shared" si="11"/>
        <v>-23338.213120327688</v>
      </c>
      <c r="T61" s="257">
        <f t="shared" si="11"/>
        <v>-24621.81484194571</v>
      </c>
      <c r="U61" s="257">
        <f t="shared" si="11"/>
        <v>-25976.01465825272</v>
      </c>
      <c r="V61" s="257">
        <f t="shared" si="11"/>
        <v>-27404.695464456618</v>
      </c>
      <c r="W61" s="257">
        <f t="shared" si="11"/>
        <v>-28911.953715001728</v>
      </c>
      <c r="X61" s="257">
        <f t="shared" si="11"/>
        <v>-30502.111169326825</v>
      </c>
      <c r="Y61" s="257">
        <f t="shared" si="11"/>
        <v>-32179.727283639797</v>
      </c>
      <c r="Z61" s="257">
        <f t="shared" si="11"/>
        <v>-33949.612284239978</v>
      </c>
      <c r="AA61" s="257">
        <f t="shared" si="11"/>
        <v>-35816.840959873181</v>
      </c>
      <c r="AB61" s="257">
        <f t="shared" si="11"/>
        <v>-37786.767212666207</v>
      </c>
      <c r="AC61" s="257">
        <f t="shared" si="11"/>
        <v>-39865.039409362842</v>
      </c>
      <c r="AD61" s="257">
        <f t="shared" si="11"/>
        <v>-42057.616576877794</v>
      </c>
      <c r="AE61" s="257">
        <f t="shared" si="11"/>
        <v>-44370.785488606067</v>
      </c>
      <c r="AF61" s="257">
        <f t="shared" si="11"/>
        <v>-46811.178690479399</v>
      </c>
      <c r="AG61" s="257">
        <f t="shared" si="11"/>
        <v>-49385.793518455765</v>
      </c>
      <c r="AH61" s="257">
        <f t="shared" si="11"/>
        <v>-52102.01216197083</v>
      </c>
      <c r="AI61" s="257">
        <f t="shared" si="11"/>
        <v>-54967.62283087922</v>
      </c>
      <c r="AJ61" s="257">
        <f t="shared" si="11"/>
        <v>-57990.842086577577</v>
      </c>
      <c r="AK61" s="257">
        <f t="shared" si="11"/>
        <v>-61180.338401339344</v>
      </c>
      <c r="AL61" s="257">
        <f t="shared" si="11"/>
        <v>-64545.257013413</v>
      </c>
      <c r="AM61" s="257">
        <f t="shared" si="11"/>
        <v>-68095.246149150713</v>
      </c>
      <c r="AN61" s="257">
        <f t="shared" si="11"/>
        <v>-71840.484687353994</v>
      </c>
      <c r="AO61" s="257">
        <f t="shared" si="11"/>
        <v>-75791.711345158459</v>
      </c>
      <c r="AP61" s="257">
        <f t="shared" si="11"/>
        <v>-79960.255469142183</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556</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556</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560</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321</v>
      </c>
      <c r="B66" s="264">
        <f t="shared" ref="B66:AO66" si="12">B59+B60</f>
        <v>0</v>
      </c>
      <c r="C66" s="264">
        <f t="shared" si="12"/>
        <v>-9908.9639245569524</v>
      </c>
      <c r="D66" s="264">
        <f t="shared" si="12"/>
        <v>-10453.956940407585</v>
      </c>
      <c r="E66" s="264">
        <f t="shared" si="12"/>
        <v>-11028.924572130001</v>
      </c>
      <c r="F66" s="264">
        <f t="shared" si="12"/>
        <v>-11635.515423597151</v>
      </c>
      <c r="G66" s="264">
        <f t="shared" si="12"/>
        <v>-12275.468771894994</v>
      </c>
      <c r="H66" s="264">
        <f t="shared" si="12"/>
        <v>-12950.619554349218</v>
      </c>
      <c r="I66" s="264">
        <f t="shared" si="12"/>
        <v>-13662.903629838424</v>
      </c>
      <c r="J66" s="264">
        <f t="shared" si="12"/>
        <v>-14414.363329479536</v>
      </c>
      <c r="K66" s="264">
        <f t="shared" si="12"/>
        <v>-15207.153312600911</v>
      </c>
      <c r="L66" s="264">
        <f t="shared" si="12"/>
        <v>-16043.546744793959</v>
      </c>
      <c r="M66" s="264">
        <f t="shared" si="12"/>
        <v>-16925.941815757629</v>
      </c>
      <c r="N66" s="264">
        <f t="shared" si="12"/>
        <v>-17856.868615624295</v>
      </c>
      <c r="O66" s="264">
        <f t="shared" si="12"/>
        <v>-18838.996389483633</v>
      </c>
      <c r="P66" s="264">
        <f t="shared" si="12"/>
        <v>-19875.141190905229</v>
      </c>
      <c r="Q66" s="264">
        <f t="shared" si="12"/>
        <v>-20968.273956405013</v>
      </c>
      <c r="R66" s="264">
        <f t="shared" si="12"/>
        <v>-22121.52902400729</v>
      </c>
      <c r="S66" s="264">
        <f t="shared" si="12"/>
        <v>-23338.213120327688</v>
      </c>
      <c r="T66" s="264">
        <f t="shared" si="12"/>
        <v>-24621.81484194571</v>
      </c>
      <c r="U66" s="264">
        <f t="shared" si="12"/>
        <v>-25976.01465825272</v>
      </c>
      <c r="V66" s="264">
        <f t="shared" si="12"/>
        <v>-27404.695464456618</v>
      </c>
      <c r="W66" s="264">
        <f t="shared" si="12"/>
        <v>-28911.953715001728</v>
      </c>
      <c r="X66" s="264">
        <f t="shared" si="12"/>
        <v>-30502.111169326825</v>
      </c>
      <c r="Y66" s="264">
        <f t="shared" si="12"/>
        <v>-32179.727283639797</v>
      </c>
      <c r="Z66" s="264">
        <f t="shared" si="12"/>
        <v>-33949.612284239978</v>
      </c>
      <c r="AA66" s="264">
        <f t="shared" si="12"/>
        <v>-35816.840959873181</v>
      </c>
      <c r="AB66" s="264">
        <f t="shared" si="12"/>
        <v>-37786.767212666207</v>
      </c>
      <c r="AC66" s="264">
        <f t="shared" si="12"/>
        <v>-39865.039409362842</v>
      </c>
      <c r="AD66" s="264">
        <f t="shared" si="12"/>
        <v>-42057.616576877794</v>
      </c>
      <c r="AE66" s="264">
        <f t="shared" si="12"/>
        <v>-44370.785488606067</v>
      </c>
      <c r="AF66" s="264">
        <f t="shared" si="12"/>
        <v>-46811.178690479399</v>
      </c>
      <c r="AG66" s="264">
        <f t="shared" si="12"/>
        <v>-49385.793518455765</v>
      </c>
      <c r="AH66" s="264">
        <f t="shared" si="12"/>
        <v>-52102.01216197083</v>
      </c>
      <c r="AI66" s="264">
        <f t="shared" si="12"/>
        <v>-54967.62283087922</v>
      </c>
      <c r="AJ66" s="264">
        <f t="shared" si="12"/>
        <v>-57990.842086577577</v>
      </c>
      <c r="AK66" s="264">
        <f t="shared" si="12"/>
        <v>-61180.338401339344</v>
      </c>
      <c r="AL66" s="264">
        <f t="shared" si="12"/>
        <v>-64545.257013413</v>
      </c>
      <c r="AM66" s="264">
        <f t="shared" si="12"/>
        <v>-68095.246149150713</v>
      </c>
      <c r="AN66" s="264">
        <f t="shared" si="12"/>
        <v>-71840.484687353994</v>
      </c>
      <c r="AO66" s="264">
        <f t="shared" si="12"/>
        <v>-75791.711345158459</v>
      </c>
      <c r="AP66" s="264">
        <f>AP59+AP60</f>
        <v>-79960.255469142183</v>
      </c>
    </row>
    <row r="67" spans="1:45" x14ac:dyDescent="0.2">
      <c r="A67" s="265" t="s">
        <v>316</v>
      </c>
      <c r="B67" s="267"/>
      <c r="C67" s="257">
        <f>-($B$25)*1.18*$B$28/$B$27</f>
        <v>-37463.001605130252</v>
      </c>
      <c r="D67" s="257">
        <f>C67</f>
        <v>-37463.001605130252</v>
      </c>
      <c r="E67" s="257">
        <f t="shared" ref="E67:AP67" si="13">D67</f>
        <v>-37463.001605130252</v>
      </c>
      <c r="F67" s="257">
        <f t="shared" si="13"/>
        <v>-37463.001605130252</v>
      </c>
      <c r="G67" s="257">
        <f t="shared" si="13"/>
        <v>-37463.001605130252</v>
      </c>
      <c r="H67" s="257">
        <f t="shared" si="13"/>
        <v>-37463.001605130252</v>
      </c>
      <c r="I67" s="257">
        <f t="shared" si="13"/>
        <v>-37463.001605130252</v>
      </c>
      <c r="J67" s="257">
        <f t="shared" si="13"/>
        <v>-37463.001605130252</v>
      </c>
      <c r="K67" s="257">
        <f t="shared" si="13"/>
        <v>-37463.001605130252</v>
      </c>
      <c r="L67" s="257">
        <f t="shared" si="13"/>
        <v>-37463.001605130252</v>
      </c>
      <c r="M67" s="257">
        <f t="shared" si="13"/>
        <v>-37463.001605130252</v>
      </c>
      <c r="N67" s="257">
        <f t="shared" si="13"/>
        <v>-37463.001605130252</v>
      </c>
      <c r="O67" s="257">
        <f t="shared" si="13"/>
        <v>-37463.001605130252</v>
      </c>
      <c r="P67" s="257">
        <f t="shared" si="13"/>
        <v>-37463.001605130252</v>
      </c>
      <c r="Q67" s="257">
        <f t="shared" si="13"/>
        <v>-37463.001605130252</v>
      </c>
      <c r="R67" s="257">
        <f t="shared" si="13"/>
        <v>-37463.001605130252</v>
      </c>
      <c r="S67" s="257">
        <f t="shared" si="13"/>
        <v>-37463.001605130252</v>
      </c>
      <c r="T67" s="257">
        <f t="shared" si="13"/>
        <v>-37463.001605130252</v>
      </c>
      <c r="U67" s="257">
        <f t="shared" si="13"/>
        <v>-37463.001605130252</v>
      </c>
      <c r="V67" s="257">
        <f t="shared" si="13"/>
        <v>-37463.001605130252</v>
      </c>
      <c r="W67" s="257">
        <f t="shared" si="13"/>
        <v>-37463.001605130252</v>
      </c>
      <c r="X67" s="257">
        <f t="shared" si="13"/>
        <v>-37463.001605130252</v>
      </c>
      <c r="Y67" s="257">
        <f t="shared" si="13"/>
        <v>-37463.001605130252</v>
      </c>
      <c r="Z67" s="257">
        <f t="shared" si="13"/>
        <v>-37463.001605130252</v>
      </c>
      <c r="AA67" s="257">
        <f t="shared" si="13"/>
        <v>-37463.001605130252</v>
      </c>
      <c r="AB67" s="257">
        <f t="shared" si="13"/>
        <v>-37463.001605130252</v>
      </c>
      <c r="AC67" s="257">
        <f t="shared" si="13"/>
        <v>-37463.001605130252</v>
      </c>
      <c r="AD67" s="257">
        <f t="shared" si="13"/>
        <v>-37463.001605130252</v>
      </c>
      <c r="AE67" s="257">
        <f t="shared" si="13"/>
        <v>-37463.001605130252</v>
      </c>
      <c r="AF67" s="257">
        <f t="shared" si="13"/>
        <v>-37463.001605130252</v>
      </c>
      <c r="AG67" s="257">
        <f t="shared" si="13"/>
        <v>-37463.001605130252</v>
      </c>
      <c r="AH67" s="257">
        <f t="shared" si="13"/>
        <v>-37463.001605130252</v>
      </c>
      <c r="AI67" s="257">
        <f t="shared" si="13"/>
        <v>-37463.001605130252</v>
      </c>
      <c r="AJ67" s="257">
        <f t="shared" si="13"/>
        <v>-37463.001605130252</v>
      </c>
      <c r="AK67" s="257">
        <f t="shared" si="13"/>
        <v>-37463.001605130252</v>
      </c>
      <c r="AL67" s="257">
        <f t="shared" si="13"/>
        <v>-37463.001605130252</v>
      </c>
      <c r="AM67" s="257">
        <f t="shared" si="13"/>
        <v>-37463.001605130252</v>
      </c>
      <c r="AN67" s="257">
        <f t="shared" si="13"/>
        <v>-37463.001605130252</v>
      </c>
      <c r="AO67" s="257">
        <f t="shared" si="13"/>
        <v>-37463.001605130252</v>
      </c>
      <c r="AP67" s="257">
        <f t="shared" si="13"/>
        <v>-37463.001605130252</v>
      </c>
      <c r="AQ67" s="268">
        <f>SUM(B67:AA67)/1.18</f>
        <v>-793707.6611256412</v>
      </c>
      <c r="AR67" s="269">
        <f>SUM(B67:AF67)/1.18</f>
        <v>-952449.19335076935</v>
      </c>
      <c r="AS67" s="269">
        <f>SUM(B67:AP67)/1.18</f>
        <v>-1269932.2578010259</v>
      </c>
    </row>
    <row r="68" spans="1:45" ht="28.5" x14ac:dyDescent="0.2">
      <c r="A68" s="266" t="s">
        <v>317</v>
      </c>
      <c r="B68" s="264">
        <f t="shared" ref="B68:J68" si="14">B66+B67</f>
        <v>0</v>
      </c>
      <c r="C68" s="264">
        <f>C66+C67</f>
        <v>-47371.965529687208</v>
      </c>
      <c r="D68" s="264">
        <f>D66+D67</f>
        <v>-47916.95854553784</v>
      </c>
      <c r="E68" s="264">
        <f t="shared" si="14"/>
        <v>-48491.926177260255</v>
      </c>
      <c r="F68" s="264">
        <f>F66+C67</f>
        <v>-49098.517028727401</v>
      </c>
      <c r="G68" s="264">
        <f t="shared" si="14"/>
        <v>-49738.470377025245</v>
      </c>
      <c r="H68" s="264">
        <f t="shared" si="14"/>
        <v>-50413.621159479473</v>
      </c>
      <c r="I68" s="264">
        <f t="shared" si="14"/>
        <v>-51125.905234968675</v>
      </c>
      <c r="J68" s="264">
        <f t="shared" si="14"/>
        <v>-51877.364934609788</v>
      </c>
      <c r="K68" s="264">
        <f>K66+K67</f>
        <v>-52670.154917731161</v>
      </c>
      <c r="L68" s="264">
        <f>L66+L67</f>
        <v>-53506.548349924211</v>
      </c>
      <c r="M68" s="264">
        <f t="shared" ref="M68:AO68" si="15">M66+M67</f>
        <v>-54388.943420887881</v>
      </c>
      <c r="N68" s="264">
        <f t="shared" si="15"/>
        <v>-55319.870220754543</v>
      </c>
      <c r="O68" s="264">
        <f t="shared" si="15"/>
        <v>-56301.997994613885</v>
      </c>
      <c r="P68" s="264">
        <f t="shared" si="15"/>
        <v>-57338.142796035478</v>
      </c>
      <c r="Q68" s="264">
        <f t="shared" si="15"/>
        <v>-58431.275561535265</v>
      </c>
      <c r="R68" s="264">
        <f t="shared" si="15"/>
        <v>-59584.530629137545</v>
      </c>
      <c r="S68" s="264">
        <f t="shared" si="15"/>
        <v>-60801.214725457939</v>
      </c>
      <c r="T68" s="264">
        <f t="shared" si="15"/>
        <v>-62084.816447075966</v>
      </c>
      <c r="U68" s="264">
        <f t="shared" si="15"/>
        <v>-63439.016263382975</v>
      </c>
      <c r="V68" s="264">
        <f t="shared" si="15"/>
        <v>-64867.697069586866</v>
      </c>
      <c r="W68" s="264">
        <f t="shared" si="15"/>
        <v>-66374.95532013198</v>
      </c>
      <c r="X68" s="264">
        <f t="shared" si="15"/>
        <v>-67965.112774457084</v>
      </c>
      <c r="Y68" s="264">
        <f t="shared" si="15"/>
        <v>-69642.728888770042</v>
      </c>
      <c r="Z68" s="264">
        <f t="shared" si="15"/>
        <v>-71412.61388937023</v>
      </c>
      <c r="AA68" s="264">
        <f t="shared" si="15"/>
        <v>-73279.842565003433</v>
      </c>
      <c r="AB68" s="264">
        <f t="shared" si="15"/>
        <v>-75249.768817796459</v>
      </c>
      <c r="AC68" s="264">
        <f t="shared" si="15"/>
        <v>-77328.041014493094</v>
      </c>
      <c r="AD68" s="264">
        <f t="shared" si="15"/>
        <v>-79520.618182008038</v>
      </c>
      <c r="AE68" s="264">
        <f t="shared" si="15"/>
        <v>-81833.787093736319</v>
      </c>
      <c r="AF68" s="264">
        <f t="shared" si="15"/>
        <v>-84274.180295609651</v>
      </c>
      <c r="AG68" s="264">
        <f t="shared" si="15"/>
        <v>-86848.795123586024</v>
      </c>
      <c r="AH68" s="264">
        <f t="shared" si="15"/>
        <v>-89565.013767101074</v>
      </c>
      <c r="AI68" s="264">
        <f t="shared" si="15"/>
        <v>-92430.624436009472</v>
      </c>
      <c r="AJ68" s="264">
        <f t="shared" si="15"/>
        <v>-95453.843691707822</v>
      </c>
      <c r="AK68" s="264">
        <f t="shared" si="15"/>
        <v>-98643.340006469603</v>
      </c>
      <c r="AL68" s="264">
        <f t="shared" si="15"/>
        <v>-102008.25861854324</v>
      </c>
      <c r="AM68" s="264">
        <f t="shared" si="15"/>
        <v>-105558.24775428096</v>
      </c>
      <c r="AN68" s="264">
        <f t="shared" si="15"/>
        <v>-109303.48629248425</v>
      </c>
      <c r="AO68" s="264">
        <f t="shared" si="15"/>
        <v>-113254.71295028871</v>
      </c>
      <c r="AP68" s="264">
        <f>AP66+AP67</f>
        <v>-117423.25707427243</v>
      </c>
      <c r="AQ68" s="209">
        <v>25</v>
      </c>
      <c r="AR68" s="209">
        <v>30</v>
      </c>
      <c r="AS68" s="209">
        <v>40</v>
      </c>
    </row>
    <row r="69" spans="1:45" x14ac:dyDescent="0.2">
      <c r="A69" s="265" t="s">
        <v>315</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320</v>
      </c>
      <c r="B70" s="264">
        <f t="shared" ref="B70:AO70" si="17">B68+B69</f>
        <v>0</v>
      </c>
      <c r="C70" s="264">
        <f t="shared" si="17"/>
        <v>-47371.965529687208</v>
      </c>
      <c r="D70" s="264">
        <f t="shared" si="17"/>
        <v>-47916.95854553784</v>
      </c>
      <c r="E70" s="264">
        <f t="shared" si="17"/>
        <v>-48491.926177260255</v>
      </c>
      <c r="F70" s="264">
        <f t="shared" si="17"/>
        <v>-49098.517028727401</v>
      </c>
      <c r="G70" s="264">
        <f t="shared" si="17"/>
        <v>-49738.470377025245</v>
      </c>
      <c r="H70" s="264">
        <f t="shared" si="17"/>
        <v>-50413.621159479473</v>
      </c>
      <c r="I70" s="264">
        <f t="shared" si="17"/>
        <v>-51125.905234968675</v>
      </c>
      <c r="J70" s="264">
        <f t="shared" si="17"/>
        <v>-51877.364934609788</v>
      </c>
      <c r="K70" s="264">
        <f t="shared" si="17"/>
        <v>-52670.154917731161</v>
      </c>
      <c r="L70" s="264">
        <f t="shared" si="17"/>
        <v>-53506.548349924211</v>
      </c>
      <c r="M70" s="264">
        <f t="shared" si="17"/>
        <v>-54388.943420887881</v>
      </c>
      <c r="N70" s="264">
        <f t="shared" si="17"/>
        <v>-55319.870220754543</v>
      </c>
      <c r="O70" s="264">
        <f t="shared" si="17"/>
        <v>-56301.997994613885</v>
      </c>
      <c r="P70" s="264">
        <f t="shared" si="17"/>
        <v>-57338.142796035478</v>
      </c>
      <c r="Q70" s="264">
        <f t="shared" si="17"/>
        <v>-58431.275561535265</v>
      </c>
      <c r="R70" s="264">
        <f t="shared" si="17"/>
        <v>-59584.530629137545</v>
      </c>
      <c r="S70" s="264">
        <f t="shared" si="17"/>
        <v>-60801.214725457939</v>
      </c>
      <c r="T70" s="264">
        <f t="shared" si="17"/>
        <v>-62084.816447075966</v>
      </c>
      <c r="U70" s="264">
        <f t="shared" si="17"/>
        <v>-63439.016263382975</v>
      </c>
      <c r="V70" s="264">
        <f t="shared" si="17"/>
        <v>-64867.697069586866</v>
      </c>
      <c r="W70" s="264">
        <f t="shared" si="17"/>
        <v>-66374.95532013198</v>
      </c>
      <c r="X70" s="264">
        <f t="shared" si="17"/>
        <v>-67965.112774457084</v>
      </c>
      <c r="Y70" s="264">
        <f t="shared" si="17"/>
        <v>-69642.728888770042</v>
      </c>
      <c r="Z70" s="264">
        <f t="shared" si="17"/>
        <v>-71412.61388937023</v>
      </c>
      <c r="AA70" s="264">
        <f t="shared" si="17"/>
        <v>-73279.842565003433</v>
      </c>
      <c r="AB70" s="264">
        <f t="shared" si="17"/>
        <v>-75249.768817796459</v>
      </c>
      <c r="AC70" s="264">
        <f t="shared" si="17"/>
        <v>-77328.041014493094</v>
      </c>
      <c r="AD70" s="264">
        <f t="shared" si="17"/>
        <v>-79520.618182008038</v>
      </c>
      <c r="AE70" s="264">
        <f t="shared" si="17"/>
        <v>-81833.787093736319</v>
      </c>
      <c r="AF70" s="264">
        <f t="shared" si="17"/>
        <v>-84274.180295609651</v>
      </c>
      <c r="AG70" s="264">
        <f t="shared" si="17"/>
        <v>-86848.795123586024</v>
      </c>
      <c r="AH70" s="264">
        <f t="shared" si="17"/>
        <v>-89565.013767101074</v>
      </c>
      <c r="AI70" s="264">
        <f t="shared" si="17"/>
        <v>-92430.624436009472</v>
      </c>
      <c r="AJ70" s="264">
        <f t="shared" si="17"/>
        <v>-95453.843691707822</v>
      </c>
      <c r="AK70" s="264">
        <f t="shared" si="17"/>
        <v>-98643.340006469603</v>
      </c>
      <c r="AL70" s="264">
        <f t="shared" si="17"/>
        <v>-102008.25861854324</v>
      </c>
      <c r="AM70" s="264">
        <f t="shared" si="17"/>
        <v>-105558.24775428096</v>
      </c>
      <c r="AN70" s="264">
        <f t="shared" si="17"/>
        <v>-109303.48629248425</v>
      </c>
      <c r="AO70" s="264">
        <f t="shared" si="17"/>
        <v>-113254.71295028871</v>
      </c>
      <c r="AP70" s="264">
        <f>AP68+AP69</f>
        <v>-117423.25707427243</v>
      </c>
    </row>
    <row r="71" spans="1:45" x14ac:dyDescent="0.2">
      <c r="A71" s="265" t="s">
        <v>314</v>
      </c>
      <c r="B71" s="257">
        <f t="shared" ref="B71:AP71" si="18">-B70*$B$36</f>
        <v>0</v>
      </c>
      <c r="C71" s="257">
        <f t="shared" si="18"/>
        <v>9474.3931059374427</v>
      </c>
      <c r="D71" s="257">
        <f t="shared" si="18"/>
        <v>9583.3917091075691</v>
      </c>
      <c r="E71" s="257">
        <f t="shared" si="18"/>
        <v>9698.3852354520513</v>
      </c>
      <c r="F71" s="257">
        <f t="shared" si="18"/>
        <v>9819.7034057454803</v>
      </c>
      <c r="G71" s="257">
        <f t="shared" si="18"/>
        <v>9947.6940754050502</v>
      </c>
      <c r="H71" s="257">
        <f t="shared" si="18"/>
        <v>10082.724231895896</v>
      </c>
      <c r="I71" s="257">
        <f t="shared" si="18"/>
        <v>10225.181046993735</v>
      </c>
      <c r="J71" s="257">
        <f t="shared" si="18"/>
        <v>10375.472986921959</v>
      </c>
      <c r="K71" s="257">
        <f t="shared" si="18"/>
        <v>10534.030983546232</v>
      </c>
      <c r="L71" s="257">
        <f t="shared" si="18"/>
        <v>10701.309669984843</v>
      </c>
      <c r="M71" s="257">
        <f t="shared" si="18"/>
        <v>10877.788684177576</v>
      </c>
      <c r="N71" s="257">
        <f t="shared" si="18"/>
        <v>11063.974044150909</v>
      </c>
      <c r="O71" s="257">
        <f t="shared" si="18"/>
        <v>11260.399598922777</v>
      </c>
      <c r="P71" s="257">
        <f t="shared" si="18"/>
        <v>11467.628559207096</v>
      </c>
      <c r="Q71" s="257">
        <f t="shared" si="18"/>
        <v>11686.255112307053</v>
      </c>
      <c r="R71" s="257">
        <f t="shared" si="18"/>
        <v>11916.906125827511</v>
      </c>
      <c r="S71" s="257">
        <f t="shared" si="18"/>
        <v>12160.242945091588</v>
      </c>
      <c r="T71" s="257">
        <f t="shared" si="18"/>
        <v>12416.963289415195</v>
      </c>
      <c r="U71" s="257">
        <f t="shared" si="18"/>
        <v>12687.803252676596</v>
      </c>
      <c r="V71" s="257">
        <f t="shared" si="18"/>
        <v>12973.539413917373</v>
      </c>
      <c r="W71" s="257">
        <f t="shared" si="18"/>
        <v>13274.991064026397</v>
      </c>
      <c r="X71" s="257">
        <f t="shared" si="18"/>
        <v>13593.022554891417</v>
      </c>
      <c r="Y71" s="257">
        <f t="shared" si="18"/>
        <v>13928.545777754009</v>
      </c>
      <c r="Z71" s="257">
        <f t="shared" si="18"/>
        <v>14282.522777874046</v>
      </c>
      <c r="AA71" s="257">
        <f t="shared" si="18"/>
        <v>14655.968513000687</v>
      </c>
      <c r="AB71" s="257">
        <f t="shared" si="18"/>
        <v>15049.953763559293</v>
      </c>
      <c r="AC71" s="257">
        <f t="shared" si="18"/>
        <v>15465.60820289862</v>
      </c>
      <c r="AD71" s="257">
        <f t="shared" si="18"/>
        <v>15904.123636401608</v>
      </c>
      <c r="AE71" s="257">
        <f t="shared" si="18"/>
        <v>16366.757418747264</v>
      </c>
      <c r="AF71" s="257">
        <f t="shared" si="18"/>
        <v>16854.836059121932</v>
      </c>
      <c r="AG71" s="257">
        <f t="shared" si="18"/>
        <v>17369.759024717205</v>
      </c>
      <c r="AH71" s="257">
        <f t="shared" si="18"/>
        <v>17913.002753420216</v>
      </c>
      <c r="AI71" s="257">
        <f t="shared" si="18"/>
        <v>18486.124887201895</v>
      </c>
      <c r="AJ71" s="257">
        <f t="shared" si="18"/>
        <v>19090.768738341565</v>
      </c>
      <c r="AK71" s="257">
        <f t="shared" si="18"/>
        <v>19728.668001293921</v>
      </c>
      <c r="AL71" s="257">
        <f t="shared" si="18"/>
        <v>20401.651723708652</v>
      </c>
      <c r="AM71" s="257">
        <f t="shared" si="18"/>
        <v>21111.649550856193</v>
      </c>
      <c r="AN71" s="257">
        <f t="shared" si="18"/>
        <v>21860.69725849685</v>
      </c>
      <c r="AO71" s="257">
        <f t="shared" si="18"/>
        <v>22650.942590057744</v>
      </c>
      <c r="AP71" s="257">
        <f t="shared" si="18"/>
        <v>23484.651414854488</v>
      </c>
    </row>
    <row r="72" spans="1:45" ht="15" thickBot="1" x14ac:dyDescent="0.25">
      <c r="A72" s="270" t="s">
        <v>319</v>
      </c>
      <c r="B72" s="271">
        <f t="shared" ref="B72:AO72" si="19">B70+B71</f>
        <v>0</v>
      </c>
      <c r="C72" s="271">
        <f t="shared" si="19"/>
        <v>-37897.572423749763</v>
      </c>
      <c r="D72" s="271">
        <f t="shared" si="19"/>
        <v>-38333.566836430269</v>
      </c>
      <c r="E72" s="271">
        <f t="shared" si="19"/>
        <v>-38793.540941808205</v>
      </c>
      <c r="F72" s="271">
        <f t="shared" si="19"/>
        <v>-39278.813622981921</v>
      </c>
      <c r="G72" s="271">
        <f t="shared" si="19"/>
        <v>-39790.776301620193</v>
      </c>
      <c r="H72" s="271">
        <f t="shared" si="19"/>
        <v>-40330.896927583577</v>
      </c>
      <c r="I72" s="271">
        <f t="shared" si="19"/>
        <v>-40900.724187974942</v>
      </c>
      <c r="J72" s="271">
        <f t="shared" si="19"/>
        <v>-41501.891947687829</v>
      </c>
      <c r="K72" s="271">
        <f t="shared" si="19"/>
        <v>-42136.123934184929</v>
      </c>
      <c r="L72" s="271">
        <f t="shared" si="19"/>
        <v>-42805.238679939372</v>
      </c>
      <c r="M72" s="271">
        <f t="shared" si="19"/>
        <v>-43511.154736710305</v>
      </c>
      <c r="N72" s="271">
        <f t="shared" si="19"/>
        <v>-44255.896176603637</v>
      </c>
      <c r="O72" s="271">
        <f t="shared" si="19"/>
        <v>-45041.598395691108</v>
      </c>
      <c r="P72" s="271">
        <f t="shared" si="19"/>
        <v>-45870.514236828385</v>
      </c>
      <c r="Q72" s="271">
        <f t="shared" si="19"/>
        <v>-46745.020449228214</v>
      </c>
      <c r="R72" s="271">
        <f t="shared" si="19"/>
        <v>-47667.624503310035</v>
      </c>
      <c r="S72" s="271">
        <f t="shared" si="19"/>
        <v>-48640.971780366352</v>
      </c>
      <c r="T72" s="271">
        <f t="shared" si="19"/>
        <v>-49667.853157660771</v>
      </c>
      <c r="U72" s="271">
        <f t="shared" si="19"/>
        <v>-50751.213010706379</v>
      </c>
      <c r="V72" s="271">
        <f t="shared" si="19"/>
        <v>-51894.157655669493</v>
      </c>
      <c r="W72" s="271">
        <f t="shared" si="19"/>
        <v>-53099.964256105581</v>
      </c>
      <c r="X72" s="271">
        <f t="shared" si="19"/>
        <v>-54372.090219565667</v>
      </c>
      <c r="Y72" s="271">
        <f t="shared" si="19"/>
        <v>-55714.183111016035</v>
      </c>
      <c r="Z72" s="271">
        <f t="shared" si="19"/>
        <v>-57130.091111496185</v>
      </c>
      <c r="AA72" s="271">
        <f t="shared" si="19"/>
        <v>-58623.87405200275</v>
      </c>
      <c r="AB72" s="271">
        <f t="shared" si="19"/>
        <v>-60199.815054237166</v>
      </c>
      <c r="AC72" s="271">
        <f t="shared" si="19"/>
        <v>-61862.432811594474</v>
      </c>
      <c r="AD72" s="271">
        <f t="shared" si="19"/>
        <v>-63616.494545606431</v>
      </c>
      <c r="AE72" s="271">
        <f t="shared" si="19"/>
        <v>-65467.029674989055</v>
      </c>
      <c r="AF72" s="271">
        <f t="shared" si="19"/>
        <v>-67419.344236487726</v>
      </c>
      <c r="AG72" s="271">
        <f t="shared" si="19"/>
        <v>-69479.036098868819</v>
      </c>
      <c r="AH72" s="271">
        <f t="shared" si="19"/>
        <v>-71652.011013680865</v>
      </c>
      <c r="AI72" s="271">
        <f t="shared" si="19"/>
        <v>-73944.49954880758</v>
      </c>
      <c r="AJ72" s="271">
        <f t="shared" si="19"/>
        <v>-76363.07495336626</v>
      </c>
      <c r="AK72" s="271">
        <f t="shared" si="19"/>
        <v>-78914.672005175686</v>
      </c>
      <c r="AL72" s="271">
        <f t="shared" si="19"/>
        <v>-81606.606894834593</v>
      </c>
      <c r="AM72" s="271">
        <f t="shared" si="19"/>
        <v>-84446.598203424772</v>
      </c>
      <c r="AN72" s="271">
        <f t="shared" si="19"/>
        <v>-87442.789033987399</v>
      </c>
      <c r="AO72" s="271">
        <f t="shared" si="19"/>
        <v>-90603.770360230963</v>
      </c>
      <c r="AP72" s="271">
        <f>AP70+AP71</f>
        <v>-93938.605659417954</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318</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317</v>
      </c>
      <c r="B75" s="264">
        <f t="shared" ref="B75:AO75" si="22">B68</f>
        <v>0</v>
      </c>
      <c r="C75" s="264">
        <f t="shared" si="22"/>
        <v>-47371.965529687208</v>
      </c>
      <c r="D75" s="264">
        <f>D68</f>
        <v>-47916.95854553784</v>
      </c>
      <c r="E75" s="264">
        <f t="shared" si="22"/>
        <v>-48491.926177260255</v>
      </c>
      <c r="F75" s="264">
        <f t="shared" si="22"/>
        <v>-49098.517028727401</v>
      </c>
      <c r="G75" s="264">
        <f t="shared" si="22"/>
        <v>-49738.470377025245</v>
      </c>
      <c r="H75" s="264">
        <f t="shared" si="22"/>
        <v>-50413.621159479473</v>
      </c>
      <c r="I75" s="264">
        <f t="shared" si="22"/>
        <v>-51125.905234968675</v>
      </c>
      <c r="J75" s="264">
        <f t="shared" si="22"/>
        <v>-51877.364934609788</v>
      </c>
      <c r="K75" s="264">
        <f t="shared" si="22"/>
        <v>-52670.154917731161</v>
      </c>
      <c r="L75" s="264">
        <f t="shared" si="22"/>
        <v>-53506.548349924211</v>
      </c>
      <c r="M75" s="264">
        <f t="shared" si="22"/>
        <v>-54388.943420887881</v>
      </c>
      <c r="N75" s="264">
        <f t="shared" si="22"/>
        <v>-55319.870220754543</v>
      </c>
      <c r="O75" s="264">
        <f t="shared" si="22"/>
        <v>-56301.997994613885</v>
      </c>
      <c r="P75" s="264">
        <f t="shared" si="22"/>
        <v>-57338.142796035478</v>
      </c>
      <c r="Q75" s="264">
        <f t="shared" si="22"/>
        <v>-58431.275561535265</v>
      </c>
      <c r="R75" s="264">
        <f t="shared" si="22"/>
        <v>-59584.530629137545</v>
      </c>
      <c r="S75" s="264">
        <f t="shared" si="22"/>
        <v>-60801.214725457939</v>
      </c>
      <c r="T75" s="264">
        <f t="shared" si="22"/>
        <v>-62084.816447075966</v>
      </c>
      <c r="U75" s="264">
        <f t="shared" si="22"/>
        <v>-63439.016263382975</v>
      </c>
      <c r="V75" s="264">
        <f t="shared" si="22"/>
        <v>-64867.697069586866</v>
      </c>
      <c r="W75" s="264">
        <f t="shared" si="22"/>
        <v>-66374.95532013198</v>
      </c>
      <c r="X75" s="264">
        <f t="shared" si="22"/>
        <v>-67965.112774457084</v>
      </c>
      <c r="Y75" s="264">
        <f t="shared" si="22"/>
        <v>-69642.728888770042</v>
      </c>
      <c r="Z75" s="264">
        <f t="shared" si="22"/>
        <v>-71412.61388937023</v>
      </c>
      <c r="AA75" s="264">
        <f t="shared" si="22"/>
        <v>-73279.842565003433</v>
      </c>
      <c r="AB75" s="264">
        <f t="shared" si="22"/>
        <v>-75249.768817796459</v>
      </c>
      <c r="AC75" s="264">
        <f t="shared" si="22"/>
        <v>-77328.041014493094</v>
      </c>
      <c r="AD75" s="264">
        <f t="shared" si="22"/>
        <v>-79520.618182008038</v>
      </c>
      <c r="AE75" s="264">
        <f t="shared" si="22"/>
        <v>-81833.787093736319</v>
      </c>
      <c r="AF75" s="264">
        <f t="shared" si="22"/>
        <v>-84274.180295609651</v>
      </c>
      <c r="AG75" s="264">
        <f t="shared" si="22"/>
        <v>-86848.795123586024</v>
      </c>
      <c r="AH75" s="264">
        <f t="shared" si="22"/>
        <v>-89565.013767101074</v>
      </c>
      <c r="AI75" s="264">
        <f t="shared" si="22"/>
        <v>-92430.624436009472</v>
      </c>
      <c r="AJ75" s="264">
        <f t="shared" si="22"/>
        <v>-95453.843691707822</v>
      </c>
      <c r="AK75" s="264">
        <f t="shared" si="22"/>
        <v>-98643.340006469603</v>
      </c>
      <c r="AL75" s="264">
        <f t="shared" si="22"/>
        <v>-102008.25861854324</v>
      </c>
      <c r="AM75" s="264">
        <f t="shared" si="22"/>
        <v>-105558.24775428096</v>
      </c>
      <c r="AN75" s="264">
        <f t="shared" si="22"/>
        <v>-109303.48629248425</v>
      </c>
      <c r="AO75" s="264">
        <f t="shared" si="22"/>
        <v>-113254.71295028871</v>
      </c>
      <c r="AP75" s="264">
        <f>AP68</f>
        <v>-117423.25707427243</v>
      </c>
    </row>
    <row r="76" spans="1:45" x14ac:dyDescent="0.2">
      <c r="A76" s="265" t="s">
        <v>316</v>
      </c>
      <c r="B76" s="257">
        <f t="shared" ref="B76:AO76" si="23">-B67</f>
        <v>0</v>
      </c>
      <c r="C76" s="257">
        <f>-C67</f>
        <v>37463.001605130252</v>
      </c>
      <c r="D76" s="257">
        <f t="shared" si="23"/>
        <v>37463.001605130252</v>
      </c>
      <c r="E76" s="257">
        <f t="shared" si="23"/>
        <v>37463.001605130252</v>
      </c>
      <c r="F76" s="257">
        <f>-C67</f>
        <v>37463.001605130252</v>
      </c>
      <c r="G76" s="257">
        <f t="shared" si="23"/>
        <v>37463.001605130252</v>
      </c>
      <c r="H76" s="257">
        <f t="shared" si="23"/>
        <v>37463.001605130252</v>
      </c>
      <c r="I76" s="257">
        <f t="shared" si="23"/>
        <v>37463.001605130252</v>
      </c>
      <c r="J76" s="257">
        <f t="shared" si="23"/>
        <v>37463.001605130252</v>
      </c>
      <c r="K76" s="257">
        <f t="shared" si="23"/>
        <v>37463.001605130252</v>
      </c>
      <c r="L76" s="257">
        <f>-L67</f>
        <v>37463.001605130252</v>
      </c>
      <c r="M76" s="257">
        <f>-M67</f>
        <v>37463.001605130252</v>
      </c>
      <c r="N76" s="257">
        <f t="shared" si="23"/>
        <v>37463.001605130252</v>
      </c>
      <c r="O76" s="257">
        <f t="shared" si="23"/>
        <v>37463.001605130252</v>
      </c>
      <c r="P76" s="257">
        <f t="shared" si="23"/>
        <v>37463.001605130252</v>
      </c>
      <c r="Q76" s="257">
        <f t="shared" si="23"/>
        <v>37463.001605130252</v>
      </c>
      <c r="R76" s="257">
        <f t="shared" si="23"/>
        <v>37463.001605130252</v>
      </c>
      <c r="S76" s="257">
        <f t="shared" si="23"/>
        <v>37463.001605130252</v>
      </c>
      <c r="T76" s="257">
        <f t="shared" si="23"/>
        <v>37463.001605130252</v>
      </c>
      <c r="U76" s="257">
        <f t="shared" si="23"/>
        <v>37463.001605130252</v>
      </c>
      <c r="V76" s="257">
        <f t="shared" si="23"/>
        <v>37463.001605130252</v>
      </c>
      <c r="W76" s="257">
        <f t="shared" si="23"/>
        <v>37463.001605130252</v>
      </c>
      <c r="X76" s="257">
        <f t="shared" si="23"/>
        <v>37463.001605130252</v>
      </c>
      <c r="Y76" s="257">
        <f t="shared" si="23"/>
        <v>37463.001605130252</v>
      </c>
      <c r="Z76" s="257">
        <f t="shared" si="23"/>
        <v>37463.001605130252</v>
      </c>
      <c r="AA76" s="257">
        <f t="shared" si="23"/>
        <v>37463.001605130252</v>
      </c>
      <c r="AB76" s="257">
        <f t="shared" si="23"/>
        <v>37463.001605130252</v>
      </c>
      <c r="AC76" s="257">
        <f t="shared" si="23"/>
        <v>37463.001605130252</v>
      </c>
      <c r="AD76" s="257">
        <f t="shared" si="23"/>
        <v>37463.001605130252</v>
      </c>
      <c r="AE76" s="257">
        <f t="shared" si="23"/>
        <v>37463.001605130252</v>
      </c>
      <c r="AF76" s="257">
        <f t="shared" si="23"/>
        <v>37463.001605130252</v>
      </c>
      <c r="AG76" s="257">
        <f t="shared" si="23"/>
        <v>37463.001605130252</v>
      </c>
      <c r="AH76" s="257">
        <f t="shared" si="23"/>
        <v>37463.001605130252</v>
      </c>
      <c r="AI76" s="257">
        <f t="shared" si="23"/>
        <v>37463.001605130252</v>
      </c>
      <c r="AJ76" s="257">
        <f t="shared" si="23"/>
        <v>37463.001605130252</v>
      </c>
      <c r="AK76" s="257">
        <f t="shared" si="23"/>
        <v>37463.001605130252</v>
      </c>
      <c r="AL76" s="257">
        <f t="shared" si="23"/>
        <v>37463.001605130252</v>
      </c>
      <c r="AM76" s="257">
        <f t="shared" si="23"/>
        <v>37463.001605130252</v>
      </c>
      <c r="AN76" s="257">
        <f t="shared" si="23"/>
        <v>37463.001605130252</v>
      </c>
      <c r="AO76" s="257">
        <f t="shared" si="23"/>
        <v>37463.001605130252</v>
      </c>
      <c r="AP76" s="257">
        <f>-AP67</f>
        <v>37463.001605130252</v>
      </c>
    </row>
    <row r="77" spans="1:45" x14ac:dyDescent="0.2">
      <c r="A77" s="265" t="s">
        <v>315</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314</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313</v>
      </c>
      <c r="B79" s="257">
        <f>IF(((SUM($B$59:B59)+SUM($B$61:B64))+SUM($B$81:B81))&lt;0,((SUM($B$59:B59)+SUM($B$61:B64))+SUM($B$81:B81))*0.18-SUM($A$79:A79),IF(SUM(A$79:$B79)&lt;0,0-SUM(A$79:$B79),0))</f>
        <v>-168583.50722308614</v>
      </c>
      <c r="C79" s="257">
        <f>IF(((SUM($B$59:C59)+SUM($B$61:C64))+SUM($B$81:C81))&lt;0,((SUM($B$59:C59)+SUM($B$61:C64))+SUM($B$81:C81))*0.18-SUM($A$79:B79),IF(SUM($B$79:B79)&lt;0,0-SUM($B$79:B79),0))</f>
        <v>-1783.6135064202535</v>
      </c>
      <c r="D79" s="257">
        <f>IF(((SUM($B$59:D59)+SUM($B$61:D64))+SUM($B$81:D81))&lt;0,((SUM($B$59:D59)+SUM($B$61:D64))+SUM($B$81:D81))*0.18-SUM($A$79:C79),IF(SUM($B$79:C79)&lt;0,0-SUM($B$79:C79),0))</f>
        <v>-1881.712249273347</v>
      </c>
      <c r="E79" s="257">
        <f>IF(((SUM($B$59:E59)+SUM($B$61:E64))+SUM($B$81:E81))&lt;0,((SUM($B$59:E59)+SUM($B$61:E64))+SUM($B$81:E81))*0.18-SUM($A$79:D79),IF(SUM($B$79:D79)&lt;0,0-SUM($B$79:D79),0))</f>
        <v>-1985.2064229834068</v>
      </c>
      <c r="F79" s="257">
        <f>IF(((SUM($B$59:F59)+SUM($B$61:F64))+SUM($B$81:F81))&lt;0,((SUM($B$59:F59)+SUM($B$61:F64))+SUM($B$81:F81))*0.18-SUM($A$79:E79),IF(SUM($B$79:E79)&lt;0,0-SUM($B$79:E79),0))</f>
        <v>-2094.3927762474632</v>
      </c>
      <c r="G79" s="257">
        <f>IF(((SUM($B$59:G59)+SUM($B$61:G64))+SUM($B$81:G81))&lt;0,((SUM($B$59:G59)+SUM($B$61:G64))+SUM($B$81:G81))*0.18-SUM($A$79:F79),IF(SUM($B$79:F79)&lt;0,0-SUM($B$79:F79),0))</f>
        <v>-2209.5843789411301</v>
      </c>
      <c r="H79" s="257">
        <f>IF(((SUM($B$59:H59)+SUM($B$61:H64))+SUM($B$81:H81))&lt;0,((SUM($B$59:H59)+SUM($B$61:H64))+SUM($B$81:H81))*0.18-SUM($A$79:G79),IF(SUM($B$79:G79)&lt;0,0-SUM($B$79:G79),0))</f>
        <v>-2331.1115197828622</v>
      </c>
      <c r="I79" s="257">
        <f>IF(((SUM($B$59:I59)+SUM($B$61:I64))+SUM($B$81:I81))&lt;0,((SUM($B$59:I59)+SUM($B$61:I64))+SUM($B$81:I81))*0.18-SUM($A$79:H79),IF(SUM($B$79:H79)&lt;0,0-SUM($B$79:H79),0))</f>
        <v>-2459.3226533709094</v>
      </c>
      <c r="J79" s="257">
        <f>IF(((SUM($B$59:J59)+SUM($B$61:J64))+SUM($B$81:J81))&lt;0,((SUM($B$59:J59)+SUM($B$61:J64))+SUM($B$81:J81))*0.18-SUM($A$79:I79),IF(SUM($B$79:I79)&lt;0,0-SUM($B$79:I79),0))</f>
        <v>-2594.5853993063211</v>
      </c>
      <c r="K79" s="257">
        <f>IF(((SUM($B$59:K59)+SUM($B$61:K64))+SUM($B$81:K81))&lt;0,((SUM($B$59:K59)+SUM($B$61:K64))+SUM($B$81:K81))*0.18-SUM($A$79:J79),IF(SUM($B$79:J79)&lt;0,0-SUM($B$79:J79),0))</f>
        <v>-2737.2875962681428</v>
      </c>
      <c r="L79" s="257">
        <f>IF(((SUM($B$59:L59)+SUM($B$61:L64))+SUM($B$81:L81))&lt;0,((SUM($B$59:L59)+SUM($B$61:L64))+SUM($B$81:L81))*0.18-SUM($A$79:K79),IF(SUM($B$79:K79)&lt;0,0-SUM($B$79:K79),0))</f>
        <v>-2887.8384140629205</v>
      </c>
      <c r="M79" s="257">
        <f>IF(((SUM($B$59:M59)+SUM($B$61:M64))+SUM($B$81:M81))&lt;0,((SUM($B$59:M59)+SUM($B$61:M64))+SUM($B$81:M81))*0.18-SUM($A$79:L79),IF(SUM($B$79:L79)&lt;0,0-SUM($B$79:L79),0))</f>
        <v>-3046.6695268363692</v>
      </c>
      <c r="N79" s="257">
        <f>IF(((SUM($B$59:N59)+SUM($B$61:N64))+SUM($B$81:N81))&lt;0,((SUM($B$59:N59)+SUM($B$61:N64))+SUM($B$81:N81))*0.18-SUM($A$79:M79),IF(SUM($B$79:M79)&lt;0,0-SUM($B$79:M79),0))</f>
        <v>-3214.2363508123672</v>
      </c>
      <c r="O79" s="257">
        <f>IF(((SUM($B$59:O59)+SUM($B$61:O64))+SUM($B$81:O81))&lt;0,((SUM($B$59:O59)+SUM($B$61:O64))+SUM($B$81:O81))*0.18-SUM($A$79:N79),IF(SUM($B$79:N79)&lt;0,0-SUM($B$79:N79),0))</f>
        <v>-3391.0193501070898</v>
      </c>
      <c r="P79" s="257">
        <f>IF(((SUM($B$59:P59)+SUM($B$61:P64))+SUM($B$81:P81))&lt;0,((SUM($B$59:P59)+SUM($B$61:P64))+SUM($B$81:P81))*0.18-SUM($A$79:O79),IF(SUM($B$79:O79)&lt;0,0-SUM($B$79:O79),0))</f>
        <v>-3577.5254143629281</v>
      </c>
      <c r="Q79" s="257">
        <f>IF(((SUM($B$59:Q59)+SUM($B$61:Q64))+SUM($B$81:Q81))&lt;0,((SUM($B$59:Q59)+SUM($B$61:Q64))+SUM($B$81:Q81))*0.18-SUM($A$79:P79),IF(SUM($B$79:P79)&lt;0,0-SUM($B$79:P79),0))</f>
        <v>-3774.2893121528905</v>
      </c>
      <c r="R79" s="257">
        <f>IF(((SUM($B$59:R59)+SUM($B$61:R64))+SUM($B$81:R81))&lt;0,((SUM($B$59:R59)+SUM($B$61:R64))+SUM($B$81:R81))*0.18-SUM($A$79:Q79),IF(SUM($B$79:Q79)&lt;0,0-SUM($B$79:Q79),0))</f>
        <v>-3981.8752243212948</v>
      </c>
      <c r="S79" s="257">
        <f>IF(((SUM($B$59:S59)+SUM($B$61:S64))+SUM($B$81:S81))&lt;0,((SUM($B$59:S59)+SUM($B$61:S64))+SUM($B$81:S81))*0.18-SUM($A$79:R79),IF(SUM($B$79:R79)&lt;0,0-SUM($B$79:R79),0))</f>
        <v>-4200.8783616590081</v>
      </c>
      <c r="T79" s="257">
        <f>IF(((SUM($B$59:T59)+SUM($B$61:T64))+SUM($B$81:T81))&lt;0,((SUM($B$59:T59)+SUM($B$61:T64))+SUM($B$81:T81))*0.18-SUM($A$79:S79),IF(SUM($B$79:S79)&lt;0,0-SUM($B$79:S79),0))</f>
        <v>-4431.9266715502308</v>
      </c>
      <c r="U79" s="257">
        <f>IF(((SUM($B$59:U59)+SUM($B$61:U64))+SUM($B$81:U81))&lt;0,((SUM($B$59:U59)+SUM($B$61:U64))+SUM($B$81:U81))*0.18-SUM($A$79:T79),IF(SUM($B$79:T79)&lt;0,0-SUM($B$79:T79),0))</f>
        <v>-4675.6826384854794</v>
      </c>
      <c r="V79" s="257">
        <f>IF(((SUM($B$59:V59)+SUM($B$61:V64))+SUM($B$81:V81))&lt;0,((SUM($B$59:V59)+SUM($B$61:V64))+SUM($B$81:V81))*0.18-SUM($A$79:U79),IF(SUM($B$79:U79)&lt;0,0-SUM($B$79:U79),0))</f>
        <v>-4932.8451836022141</v>
      </c>
      <c r="W79" s="257">
        <f>IF(((SUM($B$59:W59)+SUM($B$61:W64))+SUM($B$81:W81))&lt;0,((SUM($B$59:W59)+SUM($B$61:W64))+SUM($B$81:W81))*0.18-SUM($A$79:V79),IF(SUM($B$79:V79)&lt;0,0-SUM($B$79:V79),0))</f>
        <v>-5204.1516687003023</v>
      </c>
      <c r="X79" s="257">
        <f>IF(((SUM($B$59:X59)+SUM($B$61:X64))+SUM($B$81:X81))&lt;0,((SUM($B$59:X59)+SUM($B$61:X64))+SUM($B$81:X81))*0.18-SUM($A$79:W79),IF(SUM($B$79:W79)&lt;0,0-SUM($B$79:W79),0))</f>
        <v>-5490.3800104788097</v>
      </c>
      <c r="Y79" s="257">
        <f>IF(((SUM($B$59:Y59)+SUM($B$61:Y64))+SUM($B$81:Y81))&lt;0,((SUM($B$59:Y59)+SUM($B$61:Y64))+SUM($B$81:Y81))*0.18-SUM($A$79:X79),IF(SUM($B$79:X79)&lt;0,0-SUM($B$79:X79),0))</f>
        <v>-5792.3509110551677</v>
      </c>
      <c r="Z79" s="257">
        <f>IF(((SUM($B$59:Z59)+SUM($B$61:Z64))+SUM($B$81:Z81))&lt;0,((SUM($B$59:Z59)+SUM($B$61:Z64))+SUM($B$81:Z81))*0.18-SUM($A$79:Y79),IF(SUM($B$79:Y79)&lt;0,0-SUM($B$79:Y79),0))</f>
        <v>-6110.9302111631841</v>
      </c>
      <c r="AA79" s="257">
        <f>IF(((SUM($B$59:AA59)+SUM($B$61:AA64))+SUM($B$81:AA81))&lt;0,((SUM($B$59:AA59)+SUM($B$61:AA64))+SUM($B$81:AA81))*0.18-SUM($A$79:Z79),IF(SUM($B$79:Z79)&lt;0,0-SUM($B$79:Z79),0))</f>
        <v>-6447.0313727771863</v>
      </c>
      <c r="AB79" s="257">
        <f>IF(((SUM($B$59:AB59)+SUM($B$61:AB64))+SUM($B$81:AB81))&lt;0,((SUM($B$59:AB59)+SUM($B$61:AB64))+SUM($B$81:AB81))*0.18-SUM($A$79:AA79),IF(SUM($B$79:AA79)&lt;0,0-SUM($B$79:AA79),0))</f>
        <v>-6801.6180982798978</v>
      </c>
      <c r="AC79" s="257">
        <f>IF(((SUM($B$59:AC59)+SUM($B$61:AC64))+SUM($B$81:AC81))&lt;0,((SUM($B$59:AC59)+SUM($B$61:AC64))+SUM($B$81:AC81))*0.18-SUM($A$79:AB79),IF(SUM($B$79:AB79)&lt;0,0-SUM($B$79:AB79),0))</f>
        <v>-7175.7070936853415</v>
      </c>
      <c r="AD79" s="257">
        <f>IF(((SUM($B$59:AD59)+SUM($B$61:AD64))+SUM($B$81:AD81))&lt;0,((SUM($B$59:AD59)+SUM($B$61:AD64))+SUM($B$81:AD81))*0.18-SUM($A$79:AC79),IF(SUM($B$79:AC79)&lt;0,0-SUM($B$79:AC79),0))</f>
        <v>-7570.3709838379873</v>
      </c>
      <c r="AE79" s="257">
        <f>IF(((SUM($B$59:AE59)+SUM($B$61:AE64))+SUM($B$81:AE81))&lt;0,((SUM($B$59:AE59)+SUM($B$61:AE64))+SUM($B$81:AE81))*0.18-SUM($A$79:AD79),IF(SUM($B$79:AD79)&lt;0,0-SUM($B$79:AD79),0))</f>
        <v>-7986.7413879490923</v>
      </c>
      <c r="AF79" s="257">
        <f>IF(((SUM($B$59:AF59)+SUM($B$61:AF64))+SUM($B$81:AF81))&lt;0,((SUM($B$59:AF59)+SUM($B$61:AF64))+SUM($B$81:AF81))*0.18-SUM($A$79:AE79),IF(SUM($B$79:AE79)&lt;0,0-SUM($B$79:AE79),0))</f>
        <v>-8426.0121642862796</v>
      </c>
      <c r="AG79" s="257">
        <f>IF(((SUM($B$59:AG59)+SUM($B$61:AG64))+SUM($B$81:AG81))&lt;0,((SUM($B$59:AG59)+SUM($B$61:AG64))+SUM($B$81:AG81))*0.18-SUM($A$79:AF79),IF(SUM($B$79:AF79)&lt;0,0-SUM($B$79:AF79),0))</f>
        <v>-8889.4428333220421</v>
      </c>
      <c r="AH79" s="257">
        <f>IF(((SUM($B$59:AH59)+SUM($B$61:AH64))+SUM($B$81:AH81))&lt;0,((SUM($B$59:AH59)+SUM($B$61:AH64))+SUM($B$81:AH81))*0.18-SUM($A$79:AG79),IF(SUM($B$79:AG79)&lt;0,0-SUM($B$79:AG79),0))</f>
        <v>-9378.3621891547227</v>
      </c>
      <c r="AI79" s="257">
        <f>IF(((SUM($B$59:AI59)+SUM($B$61:AI64))+SUM($B$81:AI81))&lt;0,((SUM($B$59:AI59)+SUM($B$61:AI64))+SUM($B$81:AI81))*0.18-SUM($A$79:AH79),IF(SUM($B$79:AH79)&lt;0,0-SUM($B$79:AH79),0))</f>
        <v>-9894.1721095583052</v>
      </c>
      <c r="AJ79" s="257">
        <f>IF(((SUM($B$59:AJ59)+SUM($B$61:AJ64))+SUM($B$81:AJ81))&lt;0,((SUM($B$59:AJ59)+SUM($B$61:AJ64))+SUM($B$81:AJ81))*0.18-SUM($A$79:AI79),IF(SUM($B$79:AI79)&lt;0,0-SUM($B$79:AI79),0))</f>
        <v>-10438.351575583918</v>
      </c>
      <c r="AK79" s="257">
        <f>IF(((SUM($B$59:AK59)+SUM($B$61:AK64))+SUM($B$81:AK81))&lt;0,((SUM($B$59:AK59)+SUM($B$61:AK64))+SUM($B$81:AK81))*0.18-SUM($A$79:AJ79),IF(SUM($B$79:AJ79)&lt;0,0-SUM($B$79:AJ79),0))</f>
        <v>-11012.460912241135</v>
      </c>
      <c r="AL79" s="257">
        <f>IF(((SUM($B$59:AL59)+SUM($B$61:AL64))+SUM($B$81:AL81))&lt;0,((SUM($B$59:AL59)+SUM($B$61:AL64))+SUM($B$81:AL81))*0.18-SUM($A$79:AK79),IF(SUM($B$79:AK79)&lt;0,0-SUM($B$79:AK79),0))</f>
        <v>-11618.146262414288</v>
      </c>
      <c r="AM79" s="257">
        <f>IF(((SUM($B$59:AM59)+SUM($B$61:AM64))+SUM($B$81:AM81))&lt;0,((SUM($B$59:AM59)+SUM($B$61:AM64))+SUM($B$81:AM81))*0.18-SUM($A$79:AL79),IF(SUM($B$79:AL79)&lt;0,0-SUM($B$79:AL79),0))</f>
        <v>-12257.144306847069</v>
      </c>
      <c r="AN79" s="257">
        <f>IF(((SUM($B$59:AN59)+SUM($B$61:AN64))+SUM($B$81:AN81))&lt;0,((SUM($B$59:AN59)+SUM($B$61:AN64))+SUM($B$81:AN81))*0.18-SUM($A$79:AM79),IF(SUM($B$79:AM79)&lt;0,0-SUM($B$79:AM79),0))</f>
        <v>-12931.287243723753</v>
      </c>
      <c r="AO79" s="257">
        <f>IF(((SUM($B$59:AO59)+SUM($B$61:AO64))+SUM($B$81:AO81))&lt;0,((SUM($B$59:AO59)+SUM($B$61:AO64))+SUM($B$81:AO81))*0.18-SUM($A$79:AN79),IF(SUM($B$79:AN79)&lt;0,0-SUM($B$79:AN79),0))</f>
        <v>-13642.508042128524</v>
      </c>
      <c r="AP79" s="257">
        <f>IF(((SUM($B$59:AP59)+SUM($B$61:AP64))+SUM($B$81:AP81))&lt;0,((SUM($B$59:AP59)+SUM($B$61:AP64))+SUM($B$81:AP81))*0.18-SUM($A$79:AO79),IF(SUM($B$79:AO79)&lt;0,0-SUM($B$79:AO79),0))</f>
        <v>-14392.845984445652</v>
      </c>
    </row>
    <row r="80" spans="1:45" x14ac:dyDescent="0.2">
      <c r="A80" s="265" t="s">
        <v>312</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561</v>
      </c>
      <c r="B81" s="257">
        <f>-$B$126</f>
        <v>-936575.04012825631</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-936575.04012825631</v>
      </c>
      <c r="AR81" s="269"/>
    </row>
    <row r="82" spans="1:45" x14ac:dyDescent="0.2">
      <c r="A82" s="265" t="s">
        <v>311</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310</v>
      </c>
      <c r="B83" s="264">
        <f>SUM(B75:B82)</f>
        <v>-1105158.5473513424</v>
      </c>
      <c r="C83" s="264">
        <f t="shared" ref="C83:V83" si="27">SUM(C75:C82)</f>
        <v>-11692.57743097721</v>
      </c>
      <c r="D83" s="264">
        <f t="shared" si="27"/>
        <v>-12335.669189680935</v>
      </c>
      <c r="E83" s="264">
        <f t="shared" si="27"/>
        <v>-13014.13099511341</v>
      </c>
      <c r="F83" s="264">
        <f t="shared" si="27"/>
        <v>-13729.908199844613</v>
      </c>
      <c r="G83" s="264">
        <f t="shared" si="27"/>
        <v>-14485.053150836124</v>
      </c>
      <c r="H83" s="264">
        <f t="shared" si="27"/>
        <v>-15281.731074132083</v>
      </c>
      <c r="I83" s="264">
        <f t="shared" si="27"/>
        <v>-16122.226283209333</v>
      </c>
      <c r="J83" s="264">
        <f t="shared" si="27"/>
        <v>-17008.948728785857</v>
      </c>
      <c r="K83" s="264">
        <f t="shared" si="27"/>
        <v>-17944.440908869052</v>
      </c>
      <c r="L83" s="264">
        <f t="shared" si="27"/>
        <v>-18931.38515885688</v>
      </c>
      <c r="M83" s="264">
        <f t="shared" si="27"/>
        <v>-19972.611342593998</v>
      </c>
      <c r="N83" s="264">
        <f t="shared" si="27"/>
        <v>-21071.104966436658</v>
      </c>
      <c r="O83" s="264">
        <f t="shared" si="27"/>
        <v>-22230.015739590723</v>
      </c>
      <c r="P83" s="264">
        <f t="shared" si="27"/>
        <v>-23452.666605268154</v>
      </c>
      <c r="Q83" s="264">
        <f t="shared" si="27"/>
        <v>-24742.563268557904</v>
      </c>
      <c r="R83" s="264">
        <f t="shared" si="27"/>
        <v>-26103.404248328588</v>
      </c>
      <c r="S83" s="264">
        <f t="shared" si="27"/>
        <v>-27539.091481986696</v>
      </c>
      <c r="T83" s="264">
        <f t="shared" si="27"/>
        <v>-29053.741513495945</v>
      </c>
      <c r="U83" s="264">
        <f t="shared" si="27"/>
        <v>-30651.697296738203</v>
      </c>
      <c r="V83" s="264">
        <f t="shared" si="27"/>
        <v>-32337.540648058828</v>
      </c>
      <c r="W83" s="264">
        <f>SUM(W75:W82)</f>
        <v>-34116.10538370203</v>
      </c>
      <c r="X83" s="264">
        <f>SUM(X75:X82)</f>
        <v>-35992.491179805642</v>
      </c>
      <c r="Y83" s="264">
        <f>SUM(Y75:Y82)</f>
        <v>-37972.078194694957</v>
      </c>
      <c r="Z83" s="264">
        <f>SUM(Z75:Z82)</f>
        <v>-40060.542495403162</v>
      </c>
      <c r="AA83" s="264">
        <f t="shared" ref="AA83:AP83" si="28">SUM(AA75:AA82)</f>
        <v>-42263.872332650368</v>
      </c>
      <c r="AB83" s="264">
        <f t="shared" si="28"/>
        <v>-44588.385310946105</v>
      </c>
      <c r="AC83" s="264">
        <f t="shared" si="28"/>
        <v>-47040.746503048184</v>
      </c>
      <c r="AD83" s="264">
        <f t="shared" si="28"/>
        <v>-49627.987560715774</v>
      </c>
      <c r="AE83" s="264">
        <f t="shared" si="28"/>
        <v>-52357.526876555159</v>
      </c>
      <c r="AF83" s="264">
        <f t="shared" si="28"/>
        <v>-55237.190854765679</v>
      </c>
      <c r="AG83" s="264">
        <f t="shared" si="28"/>
        <v>-58275.236351777814</v>
      </c>
      <c r="AH83" s="264">
        <f t="shared" si="28"/>
        <v>-61480.374351125545</v>
      </c>
      <c r="AI83" s="264">
        <f t="shared" si="28"/>
        <v>-64861.794940437525</v>
      </c>
      <c r="AJ83" s="264">
        <f t="shared" si="28"/>
        <v>-68429.193662161488</v>
      </c>
      <c r="AK83" s="264">
        <f t="shared" si="28"/>
        <v>-72192.799313580486</v>
      </c>
      <c r="AL83" s="264">
        <f t="shared" si="28"/>
        <v>-76163.403275827281</v>
      </c>
      <c r="AM83" s="264">
        <f t="shared" si="28"/>
        <v>-80352.390455997782</v>
      </c>
      <c r="AN83" s="264">
        <f t="shared" si="28"/>
        <v>-84771.771931077747</v>
      </c>
      <c r="AO83" s="264">
        <f t="shared" si="28"/>
        <v>-89434.219387286983</v>
      </c>
      <c r="AP83" s="264">
        <f t="shared" si="28"/>
        <v>-94353.101453587835</v>
      </c>
    </row>
    <row r="84" spans="1:45" ht="14.25" x14ac:dyDescent="0.2">
      <c r="A84" s="266" t="s">
        <v>309</v>
      </c>
      <c r="B84" s="264">
        <f>SUM($B$83:B83)</f>
        <v>-1105158.5473513424</v>
      </c>
      <c r="C84" s="264">
        <f>SUM($B$83:C83)</f>
        <v>-1116851.1247823196</v>
      </c>
      <c r="D84" s="264">
        <f>SUM($B$83:D83)</f>
        <v>-1129186.7939720005</v>
      </c>
      <c r="E84" s="264">
        <f>SUM($B$83:E83)</f>
        <v>-1142200.9249671139</v>
      </c>
      <c r="F84" s="264">
        <f>SUM($B$83:F83)</f>
        <v>-1155930.8331669585</v>
      </c>
      <c r="G84" s="264">
        <f>SUM($B$83:G83)</f>
        <v>-1170415.8863177947</v>
      </c>
      <c r="H84" s="264">
        <f>SUM($B$83:H83)</f>
        <v>-1185697.6173919267</v>
      </c>
      <c r="I84" s="264">
        <f>SUM($B$83:I83)</f>
        <v>-1201819.8436751361</v>
      </c>
      <c r="J84" s="264">
        <f>SUM($B$83:J83)</f>
        <v>-1218828.792403922</v>
      </c>
      <c r="K84" s="264">
        <f>SUM($B$83:K83)</f>
        <v>-1236773.233312791</v>
      </c>
      <c r="L84" s="264">
        <f>SUM($B$83:L83)</f>
        <v>-1255704.6184716478</v>
      </c>
      <c r="M84" s="264">
        <f>SUM($B$83:M83)</f>
        <v>-1275677.2298142419</v>
      </c>
      <c r="N84" s="264">
        <f>SUM($B$83:N83)</f>
        <v>-1296748.3347806786</v>
      </c>
      <c r="O84" s="264">
        <f>SUM($B$83:O83)</f>
        <v>-1318978.3505202692</v>
      </c>
      <c r="P84" s="264">
        <f>SUM($B$83:P83)</f>
        <v>-1342431.0171255374</v>
      </c>
      <c r="Q84" s="264">
        <f>SUM($B$83:Q83)</f>
        <v>-1367173.5803940953</v>
      </c>
      <c r="R84" s="264">
        <f>SUM($B$83:R83)</f>
        <v>-1393276.9846424239</v>
      </c>
      <c r="S84" s="264">
        <f>SUM($B$83:S83)</f>
        <v>-1420816.0761244106</v>
      </c>
      <c r="T84" s="264">
        <f>SUM($B$83:T83)</f>
        <v>-1449869.8176379066</v>
      </c>
      <c r="U84" s="264">
        <f>SUM($B$83:U83)</f>
        <v>-1480521.5149346448</v>
      </c>
      <c r="V84" s="264">
        <f>SUM($B$83:V83)</f>
        <v>-1512859.0555827036</v>
      </c>
      <c r="W84" s="264">
        <f>SUM($B$83:W83)</f>
        <v>-1546975.1609664056</v>
      </c>
      <c r="X84" s="264">
        <f>SUM($B$83:X83)</f>
        <v>-1582967.6521462114</v>
      </c>
      <c r="Y84" s="264">
        <f>SUM($B$83:Y83)</f>
        <v>-1620939.7303409064</v>
      </c>
      <c r="Z84" s="264">
        <f>SUM($B$83:Z83)</f>
        <v>-1661000.2728363096</v>
      </c>
      <c r="AA84" s="264">
        <f>SUM($B$83:AA83)</f>
        <v>-1703264.1451689601</v>
      </c>
      <c r="AB84" s="264">
        <f>SUM($B$83:AB83)</f>
        <v>-1747852.5304799061</v>
      </c>
      <c r="AC84" s="264">
        <f>SUM($B$83:AC83)</f>
        <v>-1794893.2769829542</v>
      </c>
      <c r="AD84" s="264">
        <f>SUM($B$83:AD83)</f>
        <v>-1844521.26454367</v>
      </c>
      <c r="AE84" s="264">
        <f>SUM($B$83:AE83)</f>
        <v>-1896878.7914202251</v>
      </c>
      <c r="AF84" s="264">
        <f>SUM($B$83:AF83)</f>
        <v>-1952115.9822749908</v>
      </c>
      <c r="AG84" s="264">
        <f>SUM($B$83:AG83)</f>
        <v>-2010391.2186267686</v>
      </c>
      <c r="AH84" s="264">
        <f>SUM($B$83:AH83)</f>
        <v>-2071871.592977894</v>
      </c>
      <c r="AI84" s="264">
        <f>SUM($B$83:AI83)</f>
        <v>-2136733.3879183317</v>
      </c>
      <c r="AJ84" s="264">
        <f>SUM($B$83:AJ83)</f>
        <v>-2205162.5815804931</v>
      </c>
      <c r="AK84" s="264">
        <f>SUM($B$83:AK83)</f>
        <v>-2277355.3808940738</v>
      </c>
      <c r="AL84" s="264">
        <f>SUM($B$83:AL83)</f>
        <v>-2353518.7841699012</v>
      </c>
      <c r="AM84" s="264">
        <f>SUM($B$83:AM83)</f>
        <v>-2433871.1746258987</v>
      </c>
      <c r="AN84" s="264">
        <f>SUM($B$83:AN83)</f>
        <v>-2518642.9465569765</v>
      </c>
      <c r="AO84" s="264">
        <f>SUM($B$83:AO83)</f>
        <v>-2608077.1659442633</v>
      </c>
      <c r="AP84" s="264">
        <f>SUM($B$83:AP83)</f>
        <v>-2702430.2673978512</v>
      </c>
    </row>
    <row r="85" spans="1:45" x14ac:dyDescent="0.2">
      <c r="A85" s="265" t="s">
        <v>562</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308</v>
      </c>
      <c r="B86" s="264">
        <f>B83*B85</f>
        <v>-1006771.8489494628</v>
      </c>
      <c r="C86" s="264">
        <f>C83*C85</f>
        <v>-8839.5403833073196</v>
      </c>
      <c r="D86" s="264">
        <f t="shared" ref="D86:AO86" si="30">D83*D85</f>
        <v>-7739.1826592441548</v>
      </c>
      <c r="E86" s="264">
        <f t="shared" si="30"/>
        <v>-6775.798925728297</v>
      </c>
      <c r="F86" s="264">
        <f t="shared" si="30"/>
        <v>-5932.3384785421849</v>
      </c>
      <c r="G86" s="264">
        <f t="shared" si="30"/>
        <v>-5193.8731077693201</v>
      </c>
      <c r="H86" s="264">
        <f t="shared" si="30"/>
        <v>-4547.3328868851631</v>
      </c>
      <c r="I86" s="264">
        <f t="shared" si="30"/>
        <v>-3981.2748511733139</v>
      </c>
      <c r="J86" s="264">
        <f t="shared" si="30"/>
        <v>-3485.6804713592101</v>
      </c>
      <c r="K86" s="264">
        <f t="shared" si="30"/>
        <v>-3051.7783379949888</v>
      </c>
      <c r="L86" s="264">
        <f t="shared" si="30"/>
        <v>-2671.8889183275664</v>
      </c>
      <c r="M86" s="264">
        <f t="shared" si="30"/>
        <v>-2339.2886380378268</v>
      </c>
      <c r="N86" s="264">
        <f t="shared" si="30"/>
        <v>-2048.0908822654815</v>
      </c>
      <c r="O86" s="264">
        <f t="shared" si="30"/>
        <v>-1793.1418097843059</v>
      </c>
      <c r="P86" s="264">
        <f t="shared" si="30"/>
        <v>-1569.929136367168</v>
      </c>
      <c r="Q86" s="264">
        <f t="shared" si="30"/>
        <v>-1374.5022729189729</v>
      </c>
      <c r="R86" s="264">
        <f t="shared" si="30"/>
        <v>-1203.4024049207603</v>
      </c>
      <c r="S86" s="264">
        <f t="shared" si="30"/>
        <v>-1053.6012756775133</v>
      </c>
      <c r="T86" s="264">
        <f t="shared" si="30"/>
        <v>-922.44758990852745</v>
      </c>
      <c r="U86" s="264">
        <f t="shared" si="30"/>
        <v>-807.62008909003816</v>
      </c>
      <c r="V86" s="264">
        <f t="shared" si="30"/>
        <v>-707.08646804148623</v>
      </c>
      <c r="W86" s="264">
        <f t="shared" si="30"/>
        <v>-619.06740562968253</v>
      </c>
      <c r="X86" s="264">
        <f t="shared" si="30"/>
        <v>-542.00507297868455</v>
      </c>
      <c r="Y86" s="264">
        <f t="shared" si="30"/>
        <v>-474.53556181951228</v>
      </c>
      <c r="Z86" s="264">
        <f t="shared" si="30"/>
        <v>-415.46474499550629</v>
      </c>
      <c r="AA86" s="264">
        <f t="shared" si="30"/>
        <v>-363.74714188403271</v>
      </c>
      <c r="AB86" s="264">
        <f t="shared" si="30"/>
        <v>-318.46741467855122</v>
      </c>
      <c r="AC86" s="264">
        <f t="shared" si="30"/>
        <v>-278.82416803806791</v>
      </c>
      <c r="AD86" s="264">
        <f t="shared" si="30"/>
        <v>-244.11576537772712</v>
      </c>
      <c r="AE86" s="264">
        <f t="shared" si="30"/>
        <v>-213.72791076639189</v>
      </c>
      <c r="AF86" s="264">
        <f t="shared" si="30"/>
        <v>-187.12277664609402</v>
      </c>
      <c r="AG86" s="264">
        <f t="shared" si="30"/>
        <v>-163.82948494741018</v>
      </c>
      <c r="AH86" s="264">
        <f t="shared" si="30"/>
        <v>-143.43577312823047</v>
      </c>
      <c r="AI86" s="264">
        <f t="shared" si="30"/>
        <v>-125.58069763508986</v>
      </c>
      <c r="AJ86" s="264">
        <f t="shared" si="30"/>
        <v>-109.94824564731915</v>
      </c>
      <c r="AK86" s="264">
        <f t="shared" si="30"/>
        <v>-96.261742039769189</v>
      </c>
      <c r="AL86" s="264">
        <f t="shared" si="30"/>
        <v>-84.278952574237607</v>
      </c>
      <c r="AM86" s="264">
        <f t="shared" si="30"/>
        <v>-73.787796652133324</v>
      </c>
      <c r="AN86" s="264">
        <f t="shared" si="30"/>
        <v>-64.602593749378201</v>
      </c>
      <c r="AO86" s="264">
        <f t="shared" si="30"/>
        <v>-56.560777100077978</v>
      </c>
      <c r="AP86" s="264">
        <f>AP83*AP85</f>
        <v>-49.520016465213523</v>
      </c>
    </row>
    <row r="87" spans="1:45" ht="14.25" x14ac:dyDescent="0.2">
      <c r="A87" s="263" t="s">
        <v>307</v>
      </c>
      <c r="B87" s="264">
        <f>SUM($B$86:B86)</f>
        <v>-1006771.8489494628</v>
      </c>
      <c r="C87" s="264">
        <f>SUM($B$86:C86)</f>
        <v>-1015611.38933277</v>
      </c>
      <c r="D87" s="264">
        <f>SUM($B$86:D86)</f>
        <v>-1023350.5719920142</v>
      </c>
      <c r="E87" s="264">
        <f>SUM($B$86:E86)</f>
        <v>-1030126.3709177425</v>
      </c>
      <c r="F87" s="264">
        <f>SUM($B$86:F86)</f>
        <v>-1036058.7093962847</v>
      </c>
      <c r="G87" s="264">
        <f>SUM($B$86:G86)</f>
        <v>-1041252.5825040539</v>
      </c>
      <c r="H87" s="264">
        <f>SUM($B$86:H86)</f>
        <v>-1045799.9153909391</v>
      </c>
      <c r="I87" s="264">
        <f>SUM($B$86:I86)</f>
        <v>-1049781.1902421124</v>
      </c>
      <c r="J87" s="264">
        <f>SUM($B$86:J86)</f>
        <v>-1053266.8707134717</v>
      </c>
      <c r="K87" s="264">
        <f>SUM($B$86:K86)</f>
        <v>-1056318.6490514667</v>
      </c>
      <c r="L87" s="264">
        <f>SUM($B$86:L86)</f>
        <v>-1058990.5379697944</v>
      </c>
      <c r="M87" s="264">
        <f>SUM($B$86:M86)</f>
        <v>-1061329.8266078322</v>
      </c>
      <c r="N87" s="264">
        <f>SUM($B$86:N86)</f>
        <v>-1063377.9174900977</v>
      </c>
      <c r="O87" s="264">
        <f>SUM($B$86:O86)</f>
        <v>-1065171.059299882</v>
      </c>
      <c r="P87" s="264">
        <f>SUM($B$86:P86)</f>
        <v>-1066740.9884362493</v>
      </c>
      <c r="Q87" s="264">
        <f>SUM($B$86:Q86)</f>
        <v>-1068115.4907091684</v>
      </c>
      <c r="R87" s="264">
        <f>SUM($B$86:R86)</f>
        <v>-1069318.893114089</v>
      </c>
      <c r="S87" s="264">
        <f>SUM($B$86:S86)</f>
        <v>-1070372.4943897666</v>
      </c>
      <c r="T87" s="264">
        <f>SUM($B$86:T86)</f>
        <v>-1071294.9419796751</v>
      </c>
      <c r="U87" s="264">
        <f>SUM($B$86:U86)</f>
        <v>-1072102.5620687651</v>
      </c>
      <c r="V87" s="264">
        <f>SUM($B$86:V86)</f>
        <v>-1072809.6485368065</v>
      </c>
      <c r="W87" s="264">
        <f>SUM($B$86:W86)</f>
        <v>-1073428.7159424361</v>
      </c>
      <c r="X87" s="264">
        <f>SUM($B$86:X86)</f>
        <v>-1073970.7210154149</v>
      </c>
      <c r="Y87" s="264">
        <f>SUM($B$86:Y86)</f>
        <v>-1074445.2565772345</v>
      </c>
      <c r="Z87" s="264">
        <f>SUM($B$86:Z86)</f>
        <v>-1074860.7213222301</v>
      </c>
      <c r="AA87" s="264">
        <f>SUM($B$86:AA86)</f>
        <v>-1075224.468464114</v>
      </c>
      <c r="AB87" s="264">
        <f>SUM($B$86:AB86)</f>
        <v>-1075542.9358787925</v>
      </c>
      <c r="AC87" s="264">
        <f>SUM($B$86:AC86)</f>
        <v>-1075821.7600468306</v>
      </c>
      <c r="AD87" s="264">
        <f>SUM($B$86:AD86)</f>
        <v>-1076065.8758122083</v>
      </c>
      <c r="AE87" s="264">
        <f>SUM($B$86:AE86)</f>
        <v>-1076279.6037229747</v>
      </c>
      <c r="AF87" s="264">
        <f>SUM($B$86:AF86)</f>
        <v>-1076466.7264996208</v>
      </c>
      <c r="AG87" s="264">
        <f>SUM($B$86:AG86)</f>
        <v>-1076630.5559845683</v>
      </c>
      <c r="AH87" s="264">
        <f>SUM($B$86:AH86)</f>
        <v>-1076773.9917576965</v>
      </c>
      <c r="AI87" s="264">
        <f>SUM($B$86:AI86)</f>
        <v>-1076899.5724553317</v>
      </c>
      <c r="AJ87" s="264">
        <f>SUM($B$86:AJ86)</f>
        <v>-1077009.520700979</v>
      </c>
      <c r="AK87" s="264">
        <f>SUM($B$86:AK86)</f>
        <v>-1077105.7824430189</v>
      </c>
      <c r="AL87" s="264">
        <f>SUM($B$86:AL86)</f>
        <v>-1077190.061395593</v>
      </c>
      <c r="AM87" s="264">
        <f>SUM($B$86:AM86)</f>
        <v>-1077263.8491922452</v>
      </c>
      <c r="AN87" s="264">
        <f>SUM($B$86:AN86)</f>
        <v>-1077328.4517859945</v>
      </c>
      <c r="AO87" s="264">
        <f>SUM($B$86:AO86)</f>
        <v>-1077385.0125630945</v>
      </c>
      <c r="AP87" s="264">
        <f>SUM($B$86:AP86)</f>
        <v>-1077434.5325795596</v>
      </c>
    </row>
    <row r="88" spans="1:45" ht="14.25" x14ac:dyDescent="0.2">
      <c r="A88" s="263" t="s">
        <v>306</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305</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304</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303</v>
      </c>
      <c r="B92" s="132"/>
      <c r="C92" s="132"/>
      <c r="D92" s="132"/>
      <c r="E92" s="132"/>
      <c r="F92" s="132"/>
      <c r="G92" s="132"/>
      <c r="H92" s="132"/>
      <c r="I92" s="132"/>
      <c r="J92" s="132"/>
      <c r="K92" s="132"/>
      <c r="L92" s="281">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24" t="s">
        <v>563</v>
      </c>
      <c r="B97" s="424"/>
      <c r="C97" s="424"/>
      <c r="D97" s="424"/>
      <c r="E97" s="424"/>
      <c r="F97" s="424"/>
      <c r="G97" s="424"/>
      <c r="H97" s="424"/>
      <c r="I97" s="424"/>
      <c r="J97" s="424"/>
      <c r="K97" s="424"/>
      <c r="L97" s="424"/>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x14ac:dyDescent="0.2">
      <c r="C98" s="282"/>
    </row>
    <row r="99" spans="1:71" s="288" customFormat="1" ht="16.5" hidden="1" thickTop="1" x14ac:dyDescent="0.2">
      <c r="A99" s="283" t="s">
        <v>564</v>
      </c>
      <c r="B99" s="284">
        <f>B81*B85</f>
        <v>-853196.4821605616</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-853196.4821605616</v>
      </c>
      <c r="AR99" s="287"/>
      <c r="AS99" s="287"/>
    </row>
    <row r="100" spans="1:71" s="291" customFormat="1" hidden="1" x14ac:dyDescent="0.2">
      <c r="A100" s="289">
        <f>AQ99</f>
        <v>-853196.4821605616</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hidden="1" x14ac:dyDescent="0.2">
      <c r="A101" s="289">
        <f>AP87</f>
        <v>-1077434.5325795596</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hidden="1" x14ac:dyDescent="0.2">
      <c r="A102" s="292" t="s">
        <v>565</v>
      </c>
      <c r="B102" s="293">
        <f>(A101+-A100)/-A100</f>
        <v>-0.26282111460557922</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hidden="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hidden="1" x14ac:dyDescent="0.2">
      <c r="A104" s="295" t="s">
        <v>566</v>
      </c>
      <c r="B104" s="295" t="s">
        <v>567</v>
      </c>
      <c r="C104" s="295" t="s">
        <v>568</v>
      </c>
      <c r="D104" s="295" t="s">
        <v>569</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hidden="1" x14ac:dyDescent="0.2">
      <c r="A105" s="298">
        <f>G30/1000/1000</f>
        <v>-1.0589905379697944</v>
      </c>
      <c r="B105" s="299">
        <f>L88</f>
        <v>0</v>
      </c>
      <c r="C105" s="300" t="str">
        <f>G28</f>
        <v>не окупается</v>
      </c>
      <c r="D105" s="300" t="str">
        <f>G29</f>
        <v>не окупается</v>
      </c>
      <c r="E105" s="301" t="s">
        <v>570</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hidden="1"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hidden="1"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hidden="1" x14ac:dyDescent="0.2">
      <c r="A108" s="306" t="s">
        <v>571</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hidden="1" x14ac:dyDescent="0.2">
      <c r="A109" s="306" t="s">
        <v>572</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hidden="1" x14ac:dyDescent="0.2">
      <c r="A110" s="306" t="s">
        <v>573</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hidden="1" x14ac:dyDescent="0.2">
      <c r="A111" s="306" t="s">
        <v>574</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hidden="1" x14ac:dyDescent="0.2">
      <c r="A112" s="306" t="s">
        <v>575</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hidden="1" x14ac:dyDescent="0.2">
      <c r="A113" s="309" t="s">
        <v>576</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hidden="1"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hidden="1"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hidden="1" x14ac:dyDescent="0.2">
      <c r="A116" s="303"/>
      <c r="B116" s="412" t="s">
        <v>577</v>
      </c>
      <c r="C116" s="413"/>
      <c r="D116" s="412" t="s">
        <v>578</v>
      </c>
      <c r="E116" s="413"/>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hidden="1" x14ac:dyDescent="0.2">
      <c r="A117" s="306" t="s">
        <v>579</v>
      </c>
      <c r="B117" s="312"/>
      <c r="C117" s="303" t="s">
        <v>580</v>
      </c>
      <c r="D117" s="312"/>
      <c r="E117" s="303" t="s">
        <v>580</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hidden="1" x14ac:dyDescent="0.2">
      <c r="A118" s="306" t="s">
        <v>579</v>
      </c>
      <c r="B118" s="303">
        <f>$B$110*B117</f>
        <v>0</v>
      </c>
      <c r="C118" s="303" t="s">
        <v>133</v>
      </c>
      <c r="D118" s="303">
        <f>$B$110*D117</f>
        <v>0</v>
      </c>
      <c r="E118" s="303" t="s">
        <v>133</v>
      </c>
      <c r="F118" s="306" t="s">
        <v>581</v>
      </c>
      <c r="G118" s="303">
        <f>D117-B117</f>
        <v>0</v>
      </c>
      <c r="H118" s="303" t="s">
        <v>580</v>
      </c>
      <c r="I118" s="313">
        <f>$B$110*G118</f>
        <v>0</v>
      </c>
      <c r="J118" s="303" t="s">
        <v>133</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hidden="1" x14ac:dyDescent="0.2">
      <c r="A119" s="303"/>
      <c r="B119" s="303"/>
      <c r="C119" s="303"/>
      <c r="D119" s="303"/>
      <c r="E119" s="303"/>
      <c r="F119" s="306" t="s">
        <v>582</v>
      </c>
      <c r="G119" s="303">
        <f>I119/$B$110</f>
        <v>0</v>
      </c>
      <c r="H119" s="303" t="s">
        <v>580</v>
      </c>
      <c r="I119" s="312"/>
      <c r="J119" s="303" t="s">
        <v>133</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hidden="1" x14ac:dyDescent="0.2">
      <c r="A120" s="314"/>
      <c r="B120" s="315"/>
      <c r="C120" s="315"/>
      <c r="D120" s="315"/>
      <c r="E120" s="315"/>
      <c r="F120" s="316" t="s">
        <v>583</v>
      </c>
      <c r="G120" s="313">
        <f>G118</f>
        <v>0</v>
      </c>
      <c r="H120" s="303" t="s">
        <v>580</v>
      </c>
      <c r="I120" s="308">
        <f>I118</f>
        <v>0</v>
      </c>
      <c r="J120" s="303" t="s">
        <v>133</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hidden="1"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hidden="1" x14ac:dyDescent="0.2">
      <c r="A122" s="318" t="s">
        <v>584</v>
      </c>
      <c r="B122" s="319">
        <v>0.93657504012825632</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hidden="1" x14ac:dyDescent="0.2">
      <c r="A123" s="318" t="s">
        <v>349</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hidden="1" x14ac:dyDescent="0.2">
      <c r="A124" s="318" t="s">
        <v>585</v>
      </c>
      <c r="B124" s="320"/>
      <c r="C124" s="321" t="s">
        <v>586</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hidden="1"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hidden="1" x14ac:dyDescent="0.2">
      <c r="A126" s="318" t="s">
        <v>587</v>
      </c>
      <c r="B126" s="326">
        <f>$B$122*1000*1000</f>
        <v>936575.04012825631</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hidden="1" x14ac:dyDescent="0.2">
      <c r="A127" s="318" t="s">
        <v>588</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hidden="1"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hidden="1" x14ac:dyDescent="0.2">
      <c r="A129" s="318" t="s">
        <v>589</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hidden="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hidden="1" x14ac:dyDescent="0.2">
      <c r="A131" s="332" t="s">
        <v>590</v>
      </c>
      <c r="B131" s="333">
        <v>1.23072</v>
      </c>
      <c r="C131" s="301" t="s">
        <v>591</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hidden="1" x14ac:dyDescent="0.2">
      <c r="A132" s="332" t="s">
        <v>592</v>
      </c>
      <c r="B132" s="333">
        <v>1.20268</v>
      </c>
      <c r="C132" s="301" t="s">
        <v>591</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hidden="1"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hidden="1" x14ac:dyDescent="0.2">
      <c r="A134" s="318" t="s">
        <v>593</v>
      </c>
      <c r="C134" s="325" t="s">
        <v>594</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hidden="1"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hidden="1" x14ac:dyDescent="0.2">
      <c r="A136" s="318" t="s">
        <v>595</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hidden="1" x14ac:dyDescent="0.2">
      <c r="A137" s="318" t="s">
        <v>596</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hidden="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hidden="1"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hidden="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hidden="1"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90" zoomScaleSheetLayoutView="90" workbookViewId="0">
      <selection activeCell="D37" sqref="D37"/>
    </sheetView>
  </sheetViews>
  <sheetFormatPr defaultRowHeight="15.75" x14ac:dyDescent="0.25"/>
  <cols>
    <col min="1" max="1" width="9.140625" style="72"/>
    <col min="2" max="2" width="37.7109375" style="72" customWidth="1"/>
    <col min="3" max="3" width="11.8554687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'1. паспорт местоположение'!A5:C5</f>
        <v>Год раскрытия информации: 2016 год</v>
      </c>
      <c r="B5" s="364"/>
      <c r="C5" s="364"/>
      <c r="D5" s="364"/>
      <c r="E5" s="364"/>
      <c r="F5" s="364"/>
      <c r="G5" s="364"/>
      <c r="H5" s="364"/>
      <c r="I5" s="364"/>
      <c r="J5" s="364"/>
      <c r="K5" s="364"/>
      <c r="L5" s="364"/>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2" t="str">
        <f>'1. паспорт местоположение'!A12:C12</f>
        <v>F_prj_111001_2765</v>
      </c>
      <c r="B12" s="372"/>
      <c r="C12" s="372"/>
      <c r="D12" s="372"/>
      <c r="E12" s="372"/>
      <c r="F12" s="372"/>
      <c r="G12" s="372"/>
      <c r="H12" s="372"/>
      <c r="I12" s="372"/>
      <c r="J12" s="372"/>
      <c r="K12" s="372"/>
      <c r="L12" s="372"/>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местоположение'!A15:C15</f>
        <v>381_Модернизация основных и резервных релейных защит  ВЛ 110 кВ Л-101, Л-107</v>
      </c>
      <c r="B15" s="369"/>
      <c r="C15" s="369"/>
      <c r="D15" s="369"/>
      <c r="E15" s="369"/>
      <c r="F15" s="369"/>
      <c r="G15" s="369"/>
      <c r="H15" s="369"/>
      <c r="I15" s="369"/>
      <c r="J15" s="369"/>
      <c r="K15" s="369"/>
      <c r="L15" s="369"/>
    </row>
    <row r="16" spans="1:44" x14ac:dyDescent="0.25">
      <c r="A16" s="365" t="s">
        <v>7</v>
      </c>
      <c r="B16" s="365"/>
      <c r="C16" s="365"/>
      <c r="D16" s="365"/>
      <c r="E16" s="365"/>
      <c r="F16" s="365"/>
      <c r="G16" s="365"/>
      <c r="H16" s="365"/>
      <c r="I16" s="365"/>
      <c r="J16" s="365"/>
      <c r="K16" s="365"/>
      <c r="L16" s="365"/>
    </row>
    <row r="17" spans="1:12" ht="15.75" customHeight="1" x14ac:dyDescent="0.25">
      <c r="L17" s="106"/>
    </row>
    <row r="18" spans="1:12" x14ac:dyDescent="0.25">
      <c r="K18" s="105"/>
    </row>
    <row r="19" spans="1:12" ht="15.75" customHeight="1" x14ac:dyDescent="0.25">
      <c r="A19" s="425" t="s">
        <v>508</v>
      </c>
      <c r="B19" s="425"/>
      <c r="C19" s="425"/>
      <c r="D19" s="425"/>
      <c r="E19" s="425"/>
      <c r="F19" s="425"/>
      <c r="G19" s="425"/>
      <c r="H19" s="425"/>
      <c r="I19" s="425"/>
      <c r="J19" s="425"/>
      <c r="K19" s="425"/>
      <c r="L19" s="425"/>
    </row>
    <row r="20" spans="1:12" x14ac:dyDescent="0.25">
      <c r="A20" s="74"/>
      <c r="B20" s="74"/>
      <c r="C20" s="104"/>
      <c r="D20" s="104"/>
      <c r="E20" s="104"/>
      <c r="F20" s="104"/>
      <c r="G20" s="104"/>
      <c r="H20" s="104"/>
      <c r="I20" s="104"/>
      <c r="J20" s="104"/>
      <c r="K20" s="104"/>
      <c r="L20" s="104"/>
    </row>
    <row r="21" spans="1:12" ht="28.5" customHeight="1" x14ac:dyDescent="0.25">
      <c r="A21" s="426" t="s">
        <v>226</v>
      </c>
      <c r="B21" s="426" t="s">
        <v>225</v>
      </c>
      <c r="C21" s="432" t="s">
        <v>440</v>
      </c>
      <c r="D21" s="432"/>
      <c r="E21" s="432"/>
      <c r="F21" s="432"/>
      <c r="G21" s="432"/>
      <c r="H21" s="432"/>
      <c r="I21" s="427" t="s">
        <v>224</v>
      </c>
      <c r="J21" s="429" t="s">
        <v>442</v>
      </c>
      <c r="K21" s="426" t="s">
        <v>223</v>
      </c>
      <c r="L21" s="428" t="s">
        <v>441</v>
      </c>
    </row>
    <row r="22" spans="1:12" ht="58.5" customHeight="1" x14ac:dyDescent="0.25">
      <c r="A22" s="426"/>
      <c r="B22" s="426"/>
      <c r="C22" s="433" t="s">
        <v>3</v>
      </c>
      <c r="D22" s="433"/>
      <c r="E22" s="165"/>
      <c r="F22" s="166"/>
      <c r="G22" s="434" t="s">
        <v>2</v>
      </c>
      <c r="H22" s="435"/>
      <c r="I22" s="427"/>
      <c r="J22" s="430"/>
      <c r="K22" s="426"/>
      <c r="L22" s="428"/>
    </row>
    <row r="23" spans="1:12" ht="47.25" x14ac:dyDescent="0.25">
      <c r="A23" s="426"/>
      <c r="B23" s="426"/>
      <c r="C23" s="103" t="s">
        <v>222</v>
      </c>
      <c r="D23" s="103" t="s">
        <v>221</v>
      </c>
      <c r="E23" s="103" t="s">
        <v>222</v>
      </c>
      <c r="F23" s="103" t="s">
        <v>221</v>
      </c>
      <c r="G23" s="103" t="s">
        <v>222</v>
      </c>
      <c r="H23" s="103" t="s">
        <v>221</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220</v>
      </c>
      <c r="C25" s="96"/>
      <c r="D25" s="101"/>
      <c r="E25" s="101"/>
      <c r="F25" s="101"/>
      <c r="G25" s="101"/>
      <c r="H25" s="101"/>
      <c r="I25" s="101"/>
      <c r="J25" s="101"/>
      <c r="K25" s="92"/>
      <c r="L25" s="115"/>
    </row>
    <row r="26" spans="1:12" ht="21.75" customHeight="1" x14ac:dyDescent="0.25">
      <c r="A26" s="95" t="s">
        <v>219</v>
      </c>
      <c r="B26" s="102" t="s">
        <v>447</v>
      </c>
      <c r="C26" s="93"/>
      <c r="D26" s="101"/>
      <c r="E26" s="101"/>
      <c r="F26" s="101"/>
      <c r="G26" s="101"/>
      <c r="H26" s="101"/>
      <c r="I26" s="101"/>
      <c r="J26" s="101"/>
      <c r="K26" s="92"/>
      <c r="L26" s="92"/>
    </row>
    <row r="27" spans="1:12" s="76" customFormat="1" ht="39" customHeight="1" x14ac:dyDescent="0.25">
      <c r="A27" s="95" t="s">
        <v>218</v>
      </c>
      <c r="B27" s="102" t="s">
        <v>449</v>
      </c>
      <c r="C27" s="93"/>
      <c r="D27" s="101"/>
      <c r="E27" s="101"/>
      <c r="F27" s="101"/>
      <c r="G27" s="101"/>
      <c r="H27" s="101"/>
      <c r="I27" s="101"/>
      <c r="J27" s="101"/>
      <c r="K27" s="92"/>
      <c r="L27" s="92"/>
    </row>
    <row r="28" spans="1:12" s="76" customFormat="1" ht="70.5" customHeight="1" x14ac:dyDescent="0.25">
      <c r="A28" s="95" t="s">
        <v>448</v>
      </c>
      <c r="B28" s="102" t="s">
        <v>453</v>
      </c>
      <c r="C28" s="93"/>
      <c r="D28" s="101"/>
      <c r="E28" s="101"/>
      <c r="F28" s="101"/>
      <c r="G28" s="101"/>
      <c r="H28" s="101"/>
      <c r="I28" s="101"/>
      <c r="J28" s="101"/>
      <c r="K28" s="92"/>
      <c r="L28" s="92"/>
    </row>
    <row r="29" spans="1:12" s="76" customFormat="1" ht="54" customHeight="1" x14ac:dyDescent="0.25">
      <c r="A29" s="95" t="s">
        <v>217</v>
      </c>
      <c r="B29" s="102" t="s">
        <v>452</v>
      </c>
      <c r="C29" s="93"/>
      <c r="D29" s="101"/>
      <c r="E29" s="101"/>
      <c r="F29" s="101"/>
      <c r="G29" s="101"/>
      <c r="H29" s="101"/>
      <c r="I29" s="101"/>
      <c r="J29" s="101"/>
      <c r="K29" s="92"/>
      <c r="L29" s="92"/>
    </row>
    <row r="30" spans="1:12" s="76" customFormat="1" ht="42" customHeight="1" x14ac:dyDescent="0.25">
      <c r="A30" s="95" t="s">
        <v>216</v>
      </c>
      <c r="B30" s="102" t="s">
        <v>454</v>
      </c>
      <c r="C30" s="93"/>
      <c r="D30" s="101"/>
      <c r="E30" s="101"/>
      <c r="F30" s="101"/>
      <c r="G30" s="101"/>
      <c r="H30" s="101"/>
      <c r="I30" s="101"/>
      <c r="J30" s="101"/>
      <c r="K30" s="92"/>
      <c r="L30" s="92"/>
    </row>
    <row r="31" spans="1:12" s="76" customFormat="1" ht="37.5" customHeight="1" x14ac:dyDescent="0.25">
      <c r="A31" s="95" t="s">
        <v>215</v>
      </c>
      <c r="B31" s="94" t="s">
        <v>450</v>
      </c>
      <c r="C31" s="353">
        <v>42552</v>
      </c>
      <c r="D31" s="354">
        <v>42583</v>
      </c>
      <c r="E31" s="101"/>
      <c r="F31" s="101"/>
      <c r="G31" s="101"/>
      <c r="H31" s="101"/>
      <c r="I31" s="101"/>
      <c r="J31" s="101"/>
      <c r="K31" s="92"/>
      <c r="L31" s="92"/>
    </row>
    <row r="32" spans="1:12" s="76" customFormat="1" ht="31.5" x14ac:dyDescent="0.25">
      <c r="A32" s="95" t="s">
        <v>213</v>
      </c>
      <c r="B32" s="94" t="s">
        <v>455</v>
      </c>
      <c r="C32" s="353"/>
      <c r="D32" s="354"/>
      <c r="E32" s="101"/>
      <c r="F32" s="101"/>
      <c r="G32" s="101"/>
      <c r="H32" s="101"/>
      <c r="I32" s="101"/>
      <c r="J32" s="101"/>
      <c r="K32" s="92"/>
      <c r="L32" s="92"/>
    </row>
    <row r="33" spans="1:12" s="76" customFormat="1" ht="37.5" customHeight="1" x14ac:dyDescent="0.25">
      <c r="A33" s="95" t="s">
        <v>466</v>
      </c>
      <c r="B33" s="94" t="s">
        <v>378</v>
      </c>
      <c r="C33" s="93"/>
      <c r="D33" s="101"/>
      <c r="E33" s="101"/>
      <c r="F33" s="101"/>
      <c r="G33" s="101"/>
      <c r="H33" s="101"/>
      <c r="I33" s="101"/>
      <c r="J33" s="101"/>
      <c r="K33" s="92"/>
      <c r="L33" s="92"/>
    </row>
    <row r="34" spans="1:12" s="76" customFormat="1" ht="47.25" customHeight="1" x14ac:dyDescent="0.25">
      <c r="A34" s="95" t="s">
        <v>467</v>
      </c>
      <c r="B34" s="94" t="s">
        <v>459</v>
      </c>
      <c r="C34" s="93"/>
      <c r="D34" s="100"/>
      <c r="E34" s="100"/>
      <c r="F34" s="100"/>
      <c r="G34" s="100"/>
      <c r="H34" s="100"/>
      <c r="I34" s="100"/>
      <c r="J34" s="100"/>
      <c r="K34" s="100"/>
      <c r="L34" s="92"/>
    </row>
    <row r="35" spans="1:12" s="76" customFormat="1" ht="49.5" customHeight="1" x14ac:dyDescent="0.25">
      <c r="A35" s="95" t="s">
        <v>468</v>
      </c>
      <c r="B35" s="94" t="s">
        <v>214</v>
      </c>
      <c r="C35" s="93"/>
      <c r="D35" s="100"/>
      <c r="E35" s="100"/>
      <c r="F35" s="100"/>
      <c r="G35" s="100"/>
      <c r="H35" s="100"/>
      <c r="I35" s="100"/>
      <c r="J35" s="100"/>
      <c r="K35" s="100"/>
      <c r="L35" s="92"/>
    </row>
    <row r="36" spans="1:12" ht="37.5" customHeight="1" x14ac:dyDescent="0.25">
      <c r="A36" s="95" t="s">
        <v>469</v>
      </c>
      <c r="B36" s="94" t="s">
        <v>451</v>
      </c>
      <c r="C36" s="93"/>
      <c r="D36" s="99"/>
      <c r="E36" s="99"/>
      <c r="F36" s="98"/>
      <c r="G36" s="98"/>
      <c r="H36" s="98"/>
      <c r="I36" s="97"/>
      <c r="J36" s="97"/>
      <c r="K36" s="92"/>
      <c r="L36" s="92"/>
    </row>
    <row r="37" spans="1:12" x14ac:dyDescent="0.25">
      <c r="A37" s="95" t="s">
        <v>470</v>
      </c>
      <c r="B37" s="94" t="s">
        <v>212</v>
      </c>
      <c r="C37" s="353">
        <v>42644</v>
      </c>
      <c r="D37" s="354">
        <v>42675</v>
      </c>
      <c r="E37" s="99"/>
      <c r="F37" s="98"/>
      <c r="G37" s="98"/>
      <c r="H37" s="98"/>
      <c r="I37" s="97"/>
      <c r="J37" s="97"/>
      <c r="K37" s="92"/>
      <c r="L37" s="92"/>
    </row>
    <row r="38" spans="1:12" x14ac:dyDescent="0.25">
      <c r="A38" s="95" t="s">
        <v>471</v>
      </c>
      <c r="B38" s="96" t="s">
        <v>211</v>
      </c>
      <c r="C38" s="93"/>
      <c r="D38" s="92"/>
      <c r="E38" s="92"/>
      <c r="F38" s="92"/>
      <c r="G38" s="92"/>
      <c r="H38" s="92"/>
      <c r="I38" s="92"/>
      <c r="J38" s="92"/>
      <c r="K38" s="92"/>
      <c r="L38" s="92"/>
    </row>
    <row r="39" spans="1:12" ht="63" x14ac:dyDescent="0.25">
      <c r="A39" s="95">
        <v>2</v>
      </c>
      <c r="B39" s="94" t="s">
        <v>456</v>
      </c>
      <c r="C39" s="96"/>
      <c r="D39" s="92"/>
      <c r="E39" s="92"/>
      <c r="F39" s="92"/>
      <c r="G39" s="92"/>
      <c r="H39" s="92"/>
      <c r="I39" s="92"/>
      <c r="J39" s="92"/>
      <c r="K39" s="92"/>
      <c r="L39" s="92"/>
    </row>
    <row r="40" spans="1:12" ht="33.75" customHeight="1" x14ac:dyDescent="0.25">
      <c r="A40" s="95" t="s">
        <v>210</v>
      </c>
      <c r="B40" s="94" t="s">
        <v>458</v>
      </c>
      <c r="C40" s="93"/>
      <c r="D40" s="92"/>
      <c r="E40" s="92"/>
      <c r="F40" s="92"/>
      <c r="G40" s="92"/>
      <c r="H40" s="92"/>
      <c r="I40" s="92"/>
      <c r="J40" s="92"/>
      <c r="K40" s="92"/>
      <c r="L40" s="92"/>
    </row>
    <row r="41" spans="1:12" ht="63" customHeight="1" x14ac:dyDescent="0.25">
      <c r="A41" s="95" t="s">
        <v>209</v>
      </c>
      <c r="B41" s="96" t="s">
        <v>539</v>
      </c>
      <c r="C41" s="93"/>
      <c r="D41" s="92"/>
      <c r="E41" s="92"/>
      <c r="F41" s="92"/>
      <c r="G41" s="92"/>
      <c r="H41" s="92"/>
      <c r="I41" s="92"/>
      <c r="J41" s="92"/>
      <c r="K41" s="92"/>
      <c r="L41" s="92"/>
    </row>
    <row r="42" spans="1:12" ht="58.5" customHeight="1" x14ac:dyDescent="0.25">
      <c r="A42" s="95">
        <v>3</v>
      </c>
      <c r="B42" s="94" t="s">
        <v>457</v>
      </c>
      <c r="C42" s="96"/>
      <c r="D42" s="92"/>
      <c r="E42" s="92"/>
      <c r="F42" s="92"/>
      <c r="G42" s="92"/>
      <c r="H42" s="92"/>
      <c r="I42" s="92"/>
      <c r="J42" s="92"/>
      <c r="K42" s="92"/>
      <c r="L42" s="92"/>
    </row>
    <row r="43" spans="1:12" ht="34.5" customHeight="1" x14ac:dyDescent="0.25">
      <c r="A43" s="95" t="s">
        <v>208</v>
      </c>
      <c r="B43" s="94" t="s">
        <v>206</v>
      </c>
      <c r="C43" s="93"/>
      <c r="D43" s="92"/>
      <c r="E43" s="92"/>
      <c r="F43" s="92"/>
      <c r="G43" s="92"/>
      <c r="H43" s="92"/>
      <c r="I43" s="92"/>
      <c r="J43" s="92"/>
      <c r="K43" s="92"/>
      <c r="L43" s="92"/>
    </row>
    <row r="44" spans="1:12" ht="24.75" customHeight="1" x14ac:dyDescent="0.25">
      <c r="A44" s="95" t="s">
        <v>207</v>
      </c>
      <c r="B44" s="94" t="s">
        <v>204</v>
      </c>
      <c r="C44" s="93"/>
      <c r="D44" s="92"/>
      <c r="E44" s="92"/>
      <c r="F44" s="92"/>
      <c r="G44" s="92"/>
      <c r="H44" s="92"/>
      <c r="I44" s="92"/>
      <c r="J44" s="92"/>
      <c r="K44" s="92"/>
      <c r="L44" s="92"/>
    </row>
    <row r="45" spans="1:12" ht="90.75" customHeight="1" x14ac:dyDescent="0.25">
      <c r="A45" s="95" t="s">
        <v>205</v>
      </c>
      <c r="B45" s="94" t="s">
        <v>462</v>
      </c>
      <c r="C45" s="93"/>
      <c r="D45" s="92"/>
      <c r="E45" s="92"/>
      <c r="F45" s="92"/>
      <c r="G45" s="92"/>
      <c r="H45" s="92"/>
      <c r="I45" s="92"/>
      <c r="J45" s="92"/>
      <c r="K45" s="92"/>
      <c r="L45" s="92"/>
    </row>
    <row r="46" spans="1:12" ht="167.25" customHeight="1" x14ac:dyDescent="0.25">
      <c r="A46" s="95" t="s">
        <v>203</v>
      </c>
      <c r="B46" s="94" t="s">
        <v>460</v>
      </c>
      <c r="C46" s="93"/>
      <c r="D46" s="92"/>
      <c r="E46" s="92"/>
      <c r="F46" s="92"/>
      <c r="G46" s="92"/>
      <c r="H46" s="92"/>
      <c r="I46" s="92"/>
      <c r="J46" s="92"/>
      <c r="K46" s="92"/>
      <c r="L46" s="92"/>
    </row>
    <row r="47" spans="1:12" ht="30.75" customHeight="1" x14ac:dyDescent="0.25">
      <c r="A47" s="95" t="s">
        <v>201</v>
      </c>
      <c r="B47" s="94" t="s">
        <v>202</v>
      </c>
      <c r="C47" s="93"/>
      <c r="D47" s="92"/>
      <c r="E47" s="92"/>
      <c r="F47" s="92"/>
      <c r="G47" s="92"/>
      <c r="H47" s="92"/>
      <c r="I47" s="92"/>
      <c r="J47" s="92"/>
      <c r="K47" s="92"/>
      <c r="L47" s="92"/>
    </row>
    <row r="48" spans="1:12" ht="37.5" customHeight="1" x14ac:dyDescent="0.25">
      <c r="A48" s="95" t="s">
        <v>472</v>
      </c>
      <c r="B48" s="96" t="s">
        <v>200</v>
      </c>
      <c r="C48" s="93"/>
      <c r="D48" s="92"/>
      <c r="E48" s="92"/>
      <c r="F48" s="92"/>
      <c r="G48" s="92"/>
      <c r="H48" s="92"/>
      <c r="I48" s="92"/>
      <c r="J48" s="92"/>
      <c r="K48" s="92"/>
      <c r="L48" s="92"/>
    </row>
    <row r="49" spans="1:12" ht="35.25" customHeight="1" x14ac:dyDescent="0.25">
      <c r="A49" s="95">
        <v>4</v>
      </c>
      <c r="B49" s="94" t="s">
        <v>198</v>
      </c>
      <c r="C49" s="96"/>
      <c r="D49" s="92"/>
      <c r="E49" s="92"/>
      <c r="F49" s="92"/>
      <c r="G49" s="92"/>
      <c r="H49" s="92"/>
      <c r="I49" s="92"/>
      <c r="J49" s="92"/>
      <c r="K49" s="92"/>
      <c r="L49" s="92"/>
    </row>
    <row r="50" spans="1:12" ht="86.25" customHeight="1" x14ac:dyDescent="0.25">
      <c r="A50" s="95" t="s">
        <v>199</v>
      </c>
      <c r="B50" s="94" t="s">
        <v>461</v>
      </c>
      <c r="C50" s="96"/>
      <c r="D50" s="92"/>
      <c r="E50" s="92"/>
      <c r="F50" s="92"/>
      <c r="G50" s="92"/>
      <c r="H50" s="92"/>
      <c r="I50" s="92"/>
      <c r="J50" s="92"/>
      <c r="K50" s="92"/>
      <c r="L50" s="92"/>
    </row>
    <row r="51" spans="1:12" ht="77.25" customHeight="1" x14ac:dyDescent="0.25">
      <c r="A51" s="95" t="s">
        <v>197</v>
      </c>
      <c r="B51" s="94" t="s">
        <v>463</v>
      </c>
      <c r="C51" s="93"/>
      <c r="D51" s="92"/>
      <c r="E51" s="92"/>
      <c r="F51" s="92"/>
      <c r="G51" s="92"/>
      <c r="H51" s="92"/>
      <c r="I51" s="92"/>
      <c r="J51" s="92"/>
      <c r="K51" s="92"/>
      <c r="L51" s="92"/>
    </row>
    <row r="52" spans="1:12" ht="71.25" customHeight="1" x14ac:dyDescent="0.25">
      <c r="A52" s="95" t="s">
        <v>195</v>
      </c>
      <c r="B52" s="94" t="s">
        <v>196</v>
      </c>
      <c r="C52" s="93"/>
      <c r="D52" s="92"/>
      <c r="E52" s="92"/>
      <c r="F52" s="92"/>
      <c r="G52" s="92"/>
      <c r="H52" s="92"/>
      <c r="I52" s="92"/>
      <c r="J52" s="92"/>
      <c r="K52" s="92"/>
      <c r="L52" s="92"/>
    </row>
    <row r="53" spans="1:12" ht="48" customHeight="1" x14ac:dyDescent="0.25">
      <c r="A53" s="95" t="s">
        <v>193</v>
      </c>
      <c r="B53" s="169" t="s">
        <v>464</v>
      </c>
      <c r="C53" s="93"/>
      <c r="D53" s="92"/>
      <c r="E53" s="92"/>
      <c r="F53" s="92"/>
      <c r="G53" s="92"/>
      <c r="H53" s="92"/>
      <c r="I53" s="92"/>
      <c r="J53" s="92"/>
      <c r="K53" s="92"/>
      <c r="L53" s="92"/>
    </row>
    <row r="54" spans="1:12" ht="46.5" customHeight="1" x14ac:dyDescent="0.25">
      <c r="A54" s="95" t="s">
        <v>465</v>
      </c>
      <c r="B54" s="94" t="s">
        <v>194</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2016-11-03T12:54:00Z</dcterms:modified>
</cp:coreProperties>
</file>