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K27" i="15" l="1"/>
  <c r="K29" i="15" s="1"/>
  <c r="G29" i="15"/>
  <c r="G27" i="15"/>
  <c r="B21" i="22" l="1"/>
  <c r="B22" i="22"/>
  <c r="A15" i="22"/>
  <c r="A12" i="22"/>
  <c r="A9" i="22"/>
  <c r="F33" i="15"/>
  <c r="F30" i="15"/>
  <c r="F29" i="15"/>
  <c r="F27" i="15"/>
  <c r="F24"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9" i="19"/>
  <c r="B27" i="19"/>
  <c r="A9" i="19"/>
  <c r="A7" i="19"/>
  <c r="A5" i="19"/>
  <c r="B81" i="19" l="1"/>
  <c r="AQ81" i="19" s="1"/>
  <c r="B25" i="19"/>
  <c r="F48" i="19"/>
  <c r="H136" i="19"/>
  <c r="I136" i="19" s="1"/>
  <c r="C108" i="19"/>
  <c r="G120" i="19"/>
  <c r="C141" i="19"/>
  <c r="C73" i="19" s="1"/>
  <c r="C85" i="19" s="1"/>
  <c r="C99" i="19" s="1"/>
  <c r="C47" i="19"/>
  <c r="B79" i="19"/>
  <c r="B54" i="19"/>
  <c r="E140" i="19"/>
  <c r="B85" i="19"/>
  <c r="B99" i="19" s="1"/>
  <c r="D58" i="19"/>
  <c r="C49" i="19"/>
  <c r="C50" i="19" s="1"/>
  <c r="C59" i="19" s="1"/>
  <c r="D137" i="19"/>
  <c r="B46" i="19"/>
  <c r="C74" i="19"/>
  <c r="F109" i="19"/>
  <c r="E108" i="19"/>
  <c r="D141" i="19"/>
  <c r="D73" i="19" s="1"/>
  <c r="D85" i="19" s="1"/>
  <c r="D99" i="19" s="1"/>
  <c r="H48" i="19"/>
  <c r="B66" i="19"/>
  <c r="B68" i="19" s="1"/>
  <c r="J136" i="19" l="1"/>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C75" i="19" s="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F90" i="19" s="1"/>
  <c r="T136" i="19"/>
  <c r="S48" i="19"/>
  <c r="H56" i="19"/>
  <c r="H69" i="19" s="1"/>
  <c r="H77" i="19" s="1"/>
  <c r="I53" i="19"/>
  <c r="I55" i="19" s="1"/>
  <c r="I82" i="19" s="1"/>
  <c r="G70" i="19"/>
  <c r="G71" i="19" s="1"/>
  <c r="H55" i="19"/>
  <c r="H82" i="19" s="1"/>
  <c r="E90"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F88" i="19" l="1"/>
  <c r="F84" i="19"/>
  <c r="F89" i="19" s="1"/>
  <c r="H70" i="19"/>
  <c r="H71" i="19" s="1"/>
  <c r="H72" i="19" s="1"/>
  <c r="T48" i="19"/>
  <c r="U136" i="19"/>
  <c r="I56" i="19"/>
  <c r="I69" i="19" s="1"/>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V136" i="19" l="1"/>
  <c r="U48" i="19"/>
  <c r="J56" i="19"/>
  <c r="J69" i="19" s="1"/>
  <c r="K53" i="19"/>
  <c r="H78" i="19"/>
  <c r="H83" i="19" s="1"/>
  <c r="H86" i="19" s="1"/>
  <c r="I70" i="19"/>
  <c r="I77" i="19"/>
  <c r="K55" i="19"/>
  <c r="K82" i="19" s="1"/>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88" i="19" l="1"/>
  <c r="H84" i="19"/>
  <c r="P61" i="19"/>
  <c r="P60" i="19" s="1"/>
  <c r="P66" i="19" s="1"/>
  <c r="P68" i="19" s="1"/>
  <c r="V48" i="19"/>
  <c r="W136" i="19"/>
  <c r="I71" i="19"/>
  <c r="I78" i="19" s="1"/>
  <c r="I83" i="19" s="1"/>
  <c r="I88" i="19" s="1"/>
  <c r="H89"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J78" i="19"/>
  <c r="J83" i="19" s="1"/>
  <c r="W48" i="19"/>
  <c r="X136" i="19"/>
  <c r="J72" i="19"/>
  <c r="J88" i="19"/>
  <c r="Q61" i="19"/>
  <c r="Q60" i="19" s="1"/>
  <c r="Q66" i="19" s="1"/>
  <c r="Q68" i="19" s="1"/>
  <c r="I72" i="19"/>
  <c r="L55" i="19"/>
  <c r="L82" i="19" s="1"/>
  <c r="K77" i="19"/>
  <c r="K70" i="19"/>
  <c r="K71" i="19" s="1"/>
  <c r="P75" i="19"/>
  <c r="U109" i="19"/>
  <c r="T108" i="19"/>
  <c r="Q80" i="19"/>
  <c r="Q76" i="19"/>
  <c r="R67" i="19"/>
  <c r="I87" i="19"/>
  <c r="I90" i="19" s="1"/>
  <c r="R49" i="19"/>
  <c r="R50" i="19" s="1"/>
  <c r="R59" i="19" s="1"/>
  <c r="S137" i="19"/>
  <c r="T140" i="19"/>
  <c r="R74" i="19"/>
  <c r="R47" i="19"/>
  <c r="R61" i="19" s="1"/>
  <c r="R60" i="19" s="1"/>
  <c r="R52" i="19"/>
  <c r="S58" i="19"/>
  <c r="K78" i="19" l="1"/>
  <c r="K83" i="19" s="1"/>
  <c r="X48" i="19"/>
  <c r="Y136" i="19"/>
  <c r="J84" i="19"/>
  <c r="J89" i="19" s="1"/>
  <c r="J86" i="19"/>
  <c r="J87" i="19" s="1"/>
  <c r="J90" i="19" s="1"/>
  <c r="Q79" i="19"/>
  <c r="R79" i="19" s="1"/>
  <c r="K72" i="19"/>
  <c r="L56" i="19"/>
  <c r="L69" i="19" s="1"/>
  <c r="M53" i="19"/>
  <c r="R66" i="19"/>
  <c r="R68" i="19" s="1"/>
  <c r="R80"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Q84" i="19"/>
  <c r="Q89" i="19" s="1"/>
  <c r="S56" i="19"/>
  <c r="S69" i="19" s="1"/>
  <c r="S70" i="19" s="1"/>
  <c r="AK136" i="19"/>
  <c r="AJ48" i="19"/>
  <c r="R84" i="19"/>
  <c r="R89" i="19" s="1"/>
  <c r="AD61" i="19"/>
  <c r="AD60" i="19" s="1"/>
  <c r="AD66" i="19" s="1"/>
  <c r="AD68" i="19" s="1"/>
  <c r="T53" i="19"/>
  <c r="S77" i="19"/>
  <c r="R86" i="19"/>
  <c r="R87" i="19" s="1"/>
  <c r="R90" i="19" s="1"/>
  <c r="T55" i="19"/>
  <c r="T82" i="19" s="1"/>
  <c r="AC79" i="19"/>
  <c r="AF137" i="19"/>
  <c r="AE49" i="19"/>
  <c r="AE50" i="19" s="1"/>
  <c r="AE59" i="19" s="1"/>
  <c r="AH109" i="19"/>
  <c r="AG108" i="19"/>
  <c r="AC75" i="19"/>
  <c r="AG140" i="19"/>
  <c r="AD80" i="19"/>
  <c r="AF58" i="19"/>
  <c r="AE47" i="19"/>
  <c r="AE61" i="19" s="1"/>
  <c r="AE60" i="19" s="1"/>
  <c r="AE74" i="19"/>
  <c r="AE52" i="19"/>
  <c r="AE67" i="19"/>
  <c r="AD76" i="19"/>
  <c r="AL136" i="19" l="1"/>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U86" i="19"/>
  <c r="U87" i="19" s="1"/>
  <c r="U90" i="19" s="1"/>
  <c r="U84" i="19"/>
  <c r="U89" i="19" s="1"/>
  <c r="U88" i="19"/>
  <c r="W55" i="19"/>
  <c r="W82" i="19" s="1"/>
  <c r="X53" i="19"/>
  <c r="V70" i="19"/>
  <c r="V77" i="19"/>
  <c r="U72" i="19"/>
  <c r="AI75" i="19"/>
  <c r="AJ80" i="19"/>
  <c r="AJ66" i="19"/>
  <c r="AJ68" i="19" s="1"/>
  <c r="AI79" i="19"/>
  <c r="AJ79" i="19" s="1"/>
  <c r="AK67" i="19"/>
  <c r="AJ76" i="19"/>
  <c r="AM108" i="19"/>
  <c r="AN109" i="19"/>
  <c r="AK74" i="19"/>
  <c r="AL58" i="19"/>
  <c r="AK52" i="19"/>
  <c r="AK47" i="19"/>
  <c r="AM140" i="19"/>
  <c r="AM141" i="19" s="1"/>
  <c r="AM73" i="19" s="1"/>
  <c r="AM85" i="19" s="1"/>
  <c r="AM99" i="19" s="1"/>
  <c r="AL137" i="19"/>
  <c r="AK49" i="19"/>
  <c r="AK50" i="19" s="1"/>
  <c r="AK59" i="19" s="1"/>
  <c r="W56" i="19" l="1"/>
  <c r="W69" i="19" s="1"/>
  <c r="W70" i="19" s="1"/>
  <c r="AK61" i="19"/>
  <c r="AK60" i="19" s="1"/>
  <c r="AK66" i="19" s="1"/>
  <c r="AK68" i="19" s="1"/>
  <c r="V71" i="19"/>
  <c r="V78" i="19" s="1"/>
  <c r="V83" i="19" s="1"/>
  <c r="W77" i="19"/>
  <c r="X55" i="19"/>
  <c r="X82" i="19" s="1"/>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AK79" i="19" l="1"/>
  <c r="AL79" i="19" s="1"/>
  <c r="X56" i="19"/>
  <c r="X69" i="19" s="1"/>
  <c r="X70" i="19" s="1"/>
  <c r="Y53" i="19"/>
  <c r="Y55" i="19" s="1"/>
  <c r="Y82" i="19" s="1"/>
  <c r="V86" i="19"/>
  <c r="V87" i="19" s="1"/>
  <c r="V90" i="19" s="1"/>
  <c r="V84" i="19"/>
  <c r="V89" i="19" s="1"/>
  <c r="V88"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X77" i="19" l="1"/>
  <c r="W72" i="19"/>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A53" i="19"/>
  <c r="Y71" i="19"/>
  <c r="Y78" i="19" s="1"/>
  <c r="Y83" i="19" s="1"/>
  <c r="Z56" i="19"/>
  <c r="Z69" i="19" s="1"/>
  <c r="AN75" i="19"/>
  <c r="AP67" i="19"/>
  <c r="AO76" i="19"/>
  <c r="AO66" i="19"/>
  <c r="AO68" i="19" s="1"/>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84" i="19"/>
  <c r="AB89" i="19" s="1"/>
  <c r="AC70" i="19"/>
  <c r="AB72" i="19"/>
  <c r="AD53" i="19"/>
  <c r="AX140" i="19"/>
  <c r="AX141" i="19" s="1"/>
  <c r="AB86" i="19" l="1"/>
  <c r="AB87" i="19" s="1"/>
  <c r="AB90" i="19" s="1"/>
  <c r="AC71" i="19"/>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s="1"/>
  <c r="AK72" i="19" l="1"/>
  <c r="AK86" i="19"/>
  <c r="AK87" i="19" s="1"/>
  <c r="AK90" i="19" s="1"/>
  <c r="AK88" i="19"/>
  <c r="AK84" i="19"/>
  <c r="AK89" i="19" s="1"/>
  <c r="AL71" i="19"/>
  <c r="AL78" i="19" s="1"/>
  <c r="AL83" i="19" s="1"/>
  <c r="AL86" i="19" s="1"/>
  <c r="AM55" i="19"/>
  <c r="AM82" i="19" s="1"/>
  <c r="AN53" i="19"/>
  <c r="AL87" i="19" l="1"/>
  <c r="AL90" i="19" s="1"/>
  <c r="AL88" i="19"/>
  <c r="AM56" i="19"/>
  <c r="AM69" i="19" s="1"/>
  <c r="AM77" i="19" s="1"/>
  <c r="AL72" i="19"/>
  <c r="AN55" i="19"/>
  <c r="AN82" i="19" s="1"/>
  <c r="AM70" i="19"/>
  <c r="AL84" i="19"/>
  <c r="AL89" i="19" s="1"/>
  <c r="AN56" i="19" l="1"/>
  <c r="AN69" i="19" s="1"/>
  <c r="AN77" i="19" s="1"/>
  <c r="AO53" i="19"/>
  <c r="AO55" i="19" s="1"/>
  <c r="AO82" i="19" s="1"/>
  <c r="AM71" i="19"/>
  <c r="AM78" i="19" s="1"/>
  <c r="AM83" i="19" s="1"/>
  <c r="AN70" i="19"/>
  <c r="AP53" i="19" l="1"/>
  <c r="AP55" i="19" s="1"/>
  <c r="AP82" i="19" s="1"/>
  <c r="AO56" i="19"/>
  <c r="AO69" i="19" s="1"/>
  <c r="AO77" i="19" s="1"/>
  <c r="AM86" i="19"/>
  <c r="AM87" i="19" s="1"/>
  <c r="AM90" i="19" s="1"/>
  <c r="AM88" i="19"/>
  <c r="AM84" i="19"/>
  <c r="AM89" i="19" s="1"/>
  <c r="AN71" i="19"/>
  <c r="AN78" i="19" s="1"/>
  <c r="AN83" i="19" s="1"/>
  <c r="AN86" i="19" s="1"/>
  <c r="AO70" i="19"/>
  <c r="AM72" i="19"/>
  <c r="AN72" i="19" l="1"/>
  <c r="AP56" i="19"/>
  <c r="AP69" i="19" s="1"/>
  <c r="AP70" i="19" s="1"/>
  <c r="AN87" i="19"/>
  <c r="AN90" i="19" s="1"/>
  <c r="AO71" i="19"/>
  <c r="AO78" i="19" s="1"/>
  <c r="AO83" i="19" s="1"/>
  <c r="AN88" i="19"/>
  <c r="AN84" i="19"/>
  <c r="AN89" i="19" s="1"/>
  <c r="AP77" i="19" l="1"/>
  <c r="AO72" i="19"/>
  <c r="AP71" i="19"/>
  <c r="AP78" i="19" s="1"/>
  <c r="AO86" i="19"/>
  <c r="AO87" i="19" s="1"/>
  <c r="AO90" i="19" s="1"/>
  <c r="AO84" i="19"/>
  <c r="AO89" i="19" s="1"/>
  <c r="AO88" i="19"/>
  <c r="AP83" i="19" l="1"/>
  <c r="AP88" i="19" s="1"/>
  <c r="AP72" i="19"/>
  <c r="AP84" i="19" l="1"/>
  <c r="AP89" i="19" s="1"/>
  <c r="AP86" i="19"/>
  <c r="AP87" i="19" s="1"/>
  <c r="A101" i="19" s="1"/>
  <c r="B102" i="19" s="1"/>
  <c r="AP90" i="19" l="1"/>
  <c r="C22" i="6"/>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<sst xmlns="http://schemas.openxmlformats.org/spreadsheetml/2006/main" count="928" uniqueCount="628">
  <si>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</si>
  <si>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</si>
  <si>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</si>
  <si>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</si>
  <si>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</si>
  <si>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</si>
  <si>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</si>
  <si>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</si>
  <si>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</si>
  <si>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</si>
  <si>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</si>
  <si>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</si>
  <si>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</si>
  <si>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</si>
  <si>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</si>
  <si>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</si>
  <si>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</si>
  <si>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</si>
  <si>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</si>
  <si>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</si>
  <si>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</si>
  <si>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</si>
  <si>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</si>
  <si>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</si>
  <si>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</si>
  <si>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</si>
  <si>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</si>
  <si>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</si>
  <si>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</si>
  <si>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</si>
  <si>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</si>
  <si>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</si>
  <si>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</si>
  <si>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</si>
  <si>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</si>
  <si>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</si>
  <si>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</si>
  <si>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</si>
  <si>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</si>
  <si>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</si>
  <si>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</si>
  <si>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</si>
  <si>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</si>
  <si>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</si>
  <si>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</si>
  <si>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</si>
  <si>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</si>
  <si>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</si>
  <si>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</si>
  <si>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</si>
  <si>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</si>
  <si>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</si>
  <si>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</si>
  <si>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</si>
  <si>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</si>
  <si>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</si>
  <si>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</si>
  <si>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</si>
  <si>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</si>
  <si>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</si>
  <si>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</si>
  <si>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</si>
  <si>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</si>
  <si>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</si>
  <si>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</si>
  <si>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</si>
  <si>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</si>
  <si>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</si>
  <si>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</si>
  <si>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</si>
  <si>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</si>
  <si>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</si>
  <si>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</si>
  <si>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</si>
  <si>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</si>
  <si>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</si>
  <si>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</si>
  <si>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</si>
  <si>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</si>
  <si>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</si>
  <si>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</si>
  <si>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</si>
  <si>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</si>
  <si>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</si>
  <si>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</si>
  <si>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</si>
  <si>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</si>
  <si>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</si>
  <si>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</si>
  <si>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</si>
  <si>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</si>
  <si>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</si>
  <si>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</si>
  <si>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</si>
  <si>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</si>
  <si>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</si>
  <si>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</si>
  <si>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</si>
  <si>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</si>
  <si>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</si>
  <si>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</si>
  <si>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</si>
  <si>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</si>
  <si>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</si>
  <si>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</si>
  <si>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</si>
  <si>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</si>
  <si>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</si>
  <si>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</si>
  <si>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</si>
  <si>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</si>
  <si>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</si>
  <si>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</si>
  <si>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</si>
  <si>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</si>
  <si>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</si>
  <si>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</si>
  <si>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</si>
  <si>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</si>
  <si>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</si>
  <si>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</si>
  <si>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</si>
  <si>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</si>
  <si>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</si>
  <si>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</si>
  <si>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</si>
  <si>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</si>
  <si>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</si>
  <si>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</si>
  <si>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</si>
  <si>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</si>
  <si>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</si>
  <si>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</si>
  <si>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</si>
  <si>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</si>
  <si>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</si>
  <si>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</si>
  <si>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</si>
  <si>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</si>
  <si>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</si>
  <si>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</si>
  <si>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</si>
  <si>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</si>
  <si>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</si>
  <si>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</si>
  <si>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</si>
  <si>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</si>
  <si>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</si>
  <si>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</si>
  <si>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</si>
  <si>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</si>
  <si>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</si>
  <si>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</si>
  <si>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</si>
  <si>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</si>
  <si>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</si>
  <si>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</si>
  <si>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</si>
  <si>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</si>
  <si>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</si>
  <si>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</si>
  <si>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</si>
  <si>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</si>
  <si>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</si>
  <si>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</si>
  <si>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</si>
  <si>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</si>
  <si>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</si>
  <si>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</si>
  <si>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</si>
  <si>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</si>
  <si>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</si>
  <si>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</si>
  <si>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</si>
  <si>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</si>
  <si>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</si>
  <si>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</si>
  <si>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</si>
  <si>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</si>
  <si>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</si>
  <si>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</si>
  <si>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</si>
  <si>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</si>
  <si>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</si>
  <si>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</si>
  <si>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</si>
  <si>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</si>
  <si>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</si>
  <si>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</si>
  <si>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</si>
  <si>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</si>
  <si>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</si>
  <si>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</si>
  <si>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</si>
  <si>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</si>
  <si>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</si>
  <si>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</si>
  <si>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</si>
  <si>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</si>
  <si>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</si>
  <si>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</si>
  <si>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</si>
  <si>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</si>
  <si>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</si>
  <si>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</si>
  <si>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</si>
  <si>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</si>
  <si>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</si>
  <si>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</si>
  <si>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</si>
  <si>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</si>
  <si>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</si>
  <si>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</si>
  <si>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</si>
  <si>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</si>
  <si>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</si>
  <si>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</si>
  <si>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</si>
  <si>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</si>
  <si>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</si>
  <si>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</si>
  <si>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</si>
  <si>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</si>
  <si>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</si>
  <si>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</si>
  <si>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</si>
  <si>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</si>
  <si>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</si>
  <si>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</si>
  <si>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</si>
  <si>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</si>
  <si>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</si>
  <si>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</si>
  <si>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</si>
  <si>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</si>
  <si>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</si>
  <si>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</si>
  <si>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</si>
  <si>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</si>
  <si>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</si>
  <si>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</si>
  <si>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</si>
  <si>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</si>
  <si>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</si>
  <si>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</si>
  <si>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</si>
  <si>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</si>
  <si>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</si>
  <si>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</si>
  <si>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</si>
  <si>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</si>
  <si>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</si>
  <si>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</si>
  <si>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</si>
  <si>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</si>
  <si>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</si>
  <si>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</si>
  <si>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</si>
  <si>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</si>
  <si>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</si>
  <si>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</si>
  <si>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</si>
  <si>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</si>
  <si>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</si>
  <si>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</si>
  <si>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</si>
  <si>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</si>
  <si>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</si>
  <si>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</si>
  <si>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</si>
  <si>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</si>
  <si>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</si>
  <si>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</si>
  <si>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</si>
  <si>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</si>
  <si>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</si>
  <si>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</si>
  <si>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</si>
  <si>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</si>
  <si>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</si>
  <si>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</si>
  <si>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</si>
  <si>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</si>
  <si>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</si>
  <si>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</si>
  <si>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</si>
  <si>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</si>
  <si>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</si>
  <si>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</si>
  <si>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</si>
  <si>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</si>
  <si>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</si>
  <si>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</si>
  <si>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</si>
  <si>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</si>
  <si>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</si>
  <si>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</si>
  <si>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</si>
  <si>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</si>
  <si>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</si>
  <si>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</si>
  <si>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</si>
  <si>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</si>
  <si>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</si>
  <si>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</si>
  <si>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</si>
  <si>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</si>
  <si>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</si>
  <si>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</si>
  <si>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</si>
  <si>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</si>
  <si>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</si>
  <si>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</si>
  <si>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</si>
  <si>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</si>
  <si>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</si>
  <si>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</si>
  <si>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</si>
  <si>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</si>
  <si>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</si>
  <si>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</si>
  <si>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</si>
  <si>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</si>
  <si>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</si>
  <si>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</si>
  <si>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</si>
  <si>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</si>
  <si>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</si>
  <si>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</si>
  <si>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</si>
  <si>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</si>
  <si>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</si>
  <si>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</si>
  <si>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</si>
  <si>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</si>
  <si>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</si>
  <si>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</si>
  <si>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</si>
  <si>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</si>
  <si>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</si>
  <si>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</si>
  <si>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</si>
  <si>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</si>
  <si>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</si>
  <si>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</si>
  <si>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</si>
  <si>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</si>
  <si>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</si>
  <si>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</si>
  <si>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</si>
  <si>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</si>
  <si>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</si>
  <si>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</si>
  <si>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</si>
  <si>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</si>
  <si>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</si>
  <si>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</si>
  <si>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</si>
  <si>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</si>
  <si>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</si>
  <si>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</si>
  <si>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</si>
  <si>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</si>
  <si>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</si>
  <si>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</si>
  <si>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</si>
  <si>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</si>
  <si>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</si>
  <si>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</si>
  <si>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</si>
  <si>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</si>
  <si>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</si>
  <si>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</si>
  <si>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</si>
  <si>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</si>
  <si>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</si>
  <si>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</si>
  <si>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</si>
  <si>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</si>
  <si>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</si>
  <si>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</si>
  <si>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</si>
  <si>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</si>
  <si>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</si>
  <si>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</si>
  <si>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</si>
  <si>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</si>
  <si>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</si>
  <si>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</si>
  <si>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</si>
  <si>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</si>
  <si>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</si>
  <si>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</si>
  <si>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</si>
  <si>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</si>
  <si>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</si>
  <si>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</si>
  <si>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</si>
  <si>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</si>
  <si>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</si>
  <si>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</si>
  <si>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</si>
  <si>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</si>
  <si>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</si>
  <si>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</si>
  <si>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</si>
  <si>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</si>
  <si>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</si>
  <si>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</si>
  <si>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</si>
  <si>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</si>
  <si>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</si>
  <si>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</si>
  <si>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</si>
  <si>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</si>
  <si>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</si>
  <si>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</si>
  <si>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</si>
  <si>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</si>
  <si>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</si>
  <si>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</si>
  <si>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</si>
  <si>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</si>
  <si>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</si>
  <si>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</si>
  <si>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</si>
  <si>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</si>
  <si>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</si>
  <si>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</si>
  <si>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</si>
  <si>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</si>
  <si>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</si>
  <si>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</si>
  <si>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</si>
  <si>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</si>
  <si>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</si>
  <si>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</si>
  <si>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</si>
  <si>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</si>
  <si>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</si>
  <si>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</si>
  <si>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</si>
  <si>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</si>
  <si>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</si>
  <si>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</si>
  <si>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</si>
  <si>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</si>
  <si>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</si>
  <si>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</si>
  <si>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</si>
  <si>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</si>
  <si>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</si>
  <si>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</si>
  <si>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</si>
  <si>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</si>
  <si>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</si>
  <si>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</si>
  <si>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</si>
  <si>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</si>
  <si>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</si>
  <si>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</si>
  <si>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</si>
  <si>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</si>
  <si>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</si>
  <si>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</si>
  <si>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</si>
  <si>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</si>
  <si>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</si>
  <si>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</si>
  <si>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</si>
  <si>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</si>
  <si>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</si>
  <si>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</si>
  <si>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</si>
  <si>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</si>
  <si>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</si>
  <si>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</si>
  <si>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</si>
  <si>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</si>
  <si>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</si>
  <si>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</si>
  <si>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</si>
  <si>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</si>
  <si>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</si>
  <si>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</si>
  <si>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</si>
  <si>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</si>
  <si>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</si>
  <si>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</si>
  <si>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</si>
  <si>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</si>
  <si>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</si>
  <si>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</si>
  <si>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</si>
  <si>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</si>
  <si>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</si>
  <si>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</si>
  <si>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</si>
  <si>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</si>
  <si>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</si>
  <si>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</si>
  <si>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</si>
  <si>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</si>
  <si>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</si>
  <si>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</si>
  <si>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</si>
  <si>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</si>
  <si>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</si>
  <si>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</si>
  <si>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</si>
  <si>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</si>
  <si>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</si>
  <si>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</si>
  <si>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</si>
  <si>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</si>
  <si>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</si>
  <si>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</si>
  <si>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</si>
  <si>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</si>
  <si>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</si>
  <si>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</si>
  <si>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</si>
  <si>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</si>
  <si>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</si>
  <si>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</si>
  <si>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</si>
  <si>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</si>
  <si>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</si>
  <si>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</si>
  <si>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</si>
  <si>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</si>
  <si>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</si>
  <si>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</si>
  <si>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</si>
  <si>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</si>
  <si>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</si>
  <si>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</si>
  <si>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</si>
  <si>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</si>
  <si>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</si>
  <si>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</si>
  <si>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</si>
  <si>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</si>
  <si>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</si>
  <si>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</si>
  <si>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</si>
  <si>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</si>
  <si>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</si>
  <si>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</si>
  <si>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</si>
  <si>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</si>
  <si>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</si>
  <si>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</si>
  <si>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</si>
  <si>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</si>
  <si>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</si>
  <si>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</si>
  <si>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</si>
  <si>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</si>
  <si>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</si>
  <si>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</si>
  <si>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</si>
  <si>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</si>
  <si>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</si>
  <si>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</si>
  <si>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</si>
  <si>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</si>
  <si>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</si>
  <si>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</si>
  <si>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</si>
  <si>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</si>
  <si>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</si>
  <si>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</si>
  <si>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</si>
  <si>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</si>
  <si>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</si>
  <si>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</si>
  <si>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</si>
  <si>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</si>
  <si>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</si>
  <si>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</si>
  <si>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</si>
  <si>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</si>
  <si>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</si>
  <si>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</si>
  <si>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</si>
  <si>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</si>
  <si>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</si>
  <si>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</si>
  <si>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</si>
  <si>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</si>
  <si>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</si>
  <si>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</si>
  <si>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</si>
  <si>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</si>
  <si>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</si>
  <si>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</si>
  <si>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</si>
  <si>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</si>
  <si>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</si>
  <si>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</si>
  <si>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</si>
  <si>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</si>
  <si>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</si>
  <si>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</si>
  <si>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</si>
  <si>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</si>
  <si>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</si>
  <si>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</si>
  <si>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</si>
  <si>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</si>
  <si>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</si>
  <si>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</si>
  <si>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</si>
  <si>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</si>
  <si>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</si>
  <si>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</si>
  <si>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Год 2016</t>
  </si>
  <si>
    <t xml:space="preserve">Факт </t>
  </si>
  <si>
    <t>Год 2017</t>
  </si>
  <si>
    <t>Год 2018</t>
  </si>
  <si>
    <t>Год 2019</t>
  </si>
  <si>
    <t>Год 2020</t>
  </si>
  <si>
    <t xml:space="preserve"> по состоянию на 01.01.2015</t>
  </si>
  <si>
    <t xml:space="preserve"> по состоянию на 01.01.2016</t>
  </si>
  <si>
    <t>Факт 2015</t>
  </si>
  <si>
    <t>Механизмы, приспособления</t>
  </si>
  <si>
    <t>план 2016 г - 0,59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</si>
</sst>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4298552"/>
        <c:axId val="684298944"/>
      </c:lineChart>
      <c:catAx>
        <c:axId val="684298552"/>
        <c:scaling>
          <c:orientation val="minMax"/>
        </c:scaling>
        <c:delete val="0"/>
        <c:axPos val="b"/>
        <c:numFmt formatCode="General" sourceLinked="1"/>
        <c:majorTickMark val="out"/>
        <c:minorTickMark val="none"/>
        <c:tickLblPos val="nextTo"/>
        <c:crossAx val="684298944"/>
        <c:crosses val="autoZero"/>
        <c:auto val="1"/>
        <c:lblAlgn val="ctr"/>
        <c:lblOffset val="100"/>
        <c:noMultiLvlLbl val="0"/>
      </c:catAx>
      <c:valAx>
        <c:axId val="684298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842985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39380080"/>
        <c:axId val="219376024"/>
      </c:lineChart>
      <c:catAx>
        <c:axId val="739380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9376024"/>
        <c:crosses val="autoZero"/>
        <c:auto val="1"/>
        <c:lblAlgn val="ctr"/>
        <c:lblOffset val="100"/>
        <c:noMultiLvlLbl val="0"/>
      </c:catAx>
      <c:valAx>
        <c:axId val="219376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393800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1" t="s">
        <v>556</v>
      </c>
      <c r="B5" s="351"/>
      <c r="C5" s="351"/>
      <c r="D5" s="194"/>
      <c r="E5" s="194"/>
      <c r="F5" s="194"/>
      <c r="G5" s="194"/>
      <c r="H5" s="194"/>
      <c r="I5" s="194"/>
      <c r="J5" s="194"/>
    </row>
    <row r="6" spans="1:22" s="12" customFormat="1" ht="18.75" x14ac:dyDescent="0.3">
      <c r="A6" s="17"/>
      <c r="F6" s="16"/>
      <c r="G6" s="16"/>
      <c r="H6" s="15"/>
    </row>
    <row r="7" spans="1:22" s="12" customFormat="1" ht="18.75" x14ac:dyDescent="0.2">
      <c r="A7" s="355" t="s">
        <v>10</v>
      </c>
      <c r="B7" s="355"/>
      <c r="C7" s="3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615</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2" t="s">
        <v>9</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4" t="s">
        <v>614</v>
      </c>
      <c r="B12" s="354"/>
      <c r="C12" s="354"/>
      <c r="D12" s="8"/>
      <c r="E12" s="8"/>
      <c r="F12" s="8"/>
      <c r="G12" s="8"/>
      <c r="H12" s="8"/>
      <c r="I12" s="13"/>
      <c r="J12" s="13"/>
      <c r="K12" s="13"/>
      <c r="L12" s="13"/>
      <c r="M12" s="13"/>
      <c r="N12" s="13"/>
      <c r="O12" s="13"/>
      <c r="P12" s="13"/>
      <c r="Q12" s="13"/>
      <c r="R12" s="13"/>
      <c r="S12" s="13"/>
      <c r="T12" s="13"/>
      <c r="U12" s="13"/>
      <c r="V12" s="13"/>
    </row>
    <row r="13" spans="1:22" s="12" customFormat="1" ht="18.75" x14ac:dyDescent="0.2">
      <c r="A13" s="352" t="s">
        <v>8</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6" t="s">
        <v>558</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7</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538</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566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8"/>
      <c r="B24" s="349"/>
      <c r="C24" s="35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1" t="s">
        <v>485</v>
      </c>
      <c r="C25" s="40" t="s">
        <v>560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1"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1" t="s">
        <v>75</v>
      </c>
      <c r="C27" s="40" t="s">
        <v>557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1" t="s">
        <v>486</v>
      </c>
      <c r="C28" s="40" t="s">
        <v>561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1" t="s">
        <v>487</v>
      </c>
      <c r="C29" s="40" t="s">
        <v>561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1" t="s">
        <v>488</v>
      </c>
      <c r="C30" s="40" t="s">
        <v>561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489</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490</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491</v>
      </c>
      <c r="C33" s="40"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507</v>
      </c>
      <c r="B34" s="45" t="s">
        <v>492</v>
      </c>
      <c r="C34" s="40" t="s">
        <v>562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495</v>
      </c>
      <c r="B35" s="45" t="s">
        <v>73</v>
      </c>
      <c r="C35" s="29" t="s">
        <v>561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508</v>
      </c>
      <c r="B36" s="45" t="s">
        <v>493</v>
      </c>
      <c r="C36" s="29" t="s">
        <v>561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496</v>
      </c>
      <c r="B37" s="45" t="s">
        <v>494</v>
      </c>
      <c r="C37" s="2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509</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8"/>
      <c r="B39" s="349"/>
      <c r="C39" s="350"/>
      <c r="D39" s="27"/>
      <c r="E39" s="27"/>
      <c r="F39" s="27"/>
      <c r="G39" s="27"/>
      <c r="H39" s="27"/>
      <c r="I39" s="27"/>
      <c r="J39" s="27"/>
      <c r="K39" s="27"/>
      <c r="L39" s="27"/>
      <c r="M39" s="27"/>
      <c r="N39" s="27"/>
      <c r="O39" s="27"/>
      <c r="P39" s="27"/>
      <c r="Q39" s="27"/>
      <c r="R39" s="27"/>
      <c r="S39" s="27"/>
      <c r="T39" s="27"/>
      <c r="U39" s="27"/>
      <c r="V39" s="27"/>
    </row>
    <row r="40" spans="1:22" ht="63" x14ac:dyDescent="0.25">
      <c r="A40" s="28" t="s">
        <v>497</v>
      </c>
      <c r="B40" s="45" t="s">
        <v>551</v>
      </c>
      <c r="C40" s="2" t="s">
        <v>616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510</v>
      </c>
      <c r="B41" s="45" t="s">
        <v>533</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498</v>
      </c>
      <c r="B42" s="45" t="s">
        <v>548</v>
      </c>
      <c r="C42" s="29" t="s">
        <v>561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513</v>
      </c>
      <c r="B43" s="45" t="s">
        <v>514</v>
      </c>
      <c r="C43" s="29" t="s">
        <v>563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499</v>
      </c>
      <c r="B44" s="45" t="s">
        <v>539</v>
      </c>
      <c r="C44" s="29" t="s">
        <v>564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534</v>
      </c>
      <c r="B45" s="45" t="s">
        <v>540</v>
      </c>
      <c r="C45" s="29" t="s">
        <v>565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500</v>
      </c>
      <c r="B46" s="45" t="s">
        <v>541</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8"/>
      <c r="B47" s="349"/>
      <c r="C47" s="3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535</v>
      </c>
      <c r="B48" s="45" t="s">
        <v>549</v>
      </c>
      <c r="C48" s="207" t="str">
        <f>CONCATENATE(ROUND('6.2. Паспорт фин осв ввод'!AB24,2)," млн.руб.")</f>
        <v>6,42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501</v>
      </c>
      <c r="B49" s="45" t="s">
        <v>550</v>
      </c>
      <c r="C49" s="207" t="str">
        <f>CONCATENATE(ROUND('6.2. Паспорт фин осв ввод'!AB30,2)," млн.руб.")</f>
        <v>5,44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8" zoomScale="70" zoomScaleNormal="70" zoomScaleSheetLayoutView="70" workbookViewId="0">
      <selection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8" style="72" customWidth="1"/>
    <col min="9" max="9" width="7.5703125" style="72" customWidth="1"/>
    <col min="10" max="10" width="8.140625" style="72" customWidth="1"/>
    <col min="11" max="11" width="8.42578125" style="72" customWidth="1"/>
    <col min="12" max="12" width="8" style="71" customWidth="1"/>
    <col min="13" max="13" width="7.140625" style="71" customWidth="1"/>
    <col min="14" max="14" width="8.5703125" style="71" customWidth="1"/>
    <col min="15" max="15" width="6.140625" style="71" customWidth="1"/>
    <col min="16" max="16" width="8.28515625" style="71" customWidth="1"/>
    <col min="17" max="17" width="6.140625" style="71" customWidth="1"/>
    <col min="18" max="18" width="9.28515625" style="71" customWidth="1"/>
    <col min="19" max="21" width="6.140625" style="71" customWidth="1"/>
    <col min="22" max="22" width="8" style="71" customWidth="1"/>
    <col min="23" max="23" width="6.140625" style="71" customWidth="1"/>
    <col min="24" max="24" width="8" style="71" customWidth="1"/>
    <col min="25" max="25" width="6.140625" style="71" customWidth="1"/>
    <col min="26" max="26" width="7.855468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5" s="72"/>
      <c r="B5" s="72"/>
      <c r="C5" s="72"/>
      <c r="D5" s="72"/>
      <c r="E5" s="72"/>
      <c r="F5" s="72"/>
      <c r="L5" s="72"/>
      <c r="M5" s="72"/>
      <c r="AC5" s="15"/>
    </row>
    <row r="6" spans="1:29"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row>
    <row r="8" spans="1:29" x14ac:dyDescent="0.25">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row>
    <row r="9" spans="1:29" ht="18.75" customHeight="1"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row>
    <row r="11" spans="1:29" x14ac:dyDescent="0.25">
      <c r="A11" s="358" t="str">
        <f>'1. паспорт местоположение'!A12:C12</f>
        <v>A_prj_111001_3132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row>
    <row r="12" spans="1:29"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row>
    <row r="14" spans="1:29" x14ac:dyDescent="0.25">
      <c r="A14" s="358" t="str">
        <f>'1. паспорт местоположение'!A15</f>
        <v>Оборудование, не входящее в сметы строек</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row>
    <row r="15" spans="1:29"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5" t="s">
        <v>523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6" t="s">
        <v>201</v>
      </c>
      <c r="B20" s="426" t="s">
        <v>200</v>
      </c>
      <c r="C20" s="412" t="s">
        <v>199</v>
      </c>
      <c r="D20" s="412"/>
      <c r="E20" s="434" t="s">
        <v>198</v>
      </c>
      <c r="F20" s="434"/>
      <c r="G20" s="426" t="s">
        <v>625</v>
      </c>
      <c r="H20" s="428" t="s">
        <v>617</v>
      </c>
      <c r="I20" s="429"/>
      <c r="J20" s="429"/>
      <c r="K20" s="429"/>
      <c r="L20" s="428" t="s">
        <v>619</v>
      </c>
      <c r="M20" s="429"/>
      <c r="N20" s="429"/>
      <c r="O20" s="429"/>
      <c r="P20" s="428" t="s">
        <v>620</v>
      </c>
      <c r="Q20" s="429"/>
      <c r="R20" s="429"/>
      <c r="S20" s="429"/>
      <c r="T20" s="428" t="s">
        <v>621</v>
      </c>
      <c r="U20" s="429"/>
      <c r="V20" s="429"/>
      <c r="W20" s="429"/>
      <c r="X20" s="428" t="s">
        <v>622</v>
      </c>
      <c r="Y20" s="429"/>
      <c r="Z20" s="429"/>
      <c r="AA20" s="429"/>
      <c r="AB20" s="436" t="s">
        <v>197</v>
      </c>
      <c r="AC20" s="437"/>
      <c r="AD20" s="93"/>
      <c r="AE20" s="93"/>
      <c r="AF20" s="93"/>
    </row>
    <row r="21" spans="1:32" ht="99.75" customHeight="1" x14ac:dyDescent="0.25">
      <c r="A21" s="427"/>
      <c r="B21" s="427"/>
      <c r="C21" s="412"/>
      <c r="D21" s="412"/>
      <c r="E21" s="434"/>
      <c r="F21" s="434"/>
      <c r="G21" s="427"/>
      <c r="H21" s="412" t="s">
        <v>3</v>
      </c>
      <c r="I21" s="412"/>
      <c r="J21" s="412" t="s">
        <v>618</v>
      </c>
      <c r="K21" s="412"/>
      <c r="L21" s="412" t="s">
        <v>3</v>
      </c>
      <c r="M21" s="412"/>
      <c r="N21" s="412" t="s">
        <v>196</v>
      </c>
      <c r="O21" s="412"/>
      <c r="P21" s="431" t="s">
        <v>3</v>
      </c>
      <c r="Q21" s="432"/>
      <c r="R21" s="431" t="s">
        <v>196</v>
      </c>
      <c r="S21" s="432"/>
      <c r="T21" s="431" t="s">
        <v>3</v>
      </c>
      <c r="U21" s="432"/>
      <c r="V21" s="431" t="s">
        <v>196</v>
      </c>
      <c r="W21" s="432"/>
      <c r="X21" s="412" t="s">
        <v>3</v>
      </c>
      <c r="Y21" s="412"/>
      <c r="Z21" s="412" t="s">
        <v>196</v>
      </c>
      <c r="AA21" s="412"/>
      <c r="AB21" s="438"/>
      <c r="AC21" s="439"/>
    </row>
    <row r="22" spans="1:32" ht="89.25" customHeight="1" x14ac:dyDescent="0.25">
      <c r="A22" s="419"/>
      <c r="B22" s="419"/>
      <c r="C22" s="90" t="s">
        <v>3</v>
      </c>
      <c r="D22" s="90" t="s">
        <v>194</v>
      </c>
      <c r="E22" s="92" t="s">
        <v>623</v>
      </c>
      <c r="F22" s="92" t="s">
        <v>624</v>
      </c>
      <c r="G22" s="419"/>
      <c r="H22" s="91" t="s">
        <v>502</v>
      </c>
      <c r="I22" s="91" t="s">
        <v>503</v>
      </c>
      <c r="J22" s="91" t="s">
        <v>502</v>
      </c>
      <c r="K22" s="91" t="s">
        <v>503</v>
      </c>
      <c r="L22" s="91" t="s">
        <v>502</v>
      </c>
      <c r="M22" s="91" t="s">
        <v>503</v>
      </c>
      <c r="N22" s="91" t="s">
        <v>502</v>
      </c>
      <c r="O22" s="91" t="s">
        <v>503</v>
      </c>
      <c r="P22" s="91" t="s">
        <v>502</v>
      </c>
      <c r="Q22" s="91" t="s">
        <v>503</v>
      </c>
      <c r="R22" s="91" t="s">
        <v>502</v>
      </c>
      <c r="S22" s="91" t="s">
        <v>503</v>
      </c>
      <c r="T22" s="91" t="s">
        <v>502</v>
      </c>
      <c r="U22" s="91" t="s">
        <v>503</v>
      </c>
      <c r="V22" s="91" t="s">
        <v>502</v>
      </c>
      <c r="W22" s="91" t="s">
        <v>503</v>
      </c>
      <c r="X22" s="91" t="s">
        <v>502</v>
      </c>
      <c r="Y22" s="91" t="s">
        <v>503</v>
      </c>
      <c r="Z22" s="91" t="s">
        <v>502</v>
      </c>
      <c r="AA22" s="91" t="s">
        <v>503</v>
      </c>
      <c r="AB22" s="90" t="s">
        <v>195</v>
      </c>
      <c r="AC22" s="90" t="s">
        <v>194</v>
      </c>
    </row>
    <row r="23" spans="1:32" ht="19.5" customHeight="1" x14ac:dyDescent="0.25">
      <c r="A23" s="83">
        <v>1</v>
      </c>
      <c r="B23" s="83">
        <v>2</v>
      </c>
      <c r="C23" s="83">
        <v>3</v>
      </c>
      <c r="D23" s="83">
        <v>4</v>
      </c>
      <c r="E23" s="83">
        <v>5</v>
      </c>
      <c r="F23" s="83">
        <v>6</v>
      </c>
      <c r="G23" s="186">
        <v>7</v>
      </c>
      <c r="H23" s="186">
        <v>8</v>
      </c>
      <c r="I23" s="186">
        <v>9</v>
      </c>
      <c r="J23" s="186">
        <v>10</v>
      </c>
      <c r="K23" s="186">
        <v>11</v>
      </c>
      <c r="L23" s="186">
        <v>12</v>
      </c>
      <c r="M23" s="186">
        <v>13</v>
      </c>
      <c r="N23" s="186">
        <v>14</v>
      </c>
      <c r="O23" s="186">
        <v>15</v>
      </c>
      <c r="P23" s="206">
        <v>12</v>
      </c>
      <c r="Q23" s="206">
        <v>13</v>
      </c>
      <c r="R23" s="206">
        <v>14</v>
      </c>
      <c r="S23" s="206">
        <v>15</v>
      </c>
      <c r="T23" s="206">
        <v>12</v>
      </c>
      <c r="U23" s="206">
        <v>13</v>
      </c>
      <c r="V23" s="206">
        <v>14</v>
      </c>
      <c r="W23" s="206">
        <v>15</v>
      </c>
      <c r="X23" s="186">
        <v>16</v>
      </c>
      <c r="Y23" s="186">
        <v>17</v>
      </c>
      <c r="Z23" s="186">
        <v>18</v>
      </c>
      <c r="AA23" s="186">
        <v>19</v>
      </c>
      <c r="AB23" s="186">
        <v>20</v>
      </c>
      <c r="AC23" s="186">
        <v>21</v>
      </c>
    </row>
    <row r="24" spans="1:32" ht="47.25" customHeight="1" x14ac:dyDescent="0.25">
      <c r="A24" s="88">
        <v>1</v>
      </c>
      <c r="B24" s="87" t="s">
        <v>193</v>
      </c>
      <c r="C24" s="342">
        <v>9.2238372000000002</v>
      </c>
      <c r="D24" s="342">
        <v>0</v>
      </c>
      <c r="E24" s="342">
        <v>9.2238372000000002</v>
      </c>
      <c r="F24" s="343">
        <f>E24-G24</f>
        <v>8.451715161200001</v>
      </c>
      <c r="G24" s="342">
        <v>0.77212203879999997</v>
      </c>
      <c r="H24" s="342">
        <v>0.59</v>
      </c>
      <c r="I24" s="342">
        <v>0</v>
      </c>
      <c r="J24" s="342">
        <v>1.2192259996000001</v>
      </c>
      <c r="K24" s="342">
        <v>0.22463100000000014</v>
      </c>
      <c r="L24" s="342">
        <v>0.6588411999999999</v>
      </c>
      <c r="M24" s="342">
        <v>0</v>
      </c>
      <c r="N24" s="342">
        <v>0</v>
      </c>
      <c r="O24" s="342">
        <v>0</v>
      </c>
      <c r="P24" s="342">
        <v>1.6781959999999998</v>
      </c>
      <c r="Q24" s="342">
        <v>0</v>
      </c>
      <c r="R24" s="342">
        <v>0</v>
      </c>
      <c r="S24" s="342">
        <v>0</v>
      </c>
      <c r="T24" s="342">
        <v>0</v>
      </c>
      <c r="U24" s="342">
        <v>0</v>
      </c>
      <c r="V24" s="342">
        <v>0</v>
      </c>
      <c r="W24" s="342">
        <v>0</v>
      </c>
      <c r="X24" s="342">
        <v>3.4927999999999999</v>
      </c>
      <c r="Y24" s="342">
        <v>0</v>
      </c>
      <c r="Z24" s="342">
        <v>0</v>
      </c>
      <c r="AA24" s="342">
        <v>0</v>
      </c>
      <c r="AB24" s="342">
        <f>H24+L24+P24+T24+X24</f>
        <v>6.4198371999999999</v>
      </c>
      <c r="AC24" s="342">
        <v>0</v>
      </c>
    </row>
    <row r="25" spans="1:32" ht="24" customHeight="1" x14ac:dyDescent="0.25">
      <c r="A25" s="85" t="s">
        <v>192</v>
      </c>
      <c r="B25" s="56" t="s">
        <v>191</v>
      </c>
      <c r="C25" s="342">
        <v>0</v>
      </c>
      <c r="D25" s="342">
        <v>0</v>
      </c>
      <c r="E25" s="342">
        <v>0</v>
      </c>
      <c r="F25" s="344">
        <v>0</v>
      </c>
      <c r="G25" s="345">
        <v>0</v>
      </c>
      <c r="H25" s="345">
        <v>0</v>
      </c>
      <c r="I25" s="345">
        <v>0</v>
      </c>
      <c r="J25" s="345">
        <v>0</v>
      </c>
      <c r="K25" s="345">
        <v>0</v>
      </c>
      <c r="L25" s="345">
        <v>0</v>
      </c>
      <c r="M25" s="345">
        <v>0</v>
      </c>
      <c r="N25" s="345">
        <v>0</v>
      </c>
      <c r="O25" s="345">
        <v>0</v>
      </c>
      <c r="P25" s="345">
        <v>0</v>
      </c>
      <c r="Q25" s="345">
        <v>0</v>
      </c>
      <c r="R25" s="345">
        <v>0</v>
      </c>
      <c r="S25" s="345">
        <v>0</v>
      </c>
      <c r="T25" s="345">
        <v>0</v>
      </c>
      <c r="U25" s="345">
        <v>0</v>
      </c>
      <c r="V25" s="345">
        <v>0</v>
      </c>
      <c r="W25" s="345">
        <v>0</v>
      </c>
      <c r="X25" s="345">
        <v>0</v>
      </c>
      <c r="Y25" s="345">
        <v>0</v>
      </c>
      <c r="Z25" s="345">
        <v>0</v>
      </c>
      <c r="AA25" s="345">
        <v>0</v>
      </c>
      <c r="AB25" s="342">
        <f t="shared" ref="AB25:AB64" si="0">H25+L25+P25+T25+X25</f>
        <v>0</v>
      </c>
      <c r="AC25" s="343">
        <v>0</v>
      </c>
    </row>
    <row r="26" spans="1:32" x14ac:dyDescent="0.25">
      <c r="A26" s="85" t="s">
        <v>190</v>
      </c>
      <c r="B26" s="56" t="s">
        <v>189</v>
      </c>
      <c r="C26" s="342">
        <v>0</v>
      </c>
      <c r="D26" s="342">
        <v>0</v>
      </c>
      <c r="E26" s="342">
        <v>0</v>
      </c>
      <c r="F26" s="345">
        <v>0</v>
      </c>
      <c r="G26" s="345">
        <v>0</v>
      </c>
      <c r="H26" s="345">
        <v>0</v>
      </c>
      <c r="I26" s="345">
        <v>0</v>
      </c>
      <c r="J26" s="345">
        <v>0</v>
      </c>
      <c r="K26" s="345">
        <v>0</v>
      </c>
      <c r="L26" s="345">
        <v>0</v>
      </c>
      <c r="M26" s="345">
        <v>0</v>
      </c>
      <c r="N26" s="345">
        <v>0</v>
      </c>
      <c r="O26" s="345">
        <v>0</v>
      </c>
      <c r="P26" s="345">
        <v>0</v>
      </c>
      <c r="Q26" s="345">
        <v>0</v>
      </c>
      <c r="R26" s="345">
        <v>0</v>
      </c>
      <c r="S26" s="345">
        <v>0</v>
      </c>
      <c r="T26" s="345">
        <v>0</v>
      </c>
      <c r="U26" s="345">
        <v>0</v>
      </c>
      <c r="V26" s="345">
        <v>0</v>
      </c>
      <c r="W26" s="345">
        <v>0</v>
      </c>
      <c r="X26" s="345">
        <v>0</v>
      </c>
      <c r="Y26" s="345">
        <v>0</v>
      </c>
      <c r="Z26" s="345">
        <v>0</v>
      </c>
      <c r="AA26" s="345">
        <v>0</v>
      </c>
      <c r="AB26" s="342">
        <f t="shared" si="0"/>
        <v>0</v>
      </c>
      <c r="AC26" s="343">
        <v>0</v>
      </c>
    </row>
    <row r="27" spans="1:32" ht="31.5" x14ac:dyDescent="0.25">
      <c r="A27" s="85" t="s">
        <v>188</v>
      </c>
      <c r="B27" s="56" t="s">
        <v>458</v>
      </c>
      <c r="C27" s="342">
        <v>7.8168111864406775</v>
      </c>
      <c r="D27" s="342">
        <v>0</v>
      </c>
      <c r="E27" s="342">
        <v>7.8168111864406775</v>
      </c>
      <c r="F27" s="344">
        <f>E27-G27</f>
        <v>7.1624704755932198</v>
      </c>
      <c r="G27" s="345">
        <f>G24/1.18</f>
        <v>0.6543407108474576</v>
      </c>
      <c r="H27" s="345">
        <v>0.5</v>
      </c>
      <c r="I27" s="345">
        <v>0</v>
      </c>
      <c r="J27" s="345">
        <v>1.1050239318644068</v>
      </c>
      <c r="K27" s="345">
        <f>K24/1.18</f>
        <v>0.19036525423728826</v>
      </c>
      <c r="L27" s="345">
        <v>0.55833999999999995</v>
      </c>
      <c r="M27" s="345">
        <v>0</v>
      </c>
      <c r="N27" s="345">
        <v>0</v>
      </c>
      <c r="O27" s="345">
        <v>0</v>
      </c>
      <c r="P27" s="345">
        <v>1.4221999999999999</v>
      </c>
      <c r="Q27" s="345">
        <v>0</v>
      </c>
      <c r="R27" s="345">
        <v>0</v>
      </c>
      <c r="S27" s="345">
        <v>0</v>
      </c>
      <c r="T27" s="345">
        <v>0</v>
      </c>
      <c r="U27" s="345">
        <v>0</v>
      </c>
      <c r="V27" s="345">
        <v>0</v>
      </c>
      <c r="W27" s="345">
        <v>0</v>
      </c>
      <c r="X27" s="345">
        <v>2.96</v>
      </c>
      <c r="Y27" s="345">
        <v>0</v>
      </c>
      <c r="Z27" s="345">
        <v>0</v>
      </c>
      <c r="AA27" s="345">
        <v>0</v>
      </c>
      <c r="AB27" s="342">
        <f t="shared" si="0"/>
        <v>5.4405399999999995</v>
      </c>
      <c r="AC27" s="342">
        <v>0</v>
      </c>
    </row>
    <row r="28" spans="1:32" x14ac:dyDescent="0.25">
      <c r="A28" s="85" t="s">
        <v>187</v>
      </c>
      <c r="B28" s="56" t="s">
        <v>186</v>
      </c>
      <c r="C28" s="342">
        <v>0</v>
      </c>
      <c r="D28" s="342">
        <v>0</v>
      </c>
      <c r="E28" s="342">
        <v>0</v>
      </c>
      <c r="F28" s="345">
        <v>0</v>
      </c>
      <c r="G28" s="345">
        <v>0</v>
      </c>
      <c r="H28" s="345">
        <v>0</v>
      </c>
      <c r="I28" s="345">
        <v>0</v>
      </c>
      <c r="J28" s="345">
        <v>0</v>
      </c>
      <c r="K28" s="345">
        <v>0</v>
      </c>
      <c r="L28" s="345">
        <v>0</v>
      </c>
      <c r="M28" s="345">
        <v>0</v>
      </c>
      <c r="N28" s="345">
        <v>0</v>
      </c>
      <c r="O28" s="345">
        <v>0</v>
      </c>
      <c r="P28" s="345">
        <v>0</v>
      </c>
      <c r="Q28" s="345">
        <v>0</v>
      </c>
      <c r="R28" s="345">
        <v>0</v>
      </c>
      <c r="S28" s="345">
        <v>0</v>
      </c>
      <c r="T28" s="345">
        <v>0</v>
      </c>
      <c r="U28" s="345">
        <v>0</v>
      </c>
      <c r="V28" s="345">
        <v>0</v>
      </c>
      <c r="W28" s="345">
        <v>0</v>
      </c>
      <c r="X28" s="345">
        <v>0</v>
      </c>
      <c r="Y28" s="345">
        <v>0</v>
      </c>
      <c r="Z28" s="345">
        <v>0</v>
      </c>
      <c r="AA28" s="345">
        <v>0</v>
      </c>
      <c r="AB28" s="342">
        <f t="shared" si="0"/>
        <v>0</v>
      </c>
      <c r="AC28" s="343">
        <v>0</v>
      </c>
    </row>
    <row r="29" spans="1:32" x14ac:dyDescent="0.25">
      <c r="A29" s="85" t="s">
        <v>185</v>
      </c>
      <c r="B29" s="89" t="s">
        <v>184</v>
      </c>
      <c r="C29" s="342">
        <v>1.4070260135593222</v>
      </c>
      <c r="D29" s="342">
        <v>0</v>
      </c>
      <c r="E29" s="342">
        <v>1.4070260135593222</v>
      </c>
      <c r="F29" s="344">
        <f>E29-G29</f>
        <v>1.2892446856067798</v>
      </c>
      <c r="G29" s="345">
        <f>G27*0.18</f>
        <v>0.11778132795254237</v>
      </c>
      <c r="H29" s="345">
        <v>8.9999999999999969E-2</v>
      </c>
      <c r="I29" s="345">
        <v>0</v>
      </c>
      <c r="J29" s="345">
        <v>0.11420206773559322</v>
      </c>
      <c r="K29" s="345">
        <f>K27*0.18</f>
        <v>3.4265745762711887E-2</v>
      </c>
      <c r="L29" s="345">
        <v>0.10050119999999996</v>
      </c>
      <c r="M29" s="345">
        <v>0</v>
      </c>
      <c r="N29" s="345">
        <v>0</v>
      </c>
      <c r="O29" s="345">
        <v>0</v>
      </c>
      <c r="P29" s="345">
        <v>0.25599599999999989</v>
      </c>
      <c r="Q29" s="345">
        <v>0</v>
      </c>
      <c r="R29" s="345">
        <v>0</v>
      </c>
      <c r="S29" s="345">
        <v>0</v>
      </c>
      <c r="T29" s="345">
        <v>0</v>
      </c>
      <c r="U29" s="345">
        <v>0</v>
      </c>
      <c r="V29" s="345">
        <v>0</v>
      </c>
      <c r="W29" s="345">
        <v>0</v>
      </c>
      <c r="X29" s="345">
        <v>0.53279999999999994</v>
      </c>
      <c r="Y29" s="345">
        <v>0</v>
      </c>
      <c r="Z29" s="345">
        <v>0</v>
      </c>
      <c r="AA29" s="345">
        <v>0</v>
      </c>
      <c r="AB29" s="342">
        <f t="shared" si="0"/>
        <v>0.97929719999999976</v>
      </c>
      <c r="AC29" s="343">
        <v>0</v>
      </c>
    </row>
    <row r="30" spans="1:32" ht="47.25" x14ac:dyDescent="0.25">
      <c r="A30" s="88" t="s">
        <v>64</v>
      </c>
      <c r="B30" s="87" t="s">
        <v>183</v>
      </c>
      <c r="C30" s="342">
        <v>7.8168111864406784</v>
      </c>
      <c r="D30" s="342">
        <v>0</v>
      </c>
      <c r="E30" s="342">
        <v>5.336271186440678</v>
      </c>
      <c r="F30" s="343">
        <f>E30-G30</f>
        <v>3.8478150264406779</v>
      </c>
      <c r="G30" s="342">
        <v>1.4884561599999999</v>
      </c>
      <c r="H30" s="342">
        <v>0.5</v>
      </c>
      <c r="I30" s="342">
        <v>0</v>
      </c>
      <c r="J30" s="342">
        <v>0.27848821999999995</v>
      </c>
      <c r="K30" s="342">
        <v>0.217395</v>
      </c>
      <c r="L30" s="342">
        <v>0.55833999999999995</v>
      </c>
      <c r="M30" s="342">
        <v>0</v>
      </c>
      <c r="N30" s="342">
        <v>0</v>
      </c>
      <c r="O30" s="342">
        <v>0</v>
      </c>
      <c r="P30" s="342">
        <v>1.4221999999999999</v>
      </c>
      <c r="Q30" s="342">
        <v>0</v>
      </c>
      <c r="R30" s="342">
        <v>0</v>
      </c>
      <c r="S30" s="342">
        <v>0</v>
      </c>
      <c r="T30" s="342">
        <v>0</v>
      </c>
      <c r="U30" s="342">
        <v>0</v>
      </c>
      <c r="V30" s="342">
        <v>0</v>
      </c>
      <c r="W30" s="342">
        <v>0</v>
      </c>
      <c r="X30" s="342">
        <v>2.96</v>
      </c>
      <c r="Y30" s="342">
        <v>0</v>
      </c>
      <c r="Z30" s="342">
        <v>0</v>
      </c>
      <c r="AA30" s="342">
        <v>0</v>
      </c>
      <c r="AB30" s="342">
        <f t="shared" si="0"/>
        <v>5.4405399999999995</v>
      </c>
      <c r="AC30" s="342">
        <v>0</v>
      </c>
    </row>
    <row r="31" spans="1:32" x14ac:dyDescent="0.25">
      <c r="A31" s="88" t="s">
        <v>182</v>
      </c>
      <c r="B31" s="56" t="s">
        <v>181</v>
      </c>
      <c r="C31" s="342">
        <v>0</v>
      </c>
      <c r="D31" s="342">
        <v>0</v>
      </c>
      <c r="E31" s="342">
        <v>0</v>
      </c>
      <c r="F31" s="345">
        <v>0</v>
      </c>
      <c r="G31" s="345">
        <v>0</v>
      </c>
      <c r="H31" s="345">
        <v>0</v>
      </c>
      <c r="I31" s="345">
        <v>0</v>
      </c>
      <c r="J31" s="345">
        <v>0</v>
      </c>
      <c r="K31" s="345">
        <v>0</v>
      </c>
      <c r="L31" s="345">
        <v>0</v>
      </c>
      <c r="M31" s="345">
        <v>0</v>
      </c>
      <c r="N31" s="345">
        <v>0</v>
      </c>
      <c r="O31" s="345">
        <v>0</v>
      </c>
      <c r="P31" s="345">
        <v>0</v>
      </c>
      <c r="Q31" s="345">
        <v>0</v>
      </c>
      <c r="R31" s="345">
        <v>0</v>
      </c>
      <c r="S31" s="345">
        <v>0</v>
      </c>
      <c r="T31" s="345">
        <v>0</v>
      </c>
      <c r="U31" s="345">
        <v>0</v>
      </c>
      <c r="V31" s="345">
        <v>0</v>
      </c>
      <c r="W31" s="345">
        <v>0</v>
      </c>
      <c r="X31" s="345">
        <v>0</v>
      </c>
      <c r="Y31" s="345">
        <v>0</v>
      </c>
      <c r="Z31" s="345">
        <v>0</v>
      </c>
      <c r="AA31" s="345">
        <v>0</v>
      </c>
      <c r="AB31" s="342">
        <f t="shared" si="0"/>
        <v>0</v>
      </c>
      <c r="AC31" s="343">
        <v>0</v>
      </c>
    </row>
    <row r="32" spans="1:32" ht="31.5" x14ac:dyDescent="0.25">
      <c r="A32" s="88" t="s">
        <v>180</v>
      </c>
      <c r="B32" s="56" t="s">
        <v>179</v>
      </c>
      <c r="C32" s="342">
        <v>0</v>
      </c>
      <c r="D32" s="342">
        <v>0</v>
      </c>
      <c r="E32" s="342">
        <v>0</v>
      </c>
      <c r="F32" s="345">
        <v>0</v>
      </c>
      <c r="G32" s="345">
        <v>0</v>
      </c>
      <c r="H32" s="345">
        <v>0</v>
      </c>
      <c r="I32" s="345">
        <v>0</v>
      </c>
      <c r="J32" s="345">
        <v>0</v>
      </c>
      <c r="K32" s="345">
        <v>0</v>
      </c>
      <c r="L32" s="345">
        <v>0</v>
      </c>
      <c r="M32" s="345">
        <v>0</v>
      </c>
      <c r="N32" s="345">
        <v>0</v>
      </c>
      <c r="O32" s="345">
        <v>0</v>
      </c>
      <c r="P32" s="345">
        <v>0</v>
      </c>
      <c r="Q32" s="345">
        <v>0</v>
      </c>
      <c r="R32" s="345">
        <v>0</v>
      </c>
      <c r="S32" s="345">
        <v>0</v>
      </c>
      <c r="T32" s="345">
        <v>0</v>
      </c>
      <c r="U32" s="345">
        <v>0</v>
      </c>
      <c r="V32" s="345">
        <v>0</v>
      </c>
      <c r="W32" s="345">
        <v>0</v>
      </c>
      <c r="X32" s="345">
        <v>0</v>
      </c>
      <c r="Y32" s="345">
        <v>0</v>
      </c>
      <c r="Z32" s="345">
        <v>0</v>
      </c>
      <c r="AA32" s="345">
        <v>0</v>
      </c>
      <c r="AB32" s="342">
        <f t="shared" si="0"/>
        <v>0</v>
      </c>
      <c r="AC32" s="343">
        <v>0</v>
      </c>
    </row>
    <row r="33" spans="1:29" x14ac:dyDescent="0.25">
      <c r="A33" s="88" t="s">
        <v>178</v>
      </c>
      <c r="B33" s="56" t="s">
        <v>177</v>
      </c>
      <c r="C33" s="342">
        <v>7.8168111864406784</v>
      </c>
      <c r="D33" s="342">
        <v>0</v>
      </c>
      <c r="E33" s="342">
        <v>5.336271186440678</v>
      </c>
      <c r="F33" s="345">
        <f>E33-G33</f>
        <v>3.8478150264406779</v>
      </c>
      <c r="G33" s="345">
        <v>1.4884561599999999</v>
      </c>
      <c r="H33" s="345">
        <v>0.5</v>
      </c>
      <c r="I33" s="345">
        <v>0</v>
      </c>
      <c r="J33" s="345">
        <v>0.27848821999999995</v>
      </c>
      <c r="K33" s="345">
        <v>0.21739499999999995</v>
      </c>
      <c r="L33" s="345">
        <v>0.55833999999999995</v>
      </c>
      <c r="M33" s="345">
        <v>0</v>
      </c>
      <c r="N33" s="345">
        <v>0</v>
      </c>
      <c r="O33" s="345">
        <v>0</v>
      </c>
      <c r="P33" s="345">
        <v>1.4221999999999999</v>
      </c>
      <c r="Q33" s="345">
        <v>0</v>
      </c>
      <c r="R33" s="345">
        <v>0</v>
      </c>
      <c r="S33" s="345">
        <v>0</v>
      </c>
      <c r="T33" s="345">
        <v>0</v>
      </c>
      <c r="U33" s="345">
        <v>0</v>
      </c>
      <c r="V33" s="345">
        <v>0</v>
      </c>
      <c r="W33" s="345">
        <v>0</v>
      </c>
      <c r="X33" s="345">
        <v>2.96</v>
      </c>
      <c r="Y33" s="345">
        <v>0</v>
      </c>
      <c r="Z33" s="345">
        <v>0</v>
      </c>
      <c r="AA33" s="345">
        <v>0</v>
      </c>
      <c r="AB33" s="342">
        <f t="shared" si="0"/>
        <v>5.4405399999999995</v>
      </c>
      <c r="AC33" s="342">
        <v>0</v>
      </c>
    </row>
    <row r="34" spans="1:29" x14ac:dyDescent="0.25">
      <c r="A34" s="88" t="s">
        <v>176</v>
      </c>
      <c r="B34" s="56" t="s">
        <v>175</v>
      </c>
      <c r="C34" s="342">
        <v>0</v>
      </c>
      <c r="D34" s="342">
        <v>0</v>
      </c>
      <c r="E34" s="342">
        <v>0</v>
      </c>
      <c r="F34" s="345">
        <v>0</v>
      </c>
      <c r="G34" s="345">
        <v>0</v>
      </c>
      <c r="H34" s="345">
        <v>0</v>
      </c>
      <c r="I34" s="345">
        <v>0</v>
      </c>
      <c r="J34" s="345">
        <v>0</v>
      </c>
      <c r="K34" s="345">
        <v>0</v>
      </c>
      <c r="L34" s="345">
        <v>0</v>
      </c>
      <c r="M34" s="345">
        <v>0</v>
      </c>
      <c r="N34" s="345">
        <v>0</v>
      </c>
      <c r="O34" s="345">
        <v>0</v>
      </c>
      <c r="P34" s="345">
        <v>0</v>
      </c>
      <c r="Q34" s="345">
        <v>0</v>
      </c>
      <c r="R34" s="345">
        <v>0</v>
      </c>
      <c r="S34" s="345">
        <v>0</v>
      </c>
      <c r="T34" s="345">
        <v>0</v>
      </c>
      <c r="U34" s="345">
        <v>0</v>
      </c>
      <c r="V34" s="345">
        <v>0</v>
      </c>
      <c r="W34" s="345">
        <v>0</v>
      </c>
      <c r="X34" s="345">
        <v>0</v>
      </c>
      <c r="Y34" s="345">
        <v>0</v>
      </c>
      <c r="Z34" s="345">
        <v>0</v>
      </c>
      <c r="AA34" s="345">
        <v>0</v>
      </c>
      <c r="AB34" s="342">
        <f t="shared" si="0"/>
        <v>0</v>
      </c>
      <c r="AC34" s="343">
        <v>0</v>
      </c>
    </row>
    <row r="35" spans="1:29" ht="31.5" x14ac:dyDescent="0.25">
      <c r="A35" s="88" t="s">
        <v>63</v>
      </c>
      <c r="B35" s="87" t="s">
        <v>174</v>
      </c>
      <c r="C35" s="342">
        <v>0</v>
      </c>
      <c r="D35" s="342">
        <v>0</v>
      </c>
      <c r="E35" s="342">
        <v>0</v>
      </c>
      <c r="F35" s="343">
        <v>0</v>
      </c>
      <c r="G35" s="342">
        <v>0</v>
      </c>
      <c r="H35" s="342">
        <v>0</v>
      </c>
      <c r="I35" s="342">
        <v>0</v>
      </c>
      <c r="J35" s="342">
        <v>0</v>
      </c>
      <c r="K35" s="342">
        <v>0</v>
      </c>
      <c r="L35" s="342">
        <v>0</v>
      </c>
      <c r="M35" s="342">
        <v>0</v>
      </c>
      <c r="N35" s="342">
        <v>0</v>
      </c>
      <c r="O35" s="342">
        <v>0</v>
      </c>
      <c r="P35" s="342">
        <v>0</v>
      </c>
      <c r="Q35" s="342">
        <v>0</v>
      </c>
      <c r="R35" s="342">
        <v>0</v>
      </c>
      <c r="S35" s="342">
        <v>0</v>
      </c>
      <c r="T35" s="342">
        <v>0</v>
      </c>
      <c r="U35" s="342">
        <v>0</v>
      </c>
      <c r="V35" s="342">
        <v>0</v>
      </c>
      <c r="W35" s="342">
        <v>0</v>
      </c>
      <c r="X35" s="342">
        <v>0</v>
      </c>
      <c r="Y35" s="342">
        <v>0</v>
      </c>
      <c r="Z35" s="342">
        <v>0</v>
      </c>
      <c r="AA35" s="342">
        <v>0</v>
      </c>
      <c r="AB35" s="342">
        <f t="shared" si="0"/>
        <v>0</v>
      </c>
      <c r="AC35" s="342">
        <v>0</v>
      </c>
    </row>
    <row r="36" spans="1:29" ht="31.5" x14ac:dyDescent="0.25">
      <c r="A36" s="85" t="s">
        <v>173</v>
      </c>
      <c r="B36" s="84" t="s">
        <v>172</v>
      </c>
      <c r="C36" s="346">
        <v>0</v>
      </c>
      <c r="D36" s="342">
        <v>0</v>
      </c>
      <c r="E36" s="345">
        <v>0</v>
      </c>
      <c r="F36" s="345">
        <v>0</v>
      </c>
      <c r="G36" s="345">
        <v>0</v>
      </c>
      <c r="H36" s="345">
        <v>0</v>
      </c>
      <c r="I36" s="345">
        <v>0</v>
      </c>
      <c r="J36" s="345">
        <v>0</v>
      </c>
      <c r="K36" s="345">
        <v>0</v>
      </c>
      <c r="L36" s="345">
        <v>0</v>
      </c>
      <c r="M36" s="345">
        <v>0</v>
      </c>
      <c r="N36" s="345">
        <v>0</v>
      </c>
      <c r="O36" s="345">
        <v>0</v>
      </c>
      <c r="P36" s="345">
        <v>0</v>
      </c>
      <c r="Q36" s="345">
        <v>0</v>
      </c>
      <c r="R36" s="345">
        <v>0</v>
      </c>
      <c r="S36" s="345">
        <v>0</v>
      </c>
      <c r="T36" s="345">
        <v>0</v>
      </c>
      <c r="U36" s="345">
        <v>0</v>
      </c>
      <c r="V36" s="345">
        <v>0</v>
      </c>
      <c r="W36" s="345">
        <v>0</v>
      </c>
      <c r="X36" s="345">
        <v>0</v>
      </c>
      <c r="Y36" s="345">
        <v>0</v>
      </c>
      <c r="Z36" s="345">
        <v>0</v>
      </c>
      <c r="AA36" s="345">
        <v>0</v>
      </c>
      <c r="AB36" s="342">
        <f t="shared" si="0"/>
        <v>0</v>
      </c>
      <c r="AC36" s="343">
        <v>0</v>
      </c>
    </row>
    <row r="37" spans="1:29" x14ac:dyDescent="0.25">
      <c r="A37" s="85" t="s">
        <v>171</v>
      </c>
      <c r="B37" s="84" t="s">
        <v>161</v>
      </c>
      <c r="C37" s="346">
        <v>0</v>
      </c>
      <c r="D37" s="342">
        <v>0</v>
      </c>
      <c r="E37" s="345">
        <v>0</v>
      </c>
      <c r="F37" s="345">
        <v>0</v>
      </c>
      <c r="G37" s="345">
        <v>0</v>
      </c>
      <c r="H37" s="345">
        <v>0</v>
      </c>
      <c r="I37" s="345">
        <v>0</v>
      </c>
      <c r="J37" s="345">
        <v>0</v>
      </c>
      <c r="K37" s="345">
        <v>0</v>
      </c>
      <c r="L37" s="345">
        <v>0</v>
      </c>
      <c r="M37" s="345">
        <v>0</v>
      </c>
      <c r="N37" s="345">
        <v>0</v>
      </c>
      <c r="O37" s="345">
        <v>0</v>
      </c>
      <c r="P37" s="345">
        <v>0</v>
      </c>
      <c r="Q37" s="345">
        <v>0</v>
      </c>
      <c r="R37" s="345">
        <v>0</v>
      </c>
      <c r="S37" s="345">
        <v>0</v>
      </c>
      <c r="T37" s="345">
        <v>0</v>
      </c>
      <c r="U37" s="345">
        <v>0</v>
      </c>
      <c r="V37" s="345">
        <v>0</v>
      </c>
      <c r="W37" s="345">
        <v>0</v>
      </c>
      <c r="X37" s="345">
        <v>0</v>
      </c>
      <c r="Y37" s="345">
        <v>0</v>
      </c>
      <c r="Z37" s="345">
        <v>0</v>
      </c>
      <c r="AA37" s="345">
        <v>0</v>
      </c>
      <c r="AB37" s="342">
        <f t="shared" si="0"/>
        <v>0</v>
      </c>
      <c r="AC37" s="343">
        <v>0</v>
      </c>
    </row>
    <row r="38" spans="1:29" x14ac:dyDescent="0.25">
      <c r="A38" s="85" t="s">
        <v>170</v>
      </c>
      <c r="B38" s="84" t="s">
        <v>159</v>
      </c>
      <c r="C38" s="346">
        <v>0</v>
      </c>
      <c r="D38" s="342">
        <v>0</v>
      </c>
      <c r="E38" s="345">
        <v>0</v>
      </c>
      <c r="F38" s="345">
        <v>0</v>
      </c>
      <c r="G38" s="345">
        <v>0</v>
      </c>
      <c r="H38" s="345">
        <v>0</v>
      </c>
      <c r="I38" s="345">
        <v>0</v>
      </c>
      <c r="J38" s="345">
        <v>0</v>
      </c>
      <c r="K38" s="345">
        <v>0</v>
      </c>
      <c r="L38" s="345">
        <v>0</v>
      </c>
      <c r="M38" s="345">
        <v>0</v>
      </c>
      <c r="N38" s="345">
        <v>0</v>
      </c>
      <c r="O38" s="345">
        <v>0</v>
      </c>
      <c r="P38" s="345">
        <v>0</v>
      </c>
      <c r="Q38" s="345">
        <v>0</v>
      </c>
      <c r="R38" s="345">
        <v>0</v>
      </c>
      <c r="S38" s="345">
        <v>0</v>
      </c>
      <c r="T38" s="345">
        <v>0</v>
      </c>
      <c r="U38" s="345">
        <v>0</v>
      </c>
      <c r="V38" s="345">
        <v>0</v>
      </c>
      <c r="W38" s="345">
        <v>0</v>
      </c>
      <c r="X38" s="345">
        <v>0</v>
      </c>
      <c r="Y38" s="345">
        <v>0</v>
      </c>
      <c r="Z38" s="345">
        <v>0</v>
      </c>
      <c r="AA38" s="345">
        <v>0</v>
      </c>
      <c r="AB38" s="342">
        <f t="shared" si="0"/>
        <v>0</v>
      </c>
      <c r="AC38" s="343">
        <v>0</v>
      </c>
    </row>
    <row r="39" spans="1:29" ht="31.5" x14ac:dyDescent="0.25">
      <c r="A39" s="85" t="s">
        <v>169</v>
      </c>
      <c r="B39" s="56" t="s">
        <v>157</v>
      </c>
      <c r="C39" s="342">
        <v>0</v>
      </c>
      <c r="D39" s="342">
        <v>0</v>
      </c>
      <c r="E39" s="345">
        <v>0</v>
      </c>
      <c r="F39" s="345">
        <v>0</v>
      </c>
      <c r="G39" s="345">
        <v>0</v>
      </c>
      <c r="H39" s="345">
        <v>0</v>
      </c>
      <c r="I39" s="345">
        <v>0</v>
      </c>
      <c r="J39" s="345">
        <v>0</v>
      </c>
      <c r="K39" s="345">
        <v>0</v>
      </c>
      <c r="L39" s="345">
        <v>0</v>
      </c>
      <c r="M39" s="345">
        <v>0</v>
      </c>
      <c r="N39" s="345">
        <v>0</v>
      </c>
      <c r="O39" s="345">
        <v>0</v>
      </c>
      <c r="P39" s="345">
        <v>0</v>
      </c>
      <c r="Q39" s="345">
        <v>0</v>
      </c>
      <c r="R39" s="345">
        <v>0</v>
      </c>
      <c r="S39" s="345">
        <v>0</v>
      </c>
      <c r="T39" s="345">
        <v>0</v>
      </c>
      <c r="U39" s="345">
        <v>0</v>
      </c>
      <c r="V39" s="345">
        <v>0</v>
      </c>
      <c r="W39" s="345">
        <v>0</v>
      </c>
      <c r="X39" s="345">
        <v>0</v>
      </c>
      <c r="Y39" s="345">
        <v>0</v>
      </c>
      <c r="Z39" s="345">
        <v>0</v>
      </c>
      <c r="AA39" s="345">
        <v>0</v>
      </c>
      <c r="AB39" s="342">
        <f t="shared" si="0"/>
        <v>0</v>
      </c>
      <c r="AC39" s="343">
        <v>0</v>
      </c>
    </row>
    <row r="40" spans="1:29" ht="31.5" x14ac:dyDescent="0.25">
      <c r="A40" s="85" t="s">
        <v>168</v>
      </c>
      <c r="B40" s="56" t="s">
        <v>155</v>
      </c>
      <c r="C40" s="342">
        <v>0</v>
      </c>
      <c r="D40" s="342">
        <v>0</v>
      </c>
      <c r="E40" s="345">
        <v>0</v>
      </c>
      <c r="F40" s="345">
        <v>0</v>
      </c>
      <c r="G40" s="345">
        <v>0</v>
      </c>
      <c r="H40" s="345">
        <v>0</v>
      </c>
      <c r="I40" s="345">
        <v>0</v>
      </c>
      <c r="J40" s="345">
        <v>0</v>
      </c>
      <c r="K40" s="345">
        <v>0</v>
      </c>
      <c r="L40" s="345">
        <v>0</v>
      </c>
      <c r="M40" s="345">
        <v>0</v>
      </c>
      <c r="N40" s="345">
        <v>0</v>
      </c>
      <c r="O40" s="345">
        <v>0</v>
      </c>
      <c r="P40" s="345">
        <v>0</v>
      </c>
      <c r="Q40" s="345">
        <v>0</v>
      </c>
      <c r="R40" s="345">
        <v>0</v>
      </c>
      <c r="S40" s="345">
        <v>0</v>
      </c>
      <c r="T40" s="345">
        <v>0</v>
      </c>
      <c r="U40" s="345">
        <v>0</v>
      </c>
      <c r="V40" s="345">
        <v>0</v>
      </c>
      <c r="W40" s="345">
        <v>0</v>
      </c>
      <c r="X40" s="345">
        <v>0</v>
      </c>
      <c r="Y40" s="345">
        <v>0</v>
      </c>
      <c r="Z40" s="345">
        <v>0</v>
      </c>
      <c r="AA40" s="345">
        <v>0</v>
      </c>
      <c r="AB40" s="342">
        <f t="shared" si="0"/>
        <v>0</v>
      </c>
      <c r="AC40" s="343">
        <v>0</v>
      </c>
    </row>
    <row r="41" spans="1:29" x14ac:dyDescent="0.25">
      <c r="A41" s="85" t="s">
        <v>167</v>
      </c>
      <c r="B41" s="56" t="s">
        <v>153</v>
      </c>
      <c r="C41" s="342">
        <v>0</v>
      </c>
      <c r="D41" s="342">
        <v>0</v>
      </c>
      <c r="E41" s="345">
        <v>0</v>
      </c>
      <c r="F41" s="345">
        <v>0</v>
      </c>
      <c r="G41" s="345">
        <v>0</v>
      </c>
      <c r="H41" s="345">
        <v>0</v>
      </c>
      <c r="I41" s="345">
        <v>0</v>
      </c>
      <c r="J41" s="345">
        <v>0</v>
      </c>
      <c r="K41" s="345">
        <v>0</v>
      </c>
      <c r="L41" s="345">
        <v>0</v>
      </c>
      <c r="M41" s="345">
        <v>0</v>
      </c>
      <c r="N41" s="345">
        <v>0</v>
      </c>
      <c r="O41" s="345">
        <v>0</v>
      </c>
      <c r="P41" s="345">
        <v>0</v>
      </c>
      <c r="Q41" s="345">
        <v>0</v>
      </c>
      <c r="R41" s="345">
        <v>0</v>
      </c>
      <c r="S41" s="345">
        <v>0</v>
      </c>
      <c r="T41" s="345">
        <v>0</v>
      </c>
      <c r="U41" s="345">
        <v>0</v>
      </c>
      <c r="V41" s="345">
        <v>0</v>
      </c>
      <c r="W41" s="345">
        <v>0</v>
      </c>
      <c r="X41" s="345">
        <v>0</v>
      </c>
      <c r="Y41" s="345">
        <v>0</v>
      </c>
      <c r="Z41" s="345">
        <v>0</v>
      </c>
      <c r="AA41" s="345">
        <v>0</v>
      </c>
      <c r="AB41" s="342">
        <f t="shared" si="0"/>
        <v>0</v>
      </c>
      <c r="AC41" s="343">
        <v>0</v>
      </c>
    </row>
    <row r="42" spans="1:29" ht="18.75" x14ac:dyDescent="0.25">
      <c r="A42" s="85" t="s">
        <v>166</v>
      </c>
      <c r="B42" s="84" t="s">
        <v>151</v>
      </c>
      <c r="C42" s="346">
        <v>0</v>
      </c>
      <c r="D42" s="342">
        <v>0</v>
      </c>
      <c r="E42" s="345">
        <v>0</v>
      </c>
      <c r="F42" s="345">
        <v>0</v>
      </c>
      <c r="G42" s="345">
        <v>0</v>
      </c>
      <c r="H42" s="345">
        <v>0</v>
      </c>
      <c r="I42" s="345">
        <v>0</v>
      </c>
      <c r="J42" s="345">
        <v>0</v>
      </c>
      <c r="K42" s="345">
        <v>0</v>
      </c>
      <c r="L42" s="345">
        <v>0</v>
      </c>
      <c r="M42" s="345">
        <v>0</v>
      </c>
      <c r="N42" s="345">
        <v>0</v>
      </c>
      <c r="O42" s="345">
        <v>0</v>
      </c>
      <c r="P42" s="345">
        <v>0</v>
      </c>
      <c r="Q42" s="345">
        <v>0</v>
      </c>
      <c r="R42" s="345">
        <v>0</v>
      </c>
      <c r="S42" s="345">
        <v>0</v>
      </c>
      <c r="T42" s="345">
        <v>0</v>
      </c>
      <c r="U42" s="345">
        <v>0</v>
      </c>
      <c r="V42" s="345">
        <v>0</v>
      </c>
      <c r="W42" s="345">
        <v>0</v>
      </c>
      <c r="X42" s="345">
        <v>0</v>
      </c>
      <c r="Y42" s="345">
        <v>0</v>
      </c>
      <c r="Z42" s="345">
        <v>0</v>
      </c>
      <c r="AA42" s="345">
        <v>0</v>
      </c>
      <c r="AB42" s="342">
        <f t="shared" si="0"/>
        <v>0</v>
      </c>
      <c r="AC42" s="343">
        <v>0</v>
      </c>
    </row>
    <row r="43" spans="1:29" x14ac:dyDescent="0.25">
      <c r="A43" s="88" t="s">
        <v>62</v>
      </c>
      <c r="B43" s="87" t="s">
        <v>165</v>
      </c>
      <c r="C43" s="342">
        <v>0</v>
      </c>
      <c r="D43" s="342">
        <v>0</v>
      </c>
      <c r="E43" s="342">
        <v>0</v>
      </c>
      <c r="F43" s="343">
        <v>0</v>
      </c>
      <c r="G43" s="342">
        <v>0</v>
      </c>
      <c r="H43" s="342">
        <v>0</v>
      </c>
      <c r="I43" s="342">
        <v>0</v>
      </c>
      <c r="J43" s="342">
        <v>0</v>
      </c>
      <c r="K43" s="342">
        <v>0</v>
      </c>
      <c r="L43" s="342">
        <v>0</v>
      </c>
      <c r="M43" s="342">
        <v>0</v>
      </c>
      <c r="N43" s="342">
        <v>0</v>
      </c>
      <c r="O43" s="342">
        <v>0</v>
      </c>
      <c r="P43" s="342">
        <v>0</v>
      </c>
      <c r="Q43" s="342">
        <v>0</v>
      </c>
      <c r="R43" s="342">
        <v>0</v>
      </c>
      <c r="S43" s="342">
        <v>0</v>
      </c>
      <c r="T43" s="342">
        <v>0</v>
      </c>
      <c r="U43" s="342">
        <v>0</v>
      </c>
      <c r="V43" s="342">
        <v>0</v>
      </c>
      <c r="W43" s="342">
        <v>0</v>
      </c>
      <c r="X43" s="342">
        <v>0</v>
      </c>
      <c r="Y43" s="342">
        <v>0</v>
      </c>
      <c r="Z43" s="342">
        <v>0</v>
      </c>
      <c r="AA43" s="342">
        <v>0</v>
      </c>
      <c r="AB43" s="342">
        <f t="shared" si="0"/>
        <v>0</v>
      </c>
      <c r="AC43" s="342">
        <v>0</v>
      </c>
    </row>
    <row r="44" spans="1:29" x14ac:dyDescent="0.25">
      <c r="A44" s="85" t="s">
        <v>164</v>
      </c>
      <c r="B44" s="56" t="s">
        <v>163</v>
      </c>
      <c r="C44" s="342">
        <v>0</v>
      </c>
      <c r="D44" s="342">
        <v>0</v>
      </c>
      <c r="E44" s="345">
        <v>0</v>
      </c>
      <c r="F44" s="345">
        <v>0</v>
      </c>
      <c r="G44" s="345">
        <v>0</v>
      </c>
      <c r="H44" s="345">
        <v>0</v>
      </c>
      <c r="I44" s="345">
        <v>0</v>
      </c>
      <c r="J44" s="345">
        <v>0</v>
      </c>
      <c r="K44" s="345">
        <v>0</v>
      </c>
      <c r="L44" s="345">
        <v>0</v>
      </c>
      <c r="M44" s="345">
        <v>0</v>
      </c>
      <c r="N44" s="345">
        <v>0</v>
      </c>
      <c r="O44" s="345">
        <v>0</v>
      </c>
      <c r="P44" s="345">
        <v>0</v>
      </c>
      <c r="Q44" s="345">
        <v>0</v>
      </c>
      <c r="R44" s="345">
        <v>0</v>
      </c>
      <c r="S44" s="345">
        <v>0</v>
      </c>
      <c r="T44" s="345">
        <v>0</v>
      </c>
      <c r="U44" s="345">
        <v>0</v>
      </c>
      <c r="V44" s="345">
        <v>0</v>
      </c>
      <c r="W44" s="345">
        <v>0</v>
      </c>
      <c r="X44" s="345">
        <v>0</v>
      </c>
      <c r="Y44" s="345">
        <v>0</v>
      </c>
      <c r="Z44" s="345">
        <v>0</v>
      </c>
      <c r="AA44" s="345">
        <v>0</v>
      </c>
      <c r="AB44" s="342">
        <f t="shared" si="0"/>
        <v>0</v>
      </c>
      <c r="AC44" s="343">
        <v>0</v>
      </c>
    </row>
    <row r="45" spans="1:29" x14ac:dyDescent="0.25">
      <c r="A45" s="85" t="s">
        <v>162</v>
      </c>
      <c r="B45" s="56" t="s">
        <v>161</v>
      </c>
      <c r="C45" s="342">
        <v>0</v>
      </c>
      <c r="D45" s="342">
        <v>0</v>
      </c>
      <c r="E45" s="345">
        <v>0</v>
      </c>
      <c r="F45" s="345">
        <v>0</v>
      </c>
      <c r="G45" s="345">
        <v>0</v>
      </c>
      <c r="H45" s="345">
        <v>0</v>
      </c>
      <c r="I45" s="345">
        <v>0</v>
      </c>
      <c r="J45" s="345">
        <v>0</v>
      </c>
      <c r="K45" s="345">
        <v>0</v>
      </c>
      <c r="L45" s="345">
        <v>0</v>
      </c>
      <c r="M45" s="345">
        <v>0</v>
      </c>
      <c r="N45" s="345">
        <v>0</v>
      </c>
      <c r="O45" s="345">
        <v>0</v>
      </c>
      <c r="P45" s="345">
        <v>0</v>
      </c>
      <c r="Q45" s="345">
        <v>0</v>
      </c>
      <c r="R45" s="345">
        <v>0</v>
      </c>
      <c r="S45" s="345">
        <v>0</v>
      </c>
      <c r="T45" s="345">
        <v>0</v>
      </c>
      <c r="U45" s="345">
        <v>0</v>
      </c>
      <c r="V45" s="345">
        <v>0</v>
      </c>
      <c r="W45" s="345">
        <v>0</v>
      </c>
      <c r="X45" s="345">
        <v>0</v>
      </c>
      <c r="Y45" s="345">
        <v>0</v>
      </c>
      <c r="Z45" s="345">
        <v>0</v>
      </c>
      <c r="AA45" s="345">
        <v>0</v>
      </c>
      <c r="AB45" s="342">
        <f t="shared" si="0"/>
        <v>0</v>
      </c>
      <c r="AC45" s="343">
        <v>0</v>
      </c>
    </row>
    <row r="46" spans="1:29" x14ac:dyDescent="0.25">
      <c r="A46" s="85" t="s">
        <v>160</v>
      </c>
      <c r="B46" s="56" t="s">
        <v>159</v>
      </c>
      <c r="C46" s="342">
        <v>0</v>
      </c>
      <c r="D46" s="342">
        <v>0</v>
      </c>
      <c r="E46" s="345">
        <v>0</v>
      </c>
      <c r="F46" s="345">
        <v>0</v>
      </c>
      <c r="G46" s="345">
        <v>0</v>
      </c>
      <c r="H46" s="345">
        <v>0</v>
      </c>
      <c r="I46" s="345">
        <v>0</v>
      </c>
      <c r="J46" s="345">
        <v>0</v>
      </c>
      <c r="K46" s="345">
        <v>0</v>
      </c>
      <c r="L46" s="345">
        <v>0</v>
      </c>
      <c r="M46" s="345">
        <v>0</v>
      </c>
      <c r="N46" s="345">
        <v>0</v>
      </c>
      <c r="O46" s="345">
        <v>0</v>
      </c>
      <c r="P46" s="345">
        <v>0</v>
      </c>
      <c r="Q46" s="345">
        <v>0</v>
      </c>
      <c r="R46" s="345">
        <v>0</v>
      </c>
      <c r="S46" s="345">
        <v>0</v>
      </c>
      <c r="T46" s="345">
        <v>0</v>
      </c>
      <c r="U46" s="345">
        <v>0</v>
      </c>
      <c r="V46" s="345">
        <v>0</v>
      </c>
      <c r="W46" s="345">
        <v>0</v>
      </c>
      <c r="X46" s="345">
        <v>0</v>
      </c>
      <c r="Y46" s="345">
        <v>0</v>
      </c>
      <c r="Z46" s="345">
        <v>0</v>
      </c>
      <c r="AA46" s="345">
        <v>0</v>
      </c>
      <c r="AB46" s="342">
        <f t="shared" si="0"/>
        <v>0</v>
      </c>
      <c r="AC46" s="343">
        <v>0</v>
      </c>
    </row>
    <row r="47" spans="1:29" ht="31.5" x14ac:dyDescent="0.25">
      <c r="A47" s="85" t="s">
        <v>158</v>
      </c>
      <c r="B47" s="56" t="s">
        <v>157</v>
      </c>
      <c r="C47" s="342">
        <v>0</v>
      </c>
      <c r="D47" s="342">
        <v>0</v>
      </c>
      <c r="E47" s="345">
        <v>0</v>
      </c>
      <c r="F47" s="345">
        <v>0</v>
      </c>
      <c r="G47" s="345">
        <v>0</v>
      </c>
      <c r="H47" s="345">
        <v>0</v>
      </c>
      <c r="I47" s="345">
        <v>0</v>
      </c>
      <c r="J47" s="345">
        <v>0</v>
      </c>
      <c r="K47" s="345">
        <v>0</v>
      </c>
      <c r="L47" s="345">
        <v>0</v>
      </c>
      <c r="M47" s="345">
        <v>0</v>
      </c>
      <c r="N47" s="345">
        <v>0</v>
      </c>
      <c r="O47" s="345">
        <v>0</v>
      </c>
      <c r="P47" s="345">
        <v>0</v>
      </c>
      <c r="Q47" s="345">
        <v>0</v>
      </c>
      <c r="R47" s="345">
        <v>0</v>
      </c>
      <c r="S47" s="345">
        <v>0</v>
      </c>
      <c r="T47" s="345">
        <v>0</v>
      </c>
      <c r="U47" s="345">
        <v>0</v>
      </c>
      <c r="V47" s="345">
        <v>0</v>
      </c>
      <c r="W47" s="345">
        <v>0</v>
      </c>
      <c r="X47" s="345">
        <v>0</v>
      </c>
      <c r="Y47" s="345">
        <v>0</v>
      </c>
      <c r="Z47" s="345">
        <v>0</v>
      </c>
      <c r="AA47" s="345">
        <v>0</v>
      </c>
      <c r="AB47" s="342">
        <f t="shared" si="0"/>
        <v>0</v>
      </c>
      <c r="AC47" s="343">
        <v>0</v>
      </c>
    </row>
    <row r="48" spans="1:29" ht="31.5" x14ac:dyDescent="0.25">
      <c r="A48" s="85" t="s">
        <v>156</v>
      </c>
      <c r="B48" s="56" t="s">
        <v>155</v>
      </c>
      <c r="C48" s="342">
        <v>0</v>
      </c>
      <c r="D48" s="342">
        <v>0</v>
      </c>
      <c r="E48" s="345">
        <v>0</v>
      </c>
      <c r="F48" s="345">
        <v>0</v>
      </c>
      <c r="G48" s="345">
        <v>0</v>
      </c>
      <c r="H48" s="345">
        <v>0</v>
      </c>
      <c r="I48" s="345">
        <v>0</v>
      </c>
      <c r="J48" s="345">
        <v>0</v>
      </c>
      <c r="K48" s="345">
        <v>0</v>
      </c>
      <c r="L48" s="345">
        <v>0</v>
      </c>
      <c r="M48" s="345">
        <v>0</v>
      </c>
      <c r="N48" s="345">
        <v>0</v>
      </c>
      <c r="O48" s="345">
        <v>0</v>
      </c>
      <c r="P48" s="345">
        <v>0</v>
      </c>
      <c r="Q48" s="345">
        <v>0</v>
      </c>
      <c r="R48" s="345">
        <v>0</v>
      </c>
      <c r="S48" s="345">
        <v>0</v>
      </c>
      <c r="T48" s="345">
        <v>0</v>
      </c>
      <c r="U48" s="345">
        <v>0</v>
      </c>
      <c r="V48" s="345">
        <v>0</v>
      </c>
      <c r="W48" s="345">
        <v>0</v>
      </c>
      <c r="X48" s="345">
        <v>0</v>
      </c>
      <c r="Y48" s="345">
        <v>0</v>
      </c>
      <c r="Z48" s="345">
        <v>0</v>
      </c>
      <c r="AA48" s="345">
        <v>0</v>
      </c>
      <c r="AB48" s="342">
        <f t="shared" si="0"/>
        <v>0</v>
      </c>
      <c r="AC48" s="343">
        <v>0</v>
      </c>
    </row>
    <row r="49" spans="1:29" x14ac:dyDescent="0.25">
      <c r="A49" s="85" t="s">
        <v>154</v>
      </c>
      <c r="B49" s="56" t="s">
        <v>153</v>
      </c>
      <c r="C49" s="342">
        <v>0</v>
      </c>
      <c r="D49" s="342">
        <v>0</v>
      </c>
      <c r="E49" s="345">
        <v>0</v>
      </c>
      <c r="F49" s="345">
        <v>0</v>
      </c>
      <c r="G49" s="345">
        <v>0</v>
      </c>
      <c r="H49" s="345">
        <v>0</v>
      </c>
      <c r="I49" s="345">
        <v>0</v>
      </c>
      <c r="J49" s="345">
        <v>0</v>
      </c>
      <c r="K49" s="345">
        <v>0</v>
      </c>
      <c r="L49" s="345">
        <v>0</v>
      </c>
      <c r="M49" s="345">
        <v>0</v>
      </c>
      <c r="N49" s="345">
        <v>0</v>
      </c>
      <c r="O49" s="345">
        <v>0</v>
      </c>
      <c r="P49" s="345">
        <v>0</v>
      </c>
      <c r="Q49" s="345">
        <v>0</v>
      </c>
      <c r="R49" s="345">
        <v>0</v>
      </c>
      <c r="S49" s="345">
        <v>0</v>
      </c>
      <c r="T49" s="345">
        <v>0</v>
      </c>
      <c r="U49" s="345">
        <v>0</v>
      </c>
      <c r="V49" s="345">
        <v>0</v>
      </c>
      <c r="W49" s="345">
        <v>0</v>
      </c>
      <c r="X49" s="345">
        <v>0</v>
      </c>
      <c r="Y49" s="345">
        <v>0</v>
      </c>
      <c r="Z49" s="345">
        <v>0</v>
      </c>
      <c r="AA49" s="345">
        <v>0</v>
      </c>
      <c r="AB49" s="342">
        <f t="shared" si="0"/>
        <v>0</v>
      </c>
      <c r="AC49" s="343">
        <v>0</v>
      </c>
    </row>
    <row r="50" spans="1:29" ht="18.75" x14ac:dyDescent="0.25">
      <c r="A50" s="85" t="s">
        <v>152</v>
      </c>
      <c r="B50" s="84" t="s">
        <v>151</v>
      </c>
      <c r="C50" s="346">
        <v>0</v>
      </c>
      <c r="D50" s="342">
        <v>0</v>
      </c>
      <c r="E50" s="345">
        <v>0</v>
      </c>
      <c r="F50" s="345">
        <v>0</v>
      </c>
      <c r="G50" s="345">
        <v>0</v>
      </c>
      <c r="H50" s="345">
        <v>0</v>
      </c>
      <c r="I50" s="345">
        <v>0</v>
      </c>
      <c r="J50" s="345">
        <v>0</v>
      </c>
      <c r="K50" s="345">
        <v>0</v>
      </c>
      <c r="L50" s="345">
        <v>0</v>
      </c>
      <c r="M50" s="345">
        <v>0</v>
      </c>
      <c r="N50" s="345">
        <v>0</v>
      </c>
      <c r="O50" s="345">
        <v>0</v>
      </c>
      <c r="P50" s="345">
        <v>0</v>
      </c>
      <c r="Q50" s="345">
        <v>0</v>
      </c>
      <c r="R50" s="345">
        <v>0</v>
      </c>
      <c r="S50" s="345">
        <v>0</v>
      </c>
      <c r="T50" s="345">
        <v>0</v>
      </c>
      <c r="U50" s="345">
        <v>0</v>
      </c>
      <c r="V50" s="345">
        <v>0</v>
      </c>
      <c r="W50" s="345">
        <v>0</v>
      </c>
      <c r="X50" s="345">
        <v>0</v>
      </c>
      <c r="Y50" s="345">
        <v>0</v>
      </c>
      <c r="Z50" s="345">
        <v>0</v>
      </c>
      <c r="AA50" s="345">
        <v>0</v>
      </c>
      <c r="AB50" s="342">
        <f t="shared" si="0"/>
        <v>0</v>
      </c>
      <c r="AC50" s="343">
        <v>0</v>
      </c>
    </row>
    <row r="51" spans="1:29" ht="35.25" customHeight="1" x14ac:dyDescent="0.25">
      <c r="A51" s="88" t="s">
        <v>60</v>
      </c>
      <c r="B51" s="87" t="s">
        <v>150</v>
      </c>
      <c r="C51" s="342">
        <v>0</v>
      </c>
      <c r="D51" s="342">
        <v>0</v>
      </c>
      <c r="E51" s="342">
        <v>0</v>
      </c>
      <c r="F51" s="343">
        <v>0</v>
      </c>
      <c r="G51" s="342">
        <v>0</v>
      </c>
      <c r="H51" s="342">
        <v>0</v>
      </c>
      <c r="I51" s="342">
        <v>0</v>
      </c>
      <c r="J51" s="342">
        <v>0</v>
      </c>
      <c r="K51" s="342">
        <v>0</v>
      </c>
      <c r="L51" s="342">
        <v>0</v>
      </c>
      <c r="M51" s="342">
        <v>0</v>
      </c>
      <c r="N51" s="342">
        <v>0</v>
      </c>
      <c r="O51" s="342">
        <v>0</v>
      </c>
      <c r="P51" s="342">
        <v>0</v>
      </c>
      <c r="Q51" s="342">
        <v>0</v>
      </c>
      <c r="R51" s="342">
        <v>0</v>
      </c>
      <c r="S51" s="342">
        <v>0</v>
      </c>
      <c r="T51" s="342">
        <v>0</v>
      </c>
      <c r="U51" s="342">
        <v>0</v>
      </c>
      <c r="V51" s="342">
        <v>0</v>
      </c>
      <c r="W51" s="342">
        <v>0</v>
      </c>
      <c r="X51" s="342">
        <v>0</v>
      </c>
      <c r="Y51" s="342">
        <v>0</v>
      </c>
      <c r="Z51" s="342">
        <v>0</v>
      </c>
      <c r="AA51" s="342">
        <v>0</v>
      </c>
      <c r="AB51" s="342">
        <f t="shared" si="0"/>
        <v>0</v>
      </c>
      <c r="AC51" s="342">
        <v>0</v>
      </c>
    </row>
    <row r="52" spans="1:29" x14ac:dyDescent="0.25">
      <c r="A52" s="85" t="s">
        <v>149</v>
      </c>
      <c r="B52" s="56" t="s">
        <v>148</v>
      </c>
      <c r="C52" s="342">
        <v>7.8168111864406784</v>
      </c>
      <c r="D52" s="342">
        <v>0</v>
      </c>
      <c r="E52" s="342">
        <v>0</v>
      </c>
      <c r="F52" s="345">
        <v>0</v>
      </c>
      <c r="G52" s="345">
        <v>1.4884561600000001</v>
      </c>
      <c r="H52" s="345">
        <v>0.5</v>
      </c>
      <c r="I52" s="345">
        <v>0</v>
      </c>
      <c r="J52" s="345">
        <v>0.27848821999999995</v>
      </c>
      <c r="K52" s="345">
        <v>0.21739499999999995</v>
      </c>
      <c r="L52" s="345">
        <v>0.55833999999999995</v>
      </c>
      <c r="M52" s="345">
        <v>0</v>
      </c>
      <c r="N52" s="345">
        <v>0</v>
      </c>
      <c r="O52" s="345">
        <v>0</v>
      </c>
      <c r="P52" s="345">
        <v>1.4221999999999999</v>
      </c>
      <c r="Q52" s="345">
        <v>0</v>
      </c>
      <c r="R52" s="345">
        <v>0</v>
      </c>
      <c r="S52" s="345">
        <v>0</v>
      </c>
      <c r="T52" s="345">
        <v>0</v>
      </c>
      <c r="U52" s="345">
        <v>0</v>
      </c>
      <c r="V52" s="345">
        <v>0</v>
      </c>
      <c r="W52" s="345">
        <v>0</v>
      </c>
      <c r="X52" s="345">
        <v>2.96</v>
      </c>
      <c r="Y52" s="345">
        <v>0</v>
      </c>
      <c r="Z52" s="345">
        <v>0</v>
      </c>
      <c r="AA52" s="345">
        <v>0</v>
      </c>
      <c r="AB52" s="342">
        <f t="shared" si="0"/>
        <v>5.4405399999999995</v>
      </c>
      <c r="AC52" s="343">
        <v>0</v>
      </c>
    </row>
    <row r="53" spans="1:29" x14ac:dyDescent="0.25">
      <c r="A53" s="85" t="s">
        <v>147</v>
      </c>
      <c r="B53" s="56" t="s">
        <v>141</v>
      </c>
      <c r="C53" s="342">
        <v>0</v>
      </c>
      <c r="D53" s="342">
        <v>0</v>
      </c>
      <c r="E53" s="345">
        <v>0</v>
      </c>
      <c r="F53" s="345">
        <v>0</v>
      </c>
      <c r="G53" s="345">
        <v>0</v>
      </c>
      <c r="H53" s="345">
        <v>0</v>
      </c>
      <c r="I53" s="345">
        <v>0</v>
      </c>
      <c r="J53" s="345">
        <v>0</v>
      </c>
      <c r="K53" s="345">
        <v>0</v>
      </c>
      <c r="L53" s="345">
        <v>0</v>
      </c>
      <c r="M53" s="345">
        <v>0</v>
      </c>
      <c r="N53" s="345">
        <v>0</v>
      </c>
      <c r="O53" s="345">
        <v>0</v>
      </c>
      <c r="P53" s="345">
        <v>0</v>
      </c>
      <c r="Q53" s="345">
        <v>0</v>
      </c>
      <c r="R53" s="345">
        <v>0</v>
      </c>
      <c r="S53" s="345">
        <v>0</v>
      </c>
      <c r="T53" s="345">
        <v>0</v>
      </c>
      <c r="U53" s="345">
        <v>0</v>
      </c>
      <c r="V53" s="345">
        <v>0</v>
      </c>
      <c r="W53" s="345">
        <v>0</v>
      </c>
      <c r="X53" s="345">
        <v>0</v>
      </c>
      <c r="Y53" s="345">
        <v>0</v>
      </c>
      <c r="Z53" s="345">
        <v>0</v>
      </c>
      <c r="AA53" s="345">
        <v>0</v>
      </c>
      <c r="AB53" s="342">
        <f t="shared" si="0"/>
        <v>0</v>
      </c>
      <c r="AC53" s="343">
        <v>0</v>
      </c>
    </row>
    <row r="54" spans="1:29" x14ac:dyDescent="0.25">
      <c r="A54" s="85" t="s">
        <v>146</v>
      </c>
      <c r="B54" s="84" t="s">
        <v>140</v>
      </c>
      <c r="C54" s="346">
        <v>0</v>
      </c>
      <c r="D54" s="342">
        <v>0</v>
      </c>
      <c r="E54" s="345">
        <v>0</v>
      </c>
      <c r="F54" s="345">
        <v>0</v>
      </c>
      <c r="G54" s="345">
        <v>0</v>
      </c>
      <c r="H54" s="345">
        <v>0</v>
      </c>
      <c r="I54" s="345">
        <v>0</v>
      </c>
      <c r="J54" s="345">
        <v>0</v>
      </c>
      <c r="K54" s="345">
        <v>0</v>
      </c>
      <c r="L54" s="345">
        <v>0</v>
      </c>
      <c r="M54" s="345">
        <v>0</v>
      </c>
      <c r="N54" s="345">
        <v>0</v>
      </c>
      <c r="O54" s="345">
        <v>0</v>
      </c>
      <c r="P54" s="345">
        <v>0</v>
      </c>
      <c r="Q54" s="345">
        <v>0</v>
      </c>
      <c r="R54" s="345">
        <v>0</v>
      </c>
      <c r="S54" s="345">
        <v>0</v>
      </c>
      <c r="T54" s="345">
        <v>0</v>
      </c>
      <c r="U54" s="345">
        <v>0</v>
      </c>
      <c r="V54" s="345">
        <v>0</v>
      </c>
      <c r="W54" s="345">
        <v>0</v>
      </c>
      <c r="X54" s="345">
        <v>0</v>
      </c>
      <c r="Y54" s="345">
        <v>0</v>
      </c>
      <c r="Z54" s="345">
        <v>0</v>
      </c>
      <c r="AA54" s="345">
        <v>0</v>
      </c>
      <c r="AB54" s="342">
        <f t="shared" si="0"/>
        <v>0</v>
      </c>
      <c r="AC54" s="343">
        <v>0</v>
      </c>
    </row>
    <row r="55" spans="1:29" x14ac:dyDescent="0.25">
      <c r="A55" s="85" t="s">
        <v>145</v>
      </c>
      <c r="B55" s="84" t="s">
        <v>139</v>
      </c>
      <c r="C55" s="346">
        <v>0</v>
      </c>
      <c r="D55" s="342">
        <v>0</v>
      </c>
      <c r="E55" s="345">
        <v>0</v>
      </c>
      <c r="F55" s="345">
        <v>0</v>
      </c>
      <c r="G55" s="345">
        <v>0</v>
      </c>
      <c r="H55" s="345">
        <v>0</v>
      </c>
      <c r="I55" s="345">
        <v>0</v>
      </c>
      <c r="J55" s="345">
        <v>0</v>
      </c>
      <c r="K55" s="345">
        <v>0</v>
      </c>
      <c r="L55" s="345">
        <v>0</v>
      </c>
      <c r="M55" s="345">
        <v>0</v>
      </c>
      <c r="N55" s="345">
        <v>0</v>
      </c>
      <c r="O55" s="345">
        <v>0</v>
      </c>
      <c r="P55" s="345">
        <v>0</v>
      </c>
      <c r="Q55" s="345">
        <v>0</v>
      </c>
      <c r="R55" s="345">
        <v>0</v>
      </c>
      <c r="S55" s="345">
        <v>0</v>
      </c>
      <c r="T55" s="345">
        <v>0</v>
      </c>
      <c r="U55" s="345">
        <v>0</v>
      </c>
      <c r="V55" s="345">
        <v>0</v>
      </c>
      <c r="W55" s="345">
        <v>0</v>
      </c>
      <c r="X55" s="345">
        <v>0</v>
      </c>
      <c r="Y55" s="345">
        <v>0</v>
      </c>
      <c r="Z55" s="345">
        <v>0</v>
      </c>
      <c r="AA55" s="345">
        <v>0</v>
      </c>
      <c r="AB55" s="342">
        <f t="shared" si="0"/>
        <v>0</v>
      </c>
      <c r="AC55" s="343">
        <v>0</v>
      </c>
    </row>
    <row r="56" spans="1:29" x14ac:dyDescent="0.25">
      <c r="A56" s="85" t="s">
        <v>144</v>
      </c>
      <c r="B56" s="84" t="s">
        <v>138</v>
      </c>
      <c r="C56" s="346">
        <v>0</v>
      </c>
      <c r="D56" s="342">
        <v>0</v>
      </c>
      <c r="E56" s="345">
        <v>0</v>
      </c>
      <c r="F56" s="345">
        <v>0</v>
      </c>
      <c r="G56" s="345">
        <v>0</v>
      </c>
      <c r="H56" s="345">
        <v>0</v>
      </c>
      <c r="I56" s="345">
        <v>0</v>
      </c>
      <c r="J56" s="345">
        <v>0</v>
      </c>
      <c r="K56" s="345">
        <v>0</v>
      </c>
      <c r="L56" s="345">
        <v>0</v>
      </c>
      <c r="M56" s="345">
        <v>0</v>
      </c>
      <c r="N56" s="345">
        <v>0</v>
      </c>
      <c r="O56" s="345">
        <v>0</v>
      </c>
      <c r="P56" s="345">
        <v>0</v>
      </c>
      <c r="Q56" s="345">
        <v>0</v>
      </c>
      <c r="R56" s="345">
        <v>0</v>
      </c>
      <c r="S56" s="345">
        <v>0</v>
      </c>
      <c r="T56" s="345">
        <v>0</v>
      </c>
      <c r="U56" s="345">
        <v>0</v>
      </c>
      <c r="V56" s="345">
        <v>0</v>
      </c>
      <c r="W56" s="345">
        <v>0</v>
      </c>
      <c r="X56" s="345">
        <v>0</v>
      </c>
      <c r="Y56" s="345">
        <v>0</v>
      </c>
      <c r="Z56" s="345">
        <v>0</v>
      </c>
      <c r="AA56" s="345">
        <v>0</v>
      </c>
      <c r="AB56" s="342">
        <f t="shared" si="0"/>
        <v>0</v>
      </c>
      <c r="AC56" s="343">
        <v>0</v>
      </c>
    </row>
    <row r="57" spans="1:29" ht="18.75" x14ac:dyDescent="0.25">
      <c r="A57" s="85" t="s">
        <v>143</v>
      </c>
      <c r="B57" s="84" t="s">
        <v>137</v>
      </c>
      <c r="C57" s="346">
        <v>0</v>
      </c>
      <c r="D57" s="342">
        <v>0</v>
      </c>
      <c r="E57" s="345">
        <v>0</v>
      </c>
      <c r="F57" s="345">
        <v>0</v>
      </c>
      <c r="G57" s="345">
        <v>0</v>
      </c>
      <c r="H57" s="345">
        <v>0</v>
      </c>
      <c r="I57" s="345">
        <v>0</v>
      </c>
      <c r="J57" s="345">
        <v>0</v>
      </c>
      <c r="K57" s="345">
        <v>0</v>
      </c>
      <c r="L57" s="345">
        <v>0</v>
      </c>
      <c r="M57" s="345">
        <v>0</v>
      </c>
      <c r="N57" s="345">
        <v>0</v>
      </c>
      <c r="O57" s="345">
        <v>0</v>
      </c>
      <c r="P57" s="345">
        <v>0</v>
      </c>
      <c r="Q57" s="345">
        <v>0</v>
      </c>
      <c r="R57" s="345">
        <v>0</v>
      </c>
      <c r="S57" s="345">
        <v>0</v>
      </c>
      <c r="T57" s="345">
        <v>0</v>
      </c>
      <c r="U57" s="345">
        <v>0</v>
      </c>
      <c r="V57" s="345">
        <v>0</v>
      </c>
      <c r="W57" s="345">
        <v>0</v>
      </c>
      <c r="X57" s="345">
        <v>0</v>
      </c>
      <c r="Y57" s="345">
        <v>0</v>
      </c>
      <c r="Z57" s="345">
        <v>0</v>
      </c>
      <c r="AA57" s="345">
        <v>0</v>
      </c>
      <c r="AB57" s="342">
        <f t="shared" si="0"/>
        <v>0</v>
      </c>
      <c r="AC57" s="343">
        <v>0</v>
      </c>
    </row>
    <row r="58" spans="1:29" ht="36.75" customHeight="1" x14ac:dyDescent="0.25">
      <c r="A58" s="88" t="s">
        <v>59</v>
      </c>
      <c r="B58" s="112" t="s">
        <v>243</v>
      </c>
      <c r="C58" s="342">
        <v>0</v>
      </c>
      <c r="D58" s="342">
        <v>0</v>
      </c>
      <c r="E58" s="342">
        <v>0</v>
      </c>
      <c r="F58" s="343">
        <v>0</v>
      </c>
      <c r="G58" s="342">
        <v>0</v>
      </c>
      <c r="H58" s="342">
        <v>0</v>
      </c>
      <c r="I58" s="342">
        <v>0</v>
      </c>
      <c r="J58" s="342">
        <v>0</v>
      </c>
      <c r="K58" s="342">
        <v>0</v>
      </c>
      <c r="L58" s="342">
        <v>0</v>
      </c>
      <c r="M58" s="342">
        <v>0</v>
      </c>
      <c r="N58" s="342">
        <v>0</v>
      </c>
      <c r="O58" s="342">
        <v>0</v>
      </c>
      <c r="P58" s="342">
        <v>0</v>
      </c>
      <c r="Q58" s="342">
        <v>0</v>
      </c>
      <c r="R58" s="342">
        <v>0</v>
      </c>
      <c r="S58" s="342">
        <v>0</v>
      </c>
      <c r="T58" s="342">
        <v>0</v>
      </c>
      <c r="U58" s="342">
        <v>0</v>
      </c>
      <c r="V58" s="342">
        <v>0</v>
      </c>
      <c r="W58" s="342">
        <v>0</v>
      </c>
      <c r="X58" s="342">
        <v>0</v>
      </c>
      <c r="Y58" s="342">
        <v>0</v>
      </c>
      <c r="Z58" s="342">
        <v>0</v>
      </c>
      <c r="AA58" s="342">
        <v>0</v>
      </c>
      <c r="AB58" s="342">
        <f t="shared" si="0"/>
        <v>0</v>
      </c>
      <c r="AC58" s="342">
        <v>0</v>
      </c>
    </row>
    <row r="59" spans="1:29" x14ac:dyDescent="0.25">
      <c r="A59" s="88" t="s">
        <v>57</v>
      </c>
      <c r="B59" s="87" t="s">
        <v>142</v>
      </c>
      <c r="C59" s="342">
        <v>0</v>
      </c>
      <c r="D59" s="342">
        <v>0</v>
      </c>
      <c r="E59" s="342">
        <v>0</v>
      </c>
      <c r="F59" s="343">
        <v>0</v>
      </c>
      <c r="G59" s="342">
        <v>0</v>
      </c>
      <c r="H59" s="342">
        <v>0</v>
      </c>
      <c r="I59" s="342">
        <v>0</v>
      </c>
      <c r="J59" s="342">
        <v>0</v>
      </c>
      <c r="K59" s="342">
        <v>0</v>
      </c>
      <c r="L59" s="342">
        <v>0</v>
      </c>
      <c r="M59" s="342">
        <v>0</v>
      </c>
      <c r="N59" s="342">
        <v>0</v>
      </c>
      <c r="O59" s="342">
        <v>0</v>
      </c>
      <c r="P59" s="342">
        <v>0</v>
      </c>
      <c r="Q59" s="342">
        <v>0</v>
      </c>
      <c r="R59" s="342">
        <v>0</v>
      </c>
      <c r="S59" s="342">
        <v>0</v>
      </c>
      <c r="T59" s="342">
        <v>0</v>
      </c>
      <c r="U59" s="342">
        <v>0</v>
      </c>
      <c r="V59" s="342">
        <v>0</v>
      </c>
      <c r="W59" s="342">
        <v>0</v>
      </c>
      <c r="X59" s="342">
        <v>0</v>
      </c>
      <c r="Y59" s="342">
        <v>0</v>
      </c>
      <c r="Z59" s="342">
        <v>0</v>
      </c>
      <c r="AA59" s="342">
        <v>0</v>
      </c>
      <c r="AB59" s="342">
        <f t="shared" si="0"/>
        <v>0</v>
      </c>
      <c r="AC59" s="342">
        <v>0</v>
      </c>
    </row>
    <row r="60" spans="1:29" x14ac:dyDescent="0.25">
      <c r="A60" s="85" t="s">
        <v>237</v>
      </c>
      <c r="B60" s="86" t="s">
        <v>163</v>
      </c>
      <c r="C60" s="347">
        <v>0</v>
      </c>
      <c r="D60" s="342">
        <v>0</v>
      </c>
      <c r="E60" s="345">
        <v>0</v>
      </c>
      <c r="F60" s="345">
        <v>0</v>
      </c>
      <c r="G60" s="345">
        <v>0</v>
      </c>
      <c r="H60" s="345">
        <v>0</v>
      </c>
      <c r="I60" s="345">
        <v>0</v>
      </c>
      <c r="J60" s="345">
        <v>0</v>
      </c>
      <c r="K60" s="345">
        <v>0</v>
      </c>
      <c r="L60" s="345">
        <v>0</v>
      </c>
      <c r="M60" s="345">
        <v>0</v>
      </c>
      <c r="N60" s="345">
        <v>0</v>
      </c>
      <c r="O60" s="345">
        <v>0</v>
      </c>
      <c r="P60" s="345">
        <v>0</v>
      </c>
      <c r="Q60" s="345">
        <v>0</v>
      </c>
      <c r="R60" s="345">
        <v>0</v>
      </c>
      <c r="S60" s="345">
        <v>0</v>
      </c>
      <c r="T60" s="345">
        <v>0</v>
      </c>
      <c r="U60" s="345">
        <v>0</v>
      </c>
      <c r="V60" s="345">
        <v>0</v>
      </c>
      <c r="W60" s="345">
        <v>0</v>
      </c>
      <c r="X60" s="345">
        <v>0</v>
      </c>
      <c r="Y60" s="345">
        <v>0</v>
      </c>
      <c r="Z60" s="345">
        <v>0</v>
      </c>
      <c r="AA60" s="345">
        <v>0</v>
      </c>
      <c r="AB60" s="342">
        <f t="shared" si="0"/>
        <v>0</v>
      </c>
      <c r="AC60" s="343">
        <v>0</v>
      </c>
    </row>
    <row r="61" spans="1:29" x14ac:dyDescent="0.25">
      <c r="A61" s="85" t="s">
        <v>238</v>
      </c>
      <c r="B61" s="86" t="s">
        <v>161</v>
      </c>
      <c r="C61" s="347">
        <v>0</v>
      </c>
      <c r="D61" s="342">
        <v>0</v>
      </c>
      <c r="E61" s="345">
        <v>0</v>
      </c>
      <c r="F61" s="345">
        <v>0</v>
      </c>
      <c r="G61" s="345">
        <v>0</v>
      </c>
      <c r="H61" s="345">
        <v>0</v>
      </c>
      <c r="I61" s="345">
        <v>0</v>
      </c>
      <c r="J61" s="345">
        <v>0</v>
      </c>
      <c r="K61" s="345">
        <v>0</v>
      </c>
      <c r="L61" s="345">
        <v>0</v>
      </c>
      <c r="M61" s="345">
        <v>0</v>
      </c>
      <c r="N61" s="345">
        <v>0</v>
      </c>
      <c r="O61" s="345">
        <v>0</v>
      </c>
      <c r="P61" s="345">
        <v>0</v>
      </c>
      <c r="Q61" s="345">
        <v>0</v>
      </c>
      <c r="R61" s="345">
        <v>0</v>
      </c>
      <c r="S61" s="345">
        <v>0</v>
      </c>
      <c r="T61" s="345">
        <v>0</v>
      </c>
      <c r="U61" s="345">
        <v>0</v>
      </c>
      <c r="V61" s="345">
        <v>0</v>
      </c>
      <c r="W61" s="345">
        <v>0</v>
      </c>
      <c r="X61" s="345">
        <v>0</v>
      </c>
      <c r="Y61" s="345">
        <v>0</v>
      </c>
      <c r="Z61" s="345">
        <v>0</v>
      </c>
      <c r="AA61" s="345">
        <v>0</v>
      </c>
      <c r="AB61" s="342">
        <f t="shared" si="0"/>
        <v>0</v>
      </c>
      <c r="AC61" s="343">
        <v>0</v>
      </c>
    </row>
    <row r="62" spans="1:29" x14ac:dyDescent="0.25">
      <c r="A62" s="85" t="s">
        <v>239</v>
      </c>
      <c r="B62" s="86" t="s">
        <v>159</v>
      </c>
      <c r="C62" s="347">
        <v>0</v>
      </c>
      <c r="D62" s="342">
        <v>0</v>
      </c>
      <c r="E62" s="345">
        <v>0</v>
      </c>
      <c r="F62" s="345">
        <v>0</v>
      </c>
      <c r="G62" s="345">
        <v>0</v>
      </c>
      <c r="H62" s="345">
        <v>0</v>
      </c>
      <c r="I62" s="345">
        <v>0</v>
      </c>
      <c r="J62" s="345">
        <v>0</v>
      </c>
      <c r="K62" s="345">
        <v>0</v>
      </c>
      <c r="L62" s="345">
        <v>0</v>
      </c>
      <c r="M62" s="345">
        <v>0</v>
      </c>
      <c r="N62" s="345">
        <v>0</v>
      </c>
      <c r="O62" s="345">
        <v>0</v>
      </c>
      <c r="P62" s="345">
        <v>0</v>
      </c>
      <c r="Q62" s="345">
        <v>0</v>
      </c>
      <c r="R62" s="345">
        <v>0</v>
      </c>
      <c r="S62" s="345">
        <v>0</v>
      </c>
      <c r="T62" s="345">
        <v>0</v>
      </c>
      <c r="U62" s="345">
        <v>0</v>
      </c>
      <c r="V62" s="345">
        <v>0</v>
      </c>
      <c r="W62" s="345">
        <v>0</v>
      </c>
      <c r="X62" s="345">
        <v>0</v>
      </c>
      <c r="Y62" s="345">
        <v>0</v>
      </c>
      <c r="Z62" s="345">
        <v>0</v>
      </c>
      <c r="AA62" s="345">
        <v>0</v>
      </c>
      <c r="AB62" s="342">
        <f t="shared" si="0"/>
        <v>0</v>
      </c>
      <c r="AC62" s="343">
        <v>0</v>
      </c>
    </row>
    <row r="63" spans="1:29" x14ac:dyDescent="0.25">
      <c r="A63" s="85" t="s">
        <v>240</v>
      </c>
      <c r="B63" s="86" t="s">
        <v>242</v>
      </c>
      <c r="C63" s="347">
        <v>0</v>
      </c>
      <c r="D63" s="342">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2">
        <f t="shared" si="0"/>
        <v>0</v>
      </c>
      <c r="AC63" s="343">
        <v>0</v>
      </c>
    </row>
    <row r="64" spans="1:29" ht="18.75" x14ac:dyDescent="0.25">
      <c r="A64" s="85" t="s">
        <v>241</v>
      </c>
      <c r="B64" s="84" t="s">
        <v>137</v>
      </c>
      <c r="C64" s="346">
        <v>0</v>
      </c>
      <c r="D64" s="342">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2">
        <f t="shared" si="0"/>
        <v>0</v>
      </c>
      <c r="AC64" s="343">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4"/>
      <c r="C66" s="424"/>
      <c r="D66" s="424"/>
      <c r="E66" s="424"/>
      <c r="F66" s="424"/>
      <c r="G66" s="424"/>
      <c r="H66" s="424"/>
      <c r="I66" s="424"/>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5"/>
      <c r="C68" s="425"/>
      <c r="D68" s="425"/>
      <c r="E68" s="425"/>
      <c r="F68" s="425"/>
      <c r="G68" s="425"/>
      <c r="H68" s="425"/>
      <c r="I68" s="425"/>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4"/>
      <c r="C70" s="424"/>
      <c r="D70" s="424"/>
      <c r="E70" s="424"/>
      <c r="F70" s="424"/>
      <c r="G70" s="424"/>
      <c r="H70" s="424"/>
      <c r="I70" s="424"/>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4"/>
      <c r="C72" s="424"/>
      <c r="D72" s="424"/>
      <c r="E72" s="424"/>
      <c r="F72" s="424"/>
      <c r="G72" s="424"/>
      <c r="H72" s="424"/>
      <c r="I72" s="424"/>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5"/>
      <c r="C73" s="425"/>
      <c r="D73" s="425"/>
      <c r="E73" s="425"/>
      <c r="F73" s="425"/>
      <c r="G73" s="425"/>
      <c r="H73" s="425"/>
      <c r="I73" s="425"/>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4"/>
      <c r="C74" s="424"/>
      <c r="D74" s="424"/>
      <c r="E74" s="424"/>
      <c r="F74" s="424"/>
      <c r="G74" s="424"/>
      <c r="H74" s="424"/>
      <c r="I74" s="424"/>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0"/>
      <c r="C75" s="430"/>
      <c r="D75" s="430"/>
      <c r="E75" s="430"/>
      <c r="F75" s="430"/>
      <c r="G75" s="430"/>
      <c r="H75" s="430"/>
      <c r="I75" s="430"/>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3"/>
      <c r="C77" s="423"/>
      <c r="D77" s="423"/>
      <c r="E77" s="423"/>
      <c r="F77" s="423"/>
      <c r="G77" s="423"/>
      <c r="H77" s="423"/>
      <c r="I77" s="423"/>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B77:I77"/>
    <mergeCell ref="B66:I66"/>
    <mergeCell ref="B68:I68"/>
    <mergeCell ref="B70:I70"/>
    <mergeCell ref="B72:I72"/>
    <mergeCell ref="B73:I73"/>
    <mergeCell ref="B74:I74"/>
  </mergeCells>
  <conditionalFormatting sqref="C35:AC51 C53:AC64 D24:D34 AB52:AC52 F24:AC34">
    <cfRule type="cellIs" dxfId="6" priority="8" operator="greaterThan">
      <formula>0</formula>
    </cfRule>
  </conditionalFormatting>
  <conditionalFormatting sqref="C24:C34">
    <cfRule type="cellIs" dxfId="5" priority="6" operator="greaterThan">
      <formula>0</formula>
    </cfRule>
  </conditionalFormatting>
  <conditionalFormatting sqref="E24:E34">
    <cfRule type="cellIs" dxfId="4" priority="5" operator="greaterThan">
      <formula>0</formula>
    </cfRule>
  </conditionalFormatting>
  <conditionalFormatting sqref="D52 F52:I52 L52:AA52">
    <cfRule type="cellIs" dxfId="3" priority="4" operator="greaterThan">
      <formula>0</formula>
    </cfRule>
  </conditionalFormatting>
  <conditionalFormatting sqref="C52">
    <cfRule type="cellIs" dxfId="2" priority="3" operator="greaterThan">
      <formula>0</formula>
    </cfRule>
  </conditionalFormatting>
  <conditionalFormatting sqref="E52">
    <cfRule type="cellIs" dxfId="1" priority="2" operator="greaterThan">
      <formula>0</formula>
    </cfRule>
  </conditionalFormatting>
  <conditionalFormatting sqref="J52:K52">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5"/>
    </row>
    <row r="7" spans="1:48" ht="18.75" x14ac:dyDescent="0.25">
      <c r="A7" s="355" t="s">
        <v>10</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2" t="s">
        <v>9</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58" t="str">
        <f>'1. паспорт местоположение'!A12:C12</f>
        <v>A_prj_111001_3132</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2" t="s">
        <v>8</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8" t="str">
        <f>'1. паспорт местоположение'!A15</f>
        <v>Оборудование, не входящее в сметы строек</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54" t="s">
        <v>536</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6" customFormat="1" ht="58.5" customHeight="1" x14ac:dyDescent="0.25">
      <c r="A22" s="445" t="s">
        <v>53</v>
      </c>
      <c r="B22" s="456" t="s">
        <v>25</v>
      </c>
      <c r="C22" s="445" t="s">
        <v>52</v>
      </c>
      <c r="D22" s="445" t="s">
        <v>51</v>
      </c>
      <c r="E22" s="459" t="s">
        <v>547</v>
      </c>
      <c r="F22" s="460"/>
      <c r="G22" s="460"/>
      <c r="H22" s="460"/>
      <c r="I22" s="460"/>
      <c r="J22" s="460"/>
      <c r="K22" s="460"/>
      <c r="L22" s="461"/>
      <c r="M22" s="445" t="s">
        <v>50</v>
      </c>
      <c r="N22" s="445" t="s">
        <v>49</v>
      </c>
      <c r="O22" s="445" t="s">
        <v>48</v>
      </c>
      <c r="P22" s="440" t="s">
        <v>273</v>
      </c>
      <c r="Q22" s="440" t="s">
        <v>47</v>
      </c>
      <c r="R22" s="440" t="s">
        <v>46</v>
      </c>
      <c r="S22" s="440" t="s">
        <v>45</v>
      </c>
      <c r="T22" s="440"/>
      <c r="U22" s="462" t="s">
        <v>44</v>
      </c>
      <c r="V22" s="462" t="s">
        <v>43</v>
      </c>
      <c r="W22" s="440" t="s">
        <v>42</v>
      </c>
      <c r="X22" s="440" t="s">
        <v>41</v>
      </c>
      <c r="Y22" s="440" t="s">
        <v>40</v>
      </c>
      <c r="Z22" s="447" t="s">
        <v>39</v>
      </c>
      <c r="AA22" s="440" t="s">
        <v>38</v>
      </c>
      <c r="AB22" s="440" t="s">
        <v>37</v>
      </c>
      <c r="AC22" s="440" t="s">
        <v>36</v>
      </c>
      <c r="AD22" s="440" t="s">
        <v>35</v>
      </c>
      <c r="AE22" s="440" t="s">
        <v>34</v>
      </c>
      <c r="AF22" s="440" t="s">
        <v>33</v>
      </c>
      <c r="AG22" s="440"/>
      <c r="AH22" s="440"/>
      <c r="AI22" s="440"/>
      <c r="AJ22" s="440"/>
      <c r="AK22" s="440"/>
      <c r="AL22" s="440" t="s">
        <v>32</v>
      </c>
      <c r="AM22" s="440"/>
      <c r="AN22" s="440"/>
      <c r="AO22" s="440"/>
      <c r="AP22" s="440" t="s">
        <v>31</v>
      </c>
      <c r="AQ22" s="440"/>
      <c r="AR22" s="440" t="s">
        <v>30</v>
      </c>
      <c r="AS22" s="440" t="s">
        <v>29</v>
      </c>
      <c r="AT22" s="440" t="s">
        <v>28</v>
      </c>
      <c r="AU22" s="440" t="s">
        <v>27</v>
      </c>
      <c r="AV22" s="448" t="s">
        <v>26</v>
      </c>
    </row>
    <row r="23" spans="1:48" s="26" customFormat="1" ht="64.5" customHeight="1" x14ac:dyDescent="0.25">
      <c r="A23" s="455"/>
      <c r="B23" s="457"/>
      <c r="C23" s="455"/>
      <c r="D23" s="455"/>
      <c r="E23" s="450" t="s">
        <v>24</v>
      </c>
      <c r="F23" s="441" t="s">
        <v>141</v>
      </c>
      <c r="G23" s="441" t="s">
        <v>140</v>
      </c>
      <c r="H23" s="441" t="s">
        <v>139</v>
      </c>
      <c r="I23" s="443" t="s">
        <v>455</v>
      </c>
      <c r="J23" s="443" t="s">
        <v>456</v>
      </c>
      <c r="K23" s="443" t="s">
        <v>457</v>
      </c>
      <c r="L23" s="441" t="s">
        <v>81</v>
      </c>
      <c r="M23" s="455"/>
      <c r="N23" s="455"/>
      <c r="O23" s="455"/>
      <c r="P23" s="440"/>
      <c r="Q23" s="440"/>
      <c r="R23" s="440"/>
      <c r="S23" s="452" t="s">
        <v>3</v>
      </c>
      <c r="T23" s="452" t="s">
        <v>12</v>
      </c>
      <c r="U23" s="462"/>
      <c r="V23" s="462"/>
      <c r="W23" s="440"/>
      <c r="X23" s="440"/>
      <c r="Y23" s="440"/>
      <c r="Z23" s="440"/>
      <c r="AA23" s="440"/>
      <c r="AB23" s="440"/>
      <c r="AC23" s="440"/>
      <c r="AD23" s="440"/>
      <c r="AE23" s="440"/>
      <c r="AF23" s="440" t="s">
        <v>23</v>
      </c>
      <c r="AG23" s="440"/>
      <c r="AH23" s="440" t="s">
        <v>22</v>
      </c>
      <c r="AI23" s="440"/>
      <c r="AJ23" s="445" t="s">
        <v>21</v>
      </c>
      <c r="AK23" s="445" t="s">
        <v>20</v>
      </c>
      <c r="AL23" s="445" t="s">
        <v>19</v>
      </c>
      <c r="AM23" s="445" t="s">
        <v>18</v>
      </c>
      <c r="AN23" s="445" t="s">
        <v>17</v>
      </c>
      <c r="AO23" s="445" t="s">
        <v>16</v>
      </c>
      <c r="AP23" s="445" t="s">
        <v>15</v>
      </c>
      <c r="AQ23" s="463" t="s">
        <v>12</v>
      </c>
      <c r="AR23" s="440"/>
      <c r="AS23" s="440"/>
      <c r="AT23" s="440"/>
      <c r="AU23" s="440"/>
      <c r="AV23" s="449"/>
    </row>
    <row r="24" spans="1:48" s="26" customFormat="1" ht="96.75" customHeight="1" x14ac:dyDescent="0.25">
      <c r="A24" s="446"/>
      <c r="B24" s="458"/>
      <c r="C24" s="446"/>
      <c r="D24" s="446"/>
      <c r="E24" s="451"/>
      <c r="F24" s="442"/>
      <c r="G24" s="442"/>
      <c r="H24" s="442"/>
      <c r="I24" s="444"/>
      <c r="J24" s="444"/>
      <c r="K24" s="444"/>
      <c r="L24" s="442"/>
      <c r="M24" s="446"/>
      <c r="N24" s="446"/>
      <c r="O24" s="446"/>
      <c r="P24" s="440"/>
      <c r="Q24" s="440"/>
      <c r="R24" s="440"/>
      <c r="S24" s="453"/>
      <c r="T24" s="453"/>
      <c r="U24" s="462"/>
      <c r="V24" s="462"/>
      <c r="W24" s="440"/>
      <c r="X24" s="440"/>
      <c r="Y24" s="440"/>
      <c r="Z24" s="440"/>
      <c r="AA24" s="440"/>
      <c r="AB24" s="440"/>
      <c r="AC24" s="440"/>
      <c r="AD24" s="440"/>
      <c r="AE24" s="440"/>
      <c r="AF24" s="175" t="s">
        <v>14</v>
      </c>
      <c r="AG24" s="175" t="s">
        <v>13</v>
      </c>
      <c r="AH24" s="176" t="s">
        <v>3</v>
      </c>
      <c r="AI24" s="176" t="s">
        <v>12</v>
      </c>
      <c r="AJ24" s="446"/>
      <c r="AK24" s="446"/>
      <c r="AL24" s="446"/>
      <c r="AM24" s="446"/>
      <c r="AN24" s="446"/>
      <c r="AO24" s="446"/>
      <c r="AP24" s="446"/>
      <c r="AQ24" s="464"/>
      <c r="AR24" s="440"/>
      <c r="AS24" s="440"/>
      <c r="AT24" s="440"/>
      <c r="AU24" s="440"/>
      <c r="AV24" s="44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A5" sqref="A5:B5"/>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4" t="s">
        <v>70</v>
      </c>
    </row>
    <row r="2" spans="1:8" ht="18.75" x14ac:dyDescent="0.3">
      <c r="B2" s="15" t="s">
        <v>11</v>
      </c>
    </row>
    <row r="3" spans="1:8" ht="18.75" x14ac:dyDescent="0.3">
      <c r="B3" s="15" t="s">
        <v>555</v>
      </c>
    </row>
    <row r="4" spans="1:8" x14ac:dyDescent="0.25">
      <c r="B4" s="49"/>
    </row>
    <row r="5" spans="1:8" ht="18.75" x14ac:dyDescent="0.3">
      <c r="A5" s="470" t="s">
        <v>556</v>
      </c>
      <c r="B5" s="470"/>
      <c r="C5" s="96"/>
      <c r="D5" s="96"/>
      <c r="E5" s="96"/>
      <c r="F5" s="96"/>
      <c r="G5" s="96"/>
      <c r="H5" s="96"/>
    </row>
    <row r="6" spans="1:8" ht="18.75" x14ac:dyDescent="0.3">
      <c r="A6" s="180"/>
      <c r="B6" s="180"/>
      <c r="C6" s="180"/>
      <c r="D6" s="180"/>
      <c r="E6" s="180"/>
      <c r="F6" s="180"/>
      <c r="G6" s="180"/>
      <c r="H6" s="180"/>
    </row>
    <row r="7" spans="1:8" ht="18.75" x14ac:dyDescent="0.25">
      <c r="A7" s="355" t="s">
        <v>10</v>
      </c>
      <c r="B7" s="355"/>
      <c r="C7" s="179"/>
      <c r="D7" s="179"/>
      <c r="E7" s="179"/>
      <c r="F7" s="179"/>
      <c r="G7" s="179"/>
      <c r="H7" s="179"/>
    </row>
    <row r="8" spans="1:8" ht="18.75" x14ac:dyDescent="0.25">
      <c r="A8" s="179"/>
      <c r="B8" s="179"/>
      <c r="C8" s="179"/>
      <c r="D8" s="179"/>
      <c r="E8" s="179"/>
      <c r="F8" s="179"/>
      <c r="G8" s="179"/>
      <c r="H8" s="179"/>
    </row>
    <row r="9" spans="1:8" x14ac:dyDescent="0.25">
      <c r="A9" s="358" t="str">
        <f>'1. паспорт местоположение'!A9:C9</f>
        <v>Акционерное общество "Янтарьэнерго" ДЗО  ПАО "Россети"</v>
      </c>
      <c r="B9" s="358"/>
      <c r="C9" s="177"/>
      <c r="D9" s="177"/>
      <c r="E9" s="177"/>
      <c r="F9" s="177"/>
      <c r="G9" s="177"/>
      <c r="H9" s="177"/>
    </row>
    <row r="10" spans="1:8" x14ac:dyDescent="0.25">
      <c r="A10" s="352" t="s">
        <v>9</v>
      </c>
      <c r="B10" s="352"/>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358" t="str">
        <f>'1. паспорт местоположение'!A12:C12</f>
        <v>A_prj_111001_3132</v>
      </c>
      <c r="B12" s="358"/>
      <c r="C12" s="177"/>
      <c r="D12" s="177"/>
      <c r="E12" s="177"/>
      <c r="F12" s="177"/>
      <c r="G12" s="177"/>
      <c r="H12" s="177"/>
    </row>
    <row r="13" spans="1:8" x14ac:dyDescent="0.25">
      <c r="A13" s="352" t="s">
        <v>8</v>
      </c>
      <c r="B13" s="352"/>
      <c r="C13" s="178"/>
      <c r="D13" s="178"/>
      <c r="E13" s="178"/>
      <c r="F13" s="178"/>
      <c r="G13" s="178"/>
      <c r="H13" s="178"/>
    </row>
    <row r="14" spans="1:8" ht="18.75" x14ac:dyDescent="0.25">
      <c r="A14" s="11"/>
      <c r="B14" s="11"/>
      <c r="C14" s="11"/>
      <c r="D14" s="11"/>
      <c r="E14" s="11"/>
      <c r="F14" s="11"/>
      <c r="G14" s="11"/>
      <c r="H14" s="11"/>
    </row>
    <row r="15" spans="1:8" x14ac:dyDescent="0.25">
      <c r="A15" s="358" t="str">
        <f>'1. паспорт местоположение'!A15:C15</f>
        <v>Оборудование, не входящее в сметы строек</v>
      </c>
      <c r="B15" s="358"/>
      <c r="C15" s="177"/>
      <c r="D15" s="177"/>
      <c r="E15" s="177"/>
      <c r="F15" s="177"/>
      <c r="G15" s="177"/>
      <c r="H15" s="177"/>
    </row>
    <row r="16" spans="1:8" x14ac:dyDescent="0.25">
      <c r="A16" s="352" t="s">
        <v>7</v>
      </c>
      <c r="B16" s="352"/>
      <c r="C16" s="178"/>
      <c r="D16" s="178"/>
      <c r="E16" s="178"/>
      <c r="F16" s="178"/>
      <c r="G16" s="178"/>
      <c r="H16" s="178"/>
    </row>
    <row r="17" spans="1:2" x14ac:dyDescent="0.25">
      <c r="B17" s="146"/>
    </row>
    <row r="18" spans="1:2" ht="33.75" customHeight="1" x14ac:dyDescent="0.25">
      <c r="A18" s="468" t="s">
        <v>537</v>
      </c>
      <c r="B18" s="469"/>
    </row>
    <row r="19" spans="1:2" x14ac:dyDescent="0.25">
      <c r="B19" s="49"/>
    </row>
    <row r="20" spans="1:2" ht="16.5" thickBot="1" x14ac:dyDescent="0.3">
      <c r="B20" s="147"/>
    </row>
    <row r="21" spans="1:2" ht="40.5" customHeight="1" thickBot="1" x14ac:dyDescent="0.3">
      <c r="A21" s="148" t="s">
        <v>398</v>
      </c>
      <c r="B21" s="149" t="str">
        <f>CONCATENATE(A15,": 
",'3.3 паспорт описание'!C24)</f>
        <v>Оборудование, не входящее в сметы строек: 
Механизмы, приспособления</v>
      </c>
    </row>
    <row r="22" spans="1:2" ht="16.5" thickBot="1" x14ac:dyDescent="0.3">
      <c r="A22" s="148" t="s">
        <v>399</v>
      </c>
      <c r="B22" s="149" t="str">
        <f>'1. паспорт местоположение'!C26</f>
        <v>Калининградская область</v>
      </c>
    </row>
    <row r="23" spans="1:2" ht="16.5" thickBot="1" x14ac:dyDescent="0.3">
      <c r="A23" s="148" t="s">
        <v>364</v>
      </c>
      <c r="B23" s="150" t="s">
        <v>400</v>
      </c>
    </row>
    <row r="24" spans="1:2" ht="16.5" thickBot="1" x14ac:dyDescent="0.3">
      <c r="A24" s="148" t="s">
        <v>401</v>
      </c>
      <c r="B24" s="150">
        <v>0</v>
      </c>
    </row>
    <row r="25" spans="1:2" ht="16.5" thickBot="1" x14ac:dyDescent="0.3">
      <c r="A25" s="151" t="s">
        <v>402</v>
      </c>
      <c r="B25" s="149" t="s">
        <v>403</v>
      </c>
    </row>
    <row r="26" spans="1:2" ht="30.75" thickBot="1" x14ac:dyDescent="0.3">
      <c r="A26" s="152" t="s">
        <v>404</v>
      </c>
      <c r="B26" s="153" t="s">
        <v>405</v>
      </c>
    </row>
    <row r="27" spans="1:2" ht="29.25" thickBot="1" x14ac:dyDescent="0.3">
      <c r="A27" s="160" t="s">
        <v>406</v>
      </c>
      <c r="B27" s="155"/>
    </row>
    <row r="28" spans="1:2" ht="16.5" thickBot="1" x14ac:dyDescent="0.3">
      <c r="A28" s="155" t="s">
        <v>407</v>
      </c>
      <c r="B28" s="155"/>
    </row>
    <row r="29" spans="1:2" ht="29.25" thickBot="1" x14ac:dyDescent="0.3">
      <c r="A29" s="161" t="s">
        <v>408</v>
      </c>
      <c r="B29" s="155"/>
    </row>
    <row r="30" spans="1:2" ht="29.25" thickBot="1" x14ac:dyDescent="0.3">
      <c r="A30" s="161" t="s">
        <v>409</v>
      </c>
      <c r="B30" s="155"/>
    </row>
    <row r="31" spans="1:2" ht="16.5" thickBot="1" x14ac:dyDescent="0.3">
      <c r="A31" s="155" t="s">
        <v>410</v>
      </c>
      <c r="B31" s="155"/>
    </row>
    <row r="32" spans="1:2" ht="29.25" thickBot="1" x14ac:dyDescent="0.3">
      <c r="A32" s="161" t="s">
        <v>411</v>
      </c>
      <c r="B32" s="155"/>
    </row>
    <row r="33" spans="1:2" ht="16.5" thickBot="1" x14ac:dyDescent="0.3">
      <c r="A33" s="155" t="s">
        <v>412</v>
      </c>
      <c r="B33" s="155"/>
    </row>
    <row r="34" spans="1:2" ht="16.5" thickBot="1" x14ac:dyDescent="0.3">
      <c r="A34" s="155" t="s">
        <v>413</v>
      </c>
      <c r="B34" s="155"/>
    </row>
    <row r="35" spans="1:2" ht="16.5" thickBot="1" x14ac:dyDescent="0.3">
      <c r="A35" s="155" t="s">
        <v>414</v>
      </c>
      <c r="B35" s="155"/>
    </row>
    <row r="36" spans="1:2" ht="16.5" thickBot="1" x14ac:dyDescent="0.3">
      <c r="A36" s="155" t="s">
        <v>415</v>
      </c>
      <c r="B36" s="155"/>
    </row>
    <row r="37" spans="1:2" ht="29.25" thickBot="1" x14ac:dyDescent="0.3">
      <c r="A37" s="161" t="s">
        <v>416</v>
      </c>
      <c r="B37" s="155"/>
    </row>
    <row r="38" spans="1:2" ht="16.5" thickBot="1" x14ac:dyDescent="0.3">
      <c r="A38" s="155" t="s">
        <v>412</v>
      </c>
      <c r="B38" s="155"/>
    </row>
    <row r="39" spans="1:2" ht="16.5" thickBot="1" x14ac:dyDescent="0.3">
      <c r="A39" s="155" t="s">
        <v>413</v>
      </c>
      <c r="B39" s="155"/>
    </row>
    <row r="40" spans="1:2" ht="16.5" thickBot="1" x14ac:dyDescent="0.3">
      <c r="A40" s="155" t="s">
        <v>414</v>
      </c>
      <c r="B40" s="155"/>
    </row>
    <row r="41" spans="1:2" ht="16.5" thickBot="1" x14ac:dyDescent="0.3">
      <c r="A41" s="155" t="s">
        <v>415</v>
      </c>
      <c r="B41" s="155"/>
    </row>
    <row r="42" spans="1:2" ht="29.25" thickBot="1" x14ac:dyDescent="0.3">
      <c r="A42" s="161" t="s">
        <v>417</v>
      </c>
      <c r="B42" s="155"/>
    </row>
    <row r="43" spans="1:2" ht="16.5" thickBot="1" x14ac:dyDescent="0.3">
      <c r="A43" s="155" t="s">
        <v>412</v>
      </c>
      <c r="B43" s="155"/>
    </row>
    <row r="44" spans="1:2" ht="16.5" thickBot="1" x14ac:dyDescent="0.3">
      <c r="A44" s="155" t="s">
        <v>413</v>
      </c>
      <c r="B44" s="155"/>
    </row>
    <row r="45" spans="1:2" ht="16.5" thickBot="1" x14ac:dyDescent="0.3">
      <c r="A45" s="155" t="s">
        <v>414</v>
      </c>
      <c r="B45" s="155"/>
    </row>
    <row r="46" spans="1:2" ht="16.5" thickBot="1" x14ac:dyDescent="0.3">
      <c r="A46" s="155" t="s">
        <v>415</v>
      </c>
      <c r="B46" s="155"/>
    </row>
    <row r="47" spans="1:2" ht="29.25" thickBot="1" x14ac:dyDescent="0.3">
      <c r="A47" s="154" t="s">
        <v>418</v>
      </c>
      <c r="B47" s="162"/>
    </row>
    <row r="48" spans="1:2" ht="16.5" thickBot="1" x14ac:dyDescent="0.3">
      <c r="A48" s="156" t="s">
        <v>410</v>
      </c>
      <c r="B48" s="162"/>
    </row>
    <row r="49" spans="1:2" ht="16.5" thickBot="1" x14ac:dyDescent="0.3">
      <c r="A49" s="156" t="s">
        <v>419</v>
      </c>
      <c r="B49" s="162"/>
    </row>
    <row r="50" spans="1:2" ht="16.5" thickBot="1" x14ac:dyDescent="0.3">
      <c r="A50" s="156" t="s">
        <v>420</v>
      </c>
      <c r="B50" s="162"/>
    </row>
    <row r="51" spans="1:2" ht="16.5" thickBot="1" x14ac:dyDescent="0.3">
      <c r="A51" s="156" t="s">
        <v>421</v>
      </c>
      <c r="B51" s="162"/>
    </row>
    <row r="52" spans="1:2" ht="16.5" thickBot="1" x14ac:dyDescent="0.3">
      <c r="A52" s="151" t="s">
        <v>422</v>
      </c>
      <c r="B52" s="163"/>
    </row>
    <row r="53" spans="1:2" ht="16.5" thickBot="1" x14ac:dyDescent="0.3">
      <c r="A53" s="151" t="s">
        <v>423</v>
      </c>
      <c r="B53" s="163"/>
    </row>
    <row r="54" spans="1:2" ht="16.5" thickBot="1" x14ac:dyDescent="0.3">
      <c r="A54" s="151" t="s">
        <v>424</v>
      </c>
      <c r="B54" s="163"/>
    </row>
    <row r="55" spans="1:2" ht="16.5" thickBot="1" x14ac:dyDescent="0.3">
      <c r="A55" s="152" t="s">
        <v>425</v>
      </c>
      <c r="B55" s="153"/>
    </row>
    <row r="56" spans="1:2" x14ac:dyDescent="0.25">
      <c r="A56" s="154" t="s">
        <v>426</v>
      </c>
      <c r="B56" s="465" t="s">
        <v>427</v>
      </c>
    </row>
    <row r="57" spans="1:2" x14ac:dyDescent="0.25">
      <c r="A57" s="158" t="s">
        <v>428</v>
      </c>
      <c r="B57" s="466"/>
    </row>
    <row r="58" spans="1:2" x14ac:dyDescent="0.25">
      <c r="A58" s="158" t="s">
        <v>429</v>
      </c>
      <c r="B58" s="466"/>
    </row>
    <row r="59" spans="1:2" x14ac:dyDescent="0.25">
      <c r="A59" s="158" t="s">
        <v>430</v>
      </c>
      <c r="B59" s="466"/>
    </row>
    <row r="60" spans="1:2" x14ac:dyDescent="0.25">
      <c r="A60" s="158" t="s">
        <v>431</v>
      </c>
      <c r="B60" s="466"/>
    </row>
    <row r="61" spans="1:2" ht="16.5" thickBot="1" x14ac:dyDescent="0.3">
      <c r="A61" s="159" t="s">
        <v>432</v>
      </c>
      <c r="B61" s="467"/>
    </row>
    <row r="62" spans="1:2" ht="30.75" thickBot="1" x14ac:dyDescent="0.3">
      <c r="A62" s="156" t="s">
        <v>433</v>
      </c>
      <c r="B62" s="157"/>
    </row>
    <row r="63" spans="1:2" ht="29.25" thickBot="1" x14ac:dyDescent="0.3">
      <c r="A63" s="151" t="s">
        <v>434</v>
      </c>
      <c r="B63" s="157"/>
    </row>
    <row r="64" spans="1:2" ht="16.5" thickBot="1" x14ac:dyDescent="0.3">
      <c r="A64" s="156" t="s">
        <v>410</v>
      </c>
      <c r="B64" s="164"/>
    </row>
    <row r="65" spans="1:2" ht="16.5" thickBot="1" x14ac:dyDescent="0.3">
      <c r="A65" s="156" t="s">
        <v>435</v>
      </c>
      <c r="B65" s="157"/>
    </row>
    <row r="66" spans="1:2" ht="16.5" thickBot="1" x14ac:dyDescent="0.3">
      <c r="A66" s="156" t="s">
        <v>436</v>
      </c>
      <c r="B66" s="164"/>
    </row>
    <row r="67" spans="1:2" ht="30.75" thickBot="1" x14ac:dyDescent="0.3">
      <c r="A67" s="165" t="s">
        <v>437</v>
      </c>
      <c r="B67" s="181" t="s">
        <v>438</v>
      </c>
    </row>
    <row r="68" spans="1:2" ht="16.5" thickBot="1" x14ac:dyDescent="0.3">
      <c r="A68" s="151" t="s">
        <v>439</v>
      </c>
      <c r="B68" s="163"/>
    </row>
    <row r="69" spans="1:2" ht="16.5" thickBot="1" x14ac:dyDescent="0.3">
      <c r="A69" s="158" t="s">
        <v>440</v>
      </c>
      <c r="B69" s="166"/>
    </row>
    <row r="70" spans="1:2" ht="16.5" thickBot="1" x14ac:dyDescent="0.3">
      <c r="A70" s="158" t="s">
        <v>441</v>
      </c>
      <c r="B70" s="166"/>
    </row>
    <row r="71" spans="1:2" ht="16.5" thickBot="1" x14ac:dyDescent="0.3">
      <c r="A71" s="158" t="s">
        <v>442</v>
      </c>
      <c r="B71" s="166"/>
    </row>
    <row r="72" spans="1:2" ht="45.75" thickBot="1" x14ac:dyDescent="0.3">
      <c r="A72" s="167" t="s">
        <v>443</v>
      </c>
      <c r="B72" s="164" t="s">
        <v>444</v>
      </c>
    </row>
    <row r="73" spans="1:2" ht="28.5" x14ac:dyDescent="0.25">
      <c r="A73" s="154" t="s">
        <v>445</v>
      </c>
      <c r="B73" s="465" t="s">
        <v>446</v>
      </c>
    </row>
    <row r="74" spans="1:2" x14ac:dyDescent="0.25">
      <c r="A74" s="158" t="s">
        <v>447</v>
      </c>
      <c r="B74" s="466"/>
    </row>
    <row r="75" spans="1:2" x14ac:dyDescent="0.25">
      <c r="A75" s="158" t="s">
        <v>448</v>
      </c>
      <c r="B75" s="466"/>
    </row>
    <row r="76" spans="1:2" x14ac:dyDescent="0.25">
      <c r="A76" s="158" t="s">
        <v>449</v>
      </c>
      <c r="B76" s="466"/>
    </row>
    <row r="77" spans="1:2" x14ac:dyDescent="0.25">
      <c r="A77" s="158" t="s">
        <v>450</v>
      </c>
      <c r="B77" s="466"/>
    </row>
    <row r="78" spans="1:2" ht="16.5" thickBot="1" x14ac:dyDescent="0.3">
      <c r="A78" s="168" t="s">
        <v>451</v>
      </c>
      <c r="B78" s="467"/>
    </row>
    <row r="81" spans="1:2" x14ac:dyDescent="0.25">
      <c r="A81" s="169"/>
      <c r="B81" s="170"/>
    </row>
    <row r="82" spans="1:2" x14ac:dyDescent="0.25">
      <c r="B82" s="171"/>
    </row>
    <row r="83" spans="1:2" x14ac:dyDescent="0.25">
      <c r="B83" s="17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row>
    <row r="5" spans="1:28" s="12" customFormat="1" ht="15.75" x14ac:dyDescent="0.2">
      <c r="A5" s="17"/>
    </row>
    <row r="6" spans="1:28" s="12" customFormat="1" ht="18.75" x14ac:dyDescent="0.2">
      <c r="A6" s="355" t="s">
        <v>10</v>
      </c>
      <c r="B6" s="355"/>
      <c r="C6" s="355"/>
      <c r="D6" s="355"/>
      <c r="E6" s="355"/>
      <c r="F6" s="355"/>
      <c r="G6" s="355"/>
      <c r="H6" s="355"/>
      <c r="I6" s="355"/>
      <c r="J6" s="355"/>
      <c r="K6" s="355"/>
      <c r="L6" s="355"/>
      <c r="M6" s="355"/>
      <c r="N6" s="355"/>
      <c r="O6" s="355"/>
      <c r="P6" s="355"/>
      <c r="Q6" s="355"/>
      <c r="R6" s="355"/>
      <c r="S6" s="355"/>
      <c r="T6" s="13"/>
      <c r="U6" s="13"/>
      <c r="V6" s="13"/>
      <c r="W6" s="13"/>
      <c r="X6" s="13"/>
      <c r="Y6" s="13"/>
      <c r="Z6" s="13"/>
      <c r="AA6" s="13"/>
      <c r="AB6" s="13"/>
    </row>
    <row r="7" spans="1:28" s="12" customFormat="1" ht="18.75" x14ac:dyDescent="0.2">
      <c r="A7" s="355"/>
      <c r="B7" s="355"/>
      <c r="C7" s="355"/>
      <c r="D7" s="355"/>
      <c r="E7" s="355"/>
      <c r="F7" s="355"/>
      <c r="G7" s="355"/>
      <c r="H7" s="355"/>
      <c r="I7" s="355"/>
      <c r="J7" s="355"/>
      <c r="K7" s="355"/>
      <c r="L7" s="355"/>
      <c r="M7" s="355"/>
      <c r="N7" s="355"/>
      <c r="O7" s="355"/>
      <c r="P7" s="355"/>
      <c r="Q7" s="355"/>
      <c r="R7" s="355"/>
      <c r="S7" s="355"/>
      <c r="T7" s="13"/>
      <c r="U7" s="13"/>
      <c r="V7" s="13"/>
      <c r="W7" s="13"/>
      <c r="X7" s="13"/>
      <c r="Y7" s="13"/>
      <c r="Z7" s="13"/>
      <c r="AA7" s="13"/>
      <c r="AB7" s="13"/>
    </row>
    <row r="8" spans="1:28" s="12" customFormat="1" ht="18.75" x14ac:dyDescent="0.2">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13"/>
      <c r="U8" s="13"/>
      <c r="V8" s="13"/>
      <c r="W8" s="13"/>
      <c r="X8" s="13"/>
      <c r="Y8" s="13"/>
      <c r="Z8" s="13"/>
      <c r="AA8" s="13"/>
      <c r="AB8" s="13"/>
    </row>
    <row r="9" spans="1:28" s="12" customFormat="1" ht="18.75" x14ac:dyDescent="0.2">
      <c r="A9" s="352" t="s">
        <v>9</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5"/>
      <c r="B10" s="355"/>
      <c r="C10" s="355"/>
      <c r="D10" s="355"/>
      <c r="E10" s="355"/>
      <c r="F10" s="355"/>
      <c r="G10" s="355"/>
      <c r="H10" s="355"/>
      <c r="I10" s="355"/>
      <c r="J10" s="355"/>
      <c r="K10" s="355"/>
      <c r="L10" s="355"/>
      <c r="M10" s="355"/>
      <c r="N10" s="355"/>
      <c r="O10" s="355"/>
      <c r="P10" s="355"/>
      <c r="Q10" s="355"/>
      <c r="R10" s="355"/>
      <c r="S10" s="355"/>
      <c r="T10" s="13"/>
      <c r="U10" s="13"/>
      <c r="V10" s="13"/>
      <c r="W10" s="13"/>
      <c r="X10" s="13"/>
      <c r="Y10" s="13"/>
      <c r="Z10" s="13"/>
      <c r="AA10" s="13"/>
      <c r="AB10" s="13"/>
    </row>
    <row r="11" spans="1:28" s="12" customFormat="1" ht="18.75" x14ac:dyDescent="0.2">
      <c r="A11" s="358" t="str">
        <f>'1. паспорт местоположение'!A12:C12</f>
        <v>A_prj_111001_3132</v>
      </c>
      <c r="B11" s="358"/>
      <c r="C11" s="358"/>
      <c r="D11" s="358"/>
      <c r="E11" s="358"/>
      <c r="F11" s="358"/>
      <c r="G11" s="358"/>
      <c r="H11" s="358"/>
      <c r="I11" s="358"/>
      <c r="J11" s="358"/>
      <c r="K11" s="358"/>
      <c r="L11" s="358"/>
      <c r="M11" s="358"/>
      <c r="N11" s="358"/>
      <c r="O11" s="358"/>
      <c r="P11" s="358"/>
      <c r="Q11" s="358"/>
      <c r="R11" s="358"/>
      <c r="S11" s="358"/>
      <c r="T11" s="13"/>
      <c r="U11" s="13"/>
      <c r="V11" s="13"/>
      <c r="W11" s="13"/>
      <c r="X11" s="13"/>
      <c r="Y11" s="13"/>
      <c r="Z11" s="13"/>
      <c r="AA11" s="13"/>
      <c r="AB11" s="13"/>
    </row>
    <row r="12" spans="1:28" s="12"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8" t="str">
        <f>'1. паспорт местоположение'!A15:C15</f>
        <v>Оборудование, не входящее в сметы строек</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2" t="s">
        <v>7</v>
      </c>
      <c r="B15" s="352"/>
      <c r="C15" s="352"/>
      <c r="D15" s="352"/>
      <c r="E15" s="352"/>
      <c r="F15" s="352"/>
      <c r="G15" s="352"/>
      <c r="H15" s="352"/>
      <c r="I15" s="352"/>
      <c r="J15" s="352"/>
      <c r="K15" s="352"/>
      <c r="L15" s="352"/>
      <c r="M15" s="352"/>
      <c r="N15" s="352"/>
      <c r="O15" s="352"/>
      <c r="P15" s="352"/>
      <c r="Q15" s="352"/>
      <c r="R15" s="352"/>
      <c r="S15" s="352"/>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3" t="s">
        <v>512</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57" t="s">
        <v>6</v>
      </c>
      <c r="B19" s="357" t="s">
        <v>109</v>
      </c>
      <c r="C19" s="359" t="s">
        <v>397</v>
      </c>
      <c r="D19" s="357" t="s">
        <v>396</v>
      </c>
      <c r="E19" s="357" t="s">
        <v>108</v>
      </c>
      <c r="F19" s="357" t="s">
        <v>107</v>
      </c>
      <c r="G19" s="357" t="s">
        <v>392</v>
      </c>
      <c r="H19" s="357" t="s">
        <v>106</v>
      </c>
      <c r="I19" s="357" t="s">
        <v>105</v>
      </c>
      <c r="J19" s="357" t="s">
        <v>104</v>
      </c>
      <c r="K19" s="357" t="s">
        <v>103</v>
      </c>
      <c r="L19" s="357" t="s">
        <v>102</v>
      </c>
      <c r="M19" s="357" t="s">
        <v>101</v>
      </c>
      <c r="N19" s="357" t="s">
        <v>100</v>
      </c>
      <c r="O19" s="357" t="s">
        <v>99</v>
      </c>
      <c r="P19" s="357" t="s">
        <v>98</v>
      </c>
      <c r="Q19" s="357" t="s">
        <v>395</v>
      </c>
      <c r="R19" s="357"/>
      <c r="S19" s="361" t="s">
        <v>504</v>
      </c>
      <c r="T19" s="4"/>
      <c r="U19" s="4"/>
      <c r="V19" s="4"/>
      <c r="W19" s="4"/>
      <c r="X19" s="4"/>
      <c r="Y19" s="4"/>
    </row>
    <row r="20" spans="1:28" s="3" customFormat="1" ht="180.75" customHeight="1" x14ac:dyDescent="0.2">
      <c r="A20" s="357"/>
      <c r="B20" s="357"/>
      <c r="C20" s="360"/>
      <c r="D20" s="357"/>
      <c r="E20" s="357"/>
      <c r="F20" s="357"/>
      <c r="G20" s="357"/>
      <c r="H20" s="357"/>
      <c r="I20" s="357"/>
      <c r="J20" s="357"/>
      <c r="K20" s="357"/>
      <c r="L20" s="357"/>
      <c r="M20" s="357"/>
      <c r="N20" s="357"/>
      <c r="O20" s="357"/>
      <c r="P20" s="357"/>
      <c r="Q20" s="47" t="s">
        <v>393</v>
      </c>
      <c r="R20" s="48" t="s">
        <v>394</v>
      </c>
      <c r="S20" s="361"/>
      <c r="T20" s="32"/>
      <c r="U20" s="32"/>
      <c r="V20" s="32"/>
      <c r="W20" s="32"/>
      <c r="X20" s="32"/>
      <c r="Y20" s="32"/>
      <c r="Z20" s="31"/>
      <c r="AA20" s="31"/>
      <c r="AB20" s="31"/>
    </row>
    <row r="21" spans="1:28" s="3" customFormat="1" ht="18.75" x14ac:dyDescent="0.2">
      <c r="A21" s="47">
        <v>1</v>
      </c>
      <c r="B21" s="52">
        <v>2</v>
      </c>
      <c r="C21" s="47">
        <v>3</v>
      </c>
      <c r="D21" s="52">
        <v>4</v>
      </c>
      <c r="E21" s="47">
        <v>5</v>
      </c>
      <c r="F21" s="52">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505</v>
      </c>
      <c r="H22" s="52"/>
      <c r="I22" s="52"/>
      <c r="J22" s="52"/>
      <c r="K22" s="52"/>
      <c r="L22" s="52"/>
      <c r="M22" s="52"/>
      <c r="N22" s="52"/>
      <c r="O22" s="52"/>
      <c r="P22" s="52"/>
      <c r="Q22" s="43"/>
      <c r="R22" s="5"/>
      <c r="S22" s="18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8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83"/>
      <c r="T24" s="32"/>
      <c r="U24" s="32"/>
      <c r="V24" s="32"/>
      <c r="W24" s="32"/>
      <c r="X24" s="31"/>
      <c r="Y24" s="31"/>
      <c r="Z24" s="31"/>
      <c r="AA24" s="31"/>
      <c r="AB24" s="31"/>
    </row>
    <row r="25" spans="1:28" s="3" customFormat="1" ht="31.5" x14ac:dyDescent="0.2">
      <c r="A25" s="51"/>
      <c r="B25" s="52" t="s">
        <v>93</v>
      </c>
      <c r="C25" s="52"/>
      <c r="D25" s="52"/>
      <c r="E25" s="52" t="s">
        <v>92</v>
      </c>
      <c r="F25" s="52" t="s">
        <v>91</v>
      </c>
      <c r="G25" s="52" t="s">
        <v>506</v>
      </c>
      <c r="H25" s="35"/>
      <c r="I25" s="35"/>
      <c r="J25" s="35"/>
      <c r="K25" s="35"/>
      <c r="L25" s="35"/>
      <c r="M25" s="35"/>
      <c r="N25" s="35"/>
      <c r="O25" s="35"/>
      <c r="P25" s="35"/>
      <c r="Q25" s="35"/>
      <c r="R25" s="5"/>
      <c r="S25" s="18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8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8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3"/>
      <c r="T28" s="32"/>
      <c r="U28" s="32"/>
      <c r="V28" s="32"/>
      <c r="W28" s="32"/>
      <c r="X28" s="31"/>
      <c r="Y28" s="31"/>
      <c r="Z28" s="31"/>
      <c r="AA28" s="31"/>
      <c r="AB28" s="31"/>
    </row>
    <row r="29" spans="1:28" ht="20.25" customHeight="1" x14ac:dyDescent="0.25">
      <c r="A29" s="142"/>
      <c r="B29" s="52" t="s">
        <v>390</v>
      </c>
      <c r="C29" s="52"/>
      <c r="D29" s="52"/>
      <c r="E29" s="142" t="s">
        <v>391</v>
      </c>
      <c r="F29" s="142" t="s">
        <v>391</v>
      </c>
      <c r="G29" s="142" t="s">
        <v>391</v>
      </c>
      <c r="H29" s="142"/>
      <c r="I29" s="142"/>
      <c r="J29" s="142"/>
      <c r="K29" s="142"/>
      <c r="L29" s="142"/>
      <c r="M29" s="142"/>
      <c r="N29" s="142"/>
      <c r="O29" s="142"/>
      <c r="P29" s="142"/>
      <c r="Q29" s="14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1" t="str">
        <f>'1. паспорт местоположение'!A5:C5</f>
        <v>Год раскрытия информации: 2016 год</v>
      </c>
      <c r="B6" s="351"/>
      <c r="C6" s="351"/>
      <c r="D6" s="351"/>
      <c r="E6" s="351"/>
      <c r="F6" s="351"/>
      <c r="G6" s="351"/>
      <c r="H6" s="351"/>
      <c r="I6" s="351"/>
      <c r="J6" s="351"/>
      <c r="K6" s="351"/>
      <c r="L6" s="351"/>
      <c r="M6" s="351"/>
      <c r="N6" s="351"/>
      <c r="O6" s="351"/>
      <c r="P6" s="351"/>
      <c r="Q6" s="351"/>
      <c r="R6" s="351"/>
      <c r="S6" s="351"/>
      <c r="T6" s="351"/>
    </row>
    <row r="7" spans="1:20" s="12" customFormat="1" x14ac:dyDescent="0.2">
      <c r="A7" s="17"/>
      <c r="H7" s="16"/>
    </row>
    <row r="8" spans="1:20" s="12" customFormat="1" ht="18.75" x14ac:dyDescent="0.2">
      <c r="A8" s="355" t="s">
        <v>10</v>
      </c>
      <c r="B8" s="355"/>
      <c r="C8" s="355"/>
      <c r="D8" s="355"/>
      <c r="E8" s="355"/>
      <c r="F8" s="355"/>
      <c r="G8" s="355"/>
      <c r="H8" s="355"/>
      <c r="I8" s="355"/>
      <c r="J8" s="355"/>
      <c r="K8" s="355"/>
      <c r="L8" s="355"/>
      <c r="M8" s="355"/>
      <c r="N8" s="355"/>
      <c r="O8" s="355"/>
      <c r="P8" s="355"/>
      <c r="Q8" s="355"/>
      <c r="R8" s="355"/>
      <c r="S8" s="355"/>
      <c r="T8" s="355"/>
    </row>
    <row r="9" spans="1:20" s="12"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2" customFormat="1" ht="18.75" customHeight="1" x14ac:dyDescent="0.2">
      <c r="A10" s="358" t="str">
        <f>'1. паспорт местоположение'!A9:C9</f>
        <v>Акционерное общество "Янтарьэнерго" ДЗО  ПАО "Россети"</v>
      </c>
      <c r="B10" s="358"/>
      <c r="C10" s="358"/>
      <c r="D10" s="358"/>
      <c r="E10" s="358"/>
      <c r="F10" s="358"/>
      <c r="G10" s="358"/>
      <c r="H10" s="358"/>
      <c r="I10" s="358"/>
      <c r="J10" s="358"/>
      <c r="K10" s="358"/>
      <c r="L10" s="358"/>
      <c r="M10" s="358"/>
      <c r="N10" s="358"/>
      <c r="O10" s="358"/>
      <c r="P10" s="358"/>
      <c r="Q10" s="358"/>
      <c r="R10" s="358"/>
      <c r="S10" s="358"/>
      <c r="T10" s="358"/>
    </row>
    <row r="11" spans="1:20" s="12" customFormat="1" ht="18.75" customHeight="1" x14ac:dyDescent="0.2">
      <c r="A11" s="352" t="s">
        <v>9</v>
      </c>
      <c r="B11" s="352"/>
      <c r="C11" s="352"/>
      <c r="D11" s="352"/>
      <c r="E11" s="352"/>
      <c r="F11" s="352"/>
      <c r="G11" s="352"/>
      <c r="H11" s="352"/>
      <c r="I11" s="352"/>
      <c r="J11" s="352"/>
      <c r="K11" s="352"/>
      <c r="L11" s="352"/>
      <c r="M11" s="352"/>
      <c r="N11" s="352"/>
      <c r="O11" s="352"/>
      <c r="P11" s="352"/>
      <c r="Q11" s="352"/>
      <c r="R11" s="352"/>
      <c r="S11" s="352"/>
      <c r="T11" s="352"/>
    </row>
    <row r="12" spans="1:20" s="12"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2" customFormat="1" ht="18.75" customHeight="1" x14ac:dyDescent="0.2">
      <c r="A13" s="358" t="str">
        <f>'1. паспорт местоположение'!A12:C12</f>
        <v>A_prj_111001_3132</v>
      </c>
      <c r="B13" s="358"/>
      <c r="C13" s="358"/>
      <c r="D13" s="358"/>
      <c r="E13" s="358"/>
      <c r="F13" s="358"/>
      <c r="G13" s="358"/>
      <c r="H13" s="358"/>
      <c r="I13" s="358"/>
      <c r="J13" s="358"/>
      <c r="K13" s="358"/>
      <c r="L13" s="358"/>
      <c r="M13" s="358"/>
      <c r="N13" s="358"/>
      <c r="O13" s="358"/>
      <c r="P13" s="358"/>
      <c r="Q13" s="358"/>
      <c r="R13" s="358"/>
      <c r="S13" s="358"/>
      <c r="T13" s="358"/>
    </row>
    <row r="14" spans="1:20" s="12" customFormat="1" ht="18.75" customHeight="1" x14ac:dyDescent="0.2">
      <c r="A14" s="352" t="s">
        <v>8</v>
      </c>
      <c r="B14" s="352"/>
      <c r="C14" s="352"/>
      <c r="D14" s="352"/>
      <c r="E14" s="352"/>
      <c r="F14" s="352"/>
      <c r="G14" s="352"/>
      <c r="H14" s="352"/>
      <c r="I14" s="352"/>
      <c r="J14" s="352"/>
      <c r="K14" s="352"/>
      <c r="L14" s="352"/>
      <c r="M14" s="352"/>
      <c r="N14" s="352"/>
      <c r="O14" s="352"/>
      <c r="P14" s="352"/>
      <c r="Q14" s="352"/>
      <c r="R14" s="352"/>
      <c r="S14" s="352"/>
      <c r="T14" s="352"/>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8" t="str">
        <f>'1. паспорт местоположение'!A15</f>
        <v>Оборудование, не входящее в сметы строек</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2" t="s">
        <v>7</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4" t="s">
        <v>517</v>
      </c>
      <c r="B19" s="354"/>
      <c r="C19" s="354"/>
      <c r="D19" s="354"/>
      <c r="E19" s="354"/>
      <c r="F19" s="354"/>
      <c r="G19" s="354"/>
      <c r="H19" s="354"/>
      <c r="I19" s="354"/>
      <c r="J19" s="354"/>
      <c r="K19" s="354"/>
      <c r="L19" s="354"/>
      <c r="M19" s="354"/>
      <c r="N19" s="354"/>
      <c r="O19" s="354"/>
      <c r="P19" s="354"/>
      <c r="Q19" s="354"/>
      <c r="R19" s="354"/>
      <c r="S19" s="354"/>
      <c r="T19" s="354"/>
    </row>
    <row r="20" spans="1:113" s="65"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73" t="s">
        <v>6</v>
      </c>
      <c r="B21" s="366" t="s">
        <v>236</v>
      </c>
      <c r="C21" s="367"/>
      <c r="D21" s="370" t="s">
        <v>131</v>
      </c>
      <c r="E21" s="366" t="s">
        <v>546</v>
      </c>
      <c r="F21" s="367"/>
      <c r="G21" s="366" t="s">
        <v>287</v>
      </c>
      <c r="H21" s="367"/>
      <c r="I21" s="366" t="s">
        <v>130</v>
      </c>
      <c r="J21" s="367"/>
      <c r="K21" s="370" t="s">
        <v>129</v>
      </c>
      <c r="L21" s="366" t="s">
        <v>128</v>
      </c>
      <c r="M21" s="367"/>
      <c r="N21" s="366" t="s">
        <v>542</v>
      </c>
      <c r="O21" s="367"/>
      <c r="P21" s="370" t="s">
        <v>127</v>
      </c>
      <c r="Q21" s="376" t="s">
        <v>126</v>
      </c>
      <c r="R21" s="377"/>
      <c r="S21" s="376" t="s">
        <v>125</v>
      </c>
      <c r="T21" s="378"/>
    </row>
    <row r="22" spans="1:113" ht="204.75" customHeight="1" x14ac:dyDescent="0.25">
      <c r="A22" s="374"/>
      <c r="B22" s="368"/>
      <c r="C22" s="369"/>
      <c r="D22" s="372"/>
      <c r="E22" s="368"/>
      <c r="F22" s="369"/>
      <c r="G22" s="368"/>
      <c r="H22" s="369"/>
      <c r="I22" s="368"/>
      <c r="J22" s="369"/>
      <c r="K22" s="371"/>
      <c r="L22" s="368"/>
      <c r="M22" s="369"/>
      <c r="N22" s="368"/>
      <c r="O22" s="369"/>
      <c r="P22" s="371"/>
      <c r="Q22" s="124" t="s">
        <v>124</v>
      </c>
      <c r="R22" s="124" t="s">
        <v>516</v>
      </c>
      <c r="S22" s="124" t="s">
        <v>123</v>
      </c>
      <c r="T22" s="124" t="s">
        <v>122</v>
      </c>
    </row>
    <row r="23" spans="1:113" ht="51.75" customHeight="1" x14ac:dyDescent="0.25">
      <c r="A23" s="375"/>
      <c r="B23" s="192" t="s">
        <v>120</v>
      </c>
      <c r="C23" s="192" t="s">
        <v>121</v>
      </c>
      <c r="D23" s="371"/>
      <c r="E23" s="192" t="s">
        <v>120</v>
      </c>
      <c r="F23" s="192" t="s">
        <v>121</v>
      </c>
      <c r="G23" s="192" t="s">
        <v>120</v>
      </c>
      <c r="H23" s="192" t="s">
        <v>121</v>
      </c>
      <c r="I23" s="192" t="s">
        <v>120</v>
      </c>
      <c r="J23" s="192" t="s">
        <v>121</v>
      </c>
      <c r="K23" s="192" t="s">
        <v>120</v>
      </c>
      <c r="L23" s="192" t="s">
        <v>120</v>
      </c>
      <c r="M23" s="192" t="s">
        <v>121</v>
      </c>
      <c r="N23" s="192" t="s">
        <v>120</v>
      </c>
      <c r="O23" s="192" t="s">
        <v>121</v>
      </c>
      <c r="P23" s="193" t="s">
        <v>120</v>
      </c>
      <c r="Q23" s="124" t="s">
        <v>120</v>
      </c>
      <c r="R23" s="124" t="s">
        <v>120</v>
      </c>
      <c r="S23" s="124" t="s">
        <v>120</v>
      </c>
      <c r="T23" s="12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5"/>
      <c r="R25" s="67"/>
      <c r="S25" s="195"/>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65" t="s">
        <v>552</v>
      </c>
      <c r="C29" s="365"/>
      <c r="D29" s="365"/>
      <c r="E29" s="365"/>
      <c r="F29" s="365"/>
      <c r="G29" s="365"/>
      <c r="H29" s="365"/>
      <c r="I29" s="365"/>
      <c r="J29" s="365"/>
      <c r="K29" s="365"/>
      <c r="L29" s="365"/>
      <c r="M29" s="365"/>
      <c r="N29" s="365"/>
      <c r="O29" s="365"/>
      <c r="P29" s="365"/>
      <c r="Q29" s="365"/>
      <c r="R29" s="36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515</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2" customFormat="1" x14ac:dyDescent="0.2">
      <c r="A6" s="196"/>
      <c r="B6" s="196"/>
      <c r="C6" s="196"/>
      <c r="D6" s="196"/>
      <c r="E6" s="196"/>
      <c r="F6" s="196"/>
      <c r="G6" s="196"/>
      <c r="H6" s="196"/>
      <c r="I6" s="196"/>
      <c r="J6" s="196"/>
      <c r="K6" s="196"/>
      <c r="L6" s="196"/>
      <c r="M6" s="196"/>
      <c r="N6" s="196"/>
      <c r="O6" s="196"/>
      <c r="P6" s="196"/>
      <c r="Q6" s="196"/>
      <c r="R6" s="196"/>
      <c r="S6" s="196"/>
      <c r="T6" s="196"/>
    </row>
    <row r="7" spans="1:27" s="12" customFormat="1" ht="18.75" x14ac:dyDescent="0.2">
      <c r="E7" s="355" t="s">
        <v>10</v>
      </c>
      <c r="F7" s="355"/>
      <c r="G7" s="355"/>
      <c r="H7" s="355"/>
      <c r="I7" s="355"/>
      <c r="J7" s="355"/>
      <c r="K7" s="355"/>
      <c r="L7" s="355"/>
      <c r="M7" s="355"/>
      <c r="N7" s="355"/>
      <c r="O7" s="355"/>
      <c r="P7" s="355"/>
      <c r="Q7" s="355"/>
      <c r="R7" s="355"/>
      <c r="S7" s="355"/>
      <c r="T7" s="355"/>
      <c r="U7" s="355"/>
      <c r="V7" s="355"/>
      <c r="W7" s="355"/>
      <c r="X7" s="355"/>
      <c r="Y7" s="3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8" t="str">
        <f>'1. паспорт местоположение'!A9</f>
        <v>Акционерное общество "Янтарьэнерго" ДЗО  ПАО "Россети"</v>
      </c>
      <c r="F9" s="358"/>
      <c r="G9" s="358"/>
      <c r="H9" s="358"/>
      <c r="I9" s="358"/>
      <c r="J9" s="358"/>
      <c r="K9" s="358"/>
      <c r="L9" s="358"/>
      <c r="M9" s="358"/>
      <c r="N9" s="358"/>
      <c r="O9" s="358"/>
      <c r="P9" s="358"/>
      <c r="Q9" s="358"/>
      <c r="R9" s="358"/>
      <c r="S9" s="358"/>
      <c r="T9" s="358"/>
      <c r="U9" s="358"/>
      <c r="V9" s="358"/>
      <c r="W9" s="358"/>
      <c r="X9" s="358"/>
      <c r="Y9" s="358"/>
    </row>
    <row r="10" spans="1:27" s="12" customFormat="1" ht="18.75" customHeight="1" x14ac:dyDescent="0.2">
      <c r="E10" s="352" t="s">
        <v>9</v>
      </c>
      <c r="F10" s="352"/>
      <c r="G10" s="352"/>
      <c r="H10" s="352"/>
      <c r="I10" s="352"/>
      <c r="J10" s="352"/>
      <c r="K10" s="352"/>
      <c r="L10" s="352"/>
      <c r="M10" s="352"/>
      <c r="N10" s="352"/>
      <c r="O10" s="352"/>
      <c r="P10" s="352"/>
      <c r="Q10" s="352"/>
      <c r="R10" s="352"/>
      <c r="S10" s="352"/>
      <c r="T10" s="352"/>
      <c r="U10" s="352"/>
      <c r="V10" s="352"/>
      <c r="W10" s="352"/>
      <c r="X10" s="352"/>
      <c r="Y10" s="3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8" t="str">
        <f>'1. паспорт местоположение'!A12</f>
        <v>A_prj_111001_3132</v>
      </c>
      <c r="F12" s="358"/>
      <c r="G12" s="358"/>
      <c r="H12" s="358"/>
      <c r="I12" s="358"/>
      <c r="J12" s="358"/>
      <c r="K12" s="358"/>
      <c r="L12" s="358"/>
      <c r="M12" s="358"/>
      <c r="N12" s="358"/>
      <c r="O12" s="358"/>
      <c r="P12" s="358"/>
      <c r="Q12" s="358"/>
      <c r="R12" s="358"/>
      <c r="S12" s="358"/>
      <c r="T12" s="358"/>
      <c r="U12" s="358"/>
      <c r="V12" s="358"/>
      <c r="W12" s="358"/>
      <c r="X12" s="358"/>
      <c r="Y12" s="358"/>
    </row>
    <row r="13" spans="1:27" s="12"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8" t="str">
        <f>'1. паспорт местоположение'!A15</f>
        <v>Оборудование, не входящее в сметы строек</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2" t="s">
        <v>7</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519</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65" customFormat="1" ht="21" customHeight="1" x14ac:dyDescent="0.25"/>
    <row r="21" spans="1:27" ht="15.75" customHeight="1" x14ac:dyDescent="0.25">
      <c r="A21" s="380" t="s">
        <v>6</v>
      </c>
      <c r="B21" s="383" t="s">
        <v>526</v>
      </c>
      <c r="C21" s="384"/>
      <c r="D21" s="383" t="s">
        <v>528</v>
      </c>
      <c r="E21" s="384"/>
      <c r="F21" s="376" t="s">
        <v>103</v>
      </c>
      <c r="G21" s="378"/>
      <c r="H21" s="378"/>
      <c r="I21" s="377"/>
      <c r="J21" s="380" t="s">
        <v>529</v>
      </c>
      <c r="K21" s="383" t="s">
        <v>530</v>
      </c>
      <c r="L21" s="384"/>
      <c r="M21" s="383" t="s">
        <v>531</v>
      </c>
      <c r="N21" s="384"/>
      <c r="O21" s="383" t="s">
        <v>518</v>
      </c>
      <c r="P21" s="384"/>
      <c r="Q21" s="383" t="s">
        <v>136</v>
      </c>
      <c r="R21" s="384"/>
      <c r="S21" s="380" t="s">
        <v>135</v>
      </c>
      <c r="T21" s="380" t="s">
        <v>532</v>
      </c>
      <c r="U21" s="380" t="s">
        <v>527</v>
      </c>
      <c r="V21" s="383" t="s">
        <v>134</v>
      </c>
      <c r="W21" s="384"/>
      <c r="X21" s="376" t="s">
        <v>126</v>
      </c>
      <c r="Y21" s="378"/>
      <c r="Z21" s="376" t="s">
        <v>125</v>
      </c>
      <c r="AA21" s="378"/>
    </row>
    <row r="22" spans="1:27" ht="216" customHeight="1" x14ac:dyDescent="0.25">
      <c r="A22" s="381"/>
      <c r="B22" s="385"/>
      <c r="C22" s="386"/>
      <c r="D22" s="385"/>
      <c r="E22" s="386"/>
      <c r="F22" s="376" t="s">
        <v>133</v>
      </c>
      <c r="G22" s="377"/>
      <c r="H22" s="376" t="s">
        <v>132</v>
      </c>
      <c r="I22" s="377"/>
      <c r="J22" s="382"/>
      <c r="K22" s="385"/>
      <c r="L22" s="386"/>
      <c r="M22" s="385"/>
      <c r="N22" s="386"/>
      <c r="O22" s="385"/>
      <c r="P22" s="386"/>
      <c r="Q22" s="385"/>
      <c r="R22" s="386"/>
      <c r="S22" s="382"/>
      <c r="T22" s="382"/>
      <c r="U22" s="382"/>
      <c r="V22" s="385"/>
      <c r="W22" s="386"/>
      <c r="X22" s="124" t="s">
        <v>124</v>
      </c>
      <c r="Y22" s="124" t="s">
        <v>516</v>
      </c>
      <c r="Z22" s="124" t="s">
        <v>123</v>
      </c>
      <c r="AA22" s="124" t="s">
        <v>122</v>
      </c>
    </row>
    <row r="23" spans="1:27" ht="60" customHeight="1" x14ac:dyDescent="0.25">
      <c r="A23" s="382"/>
      <c r="B23" s="190" t="s">
        <v>120</v>
      </c>
      <c r="C23" s="190" t="s">
        <v>121</v>
      </c>
      <c r="D23" s="125" t="s">
        <v>120</v>
      </c>
      <c r="E23" s="125" t="s">
        <v>121</v>
      </c>
      <c r="F23" s="125" t="s">
        <v>120</v>
      </c>
      <c r="G23" s="125" t="s">
        <v>121</v>
      </c>
      <c r="H23" s="125" t="s">
        <v>120</v>
      </c>
      <c r="I23" s="125" t="s">
        <v>121</v>
      </c>
      <c r="J23" s="125" t="s">
        <v>120</v>
      </c>
      <c r="K23" s="125" t="s">
        <v>120</v>
      </c>
      <c r="L23" s="125" t="s">
        <v>121</v>
      </c>
      <c r="M23" s="125" t="s">
        <v>120</v>
      </c>
      <c r="N23" s="125" t="s">
        <v>121</v>
      </c>
      <c r="O23" s="125" t="s">
        <v>120</v>
      </c>
      <c r="P23" s="125" t="s">
        <v>121</v>
      </c>
      <c r="Q23" s="125" t="s">
        <v>120</v>
      </c>
      <c r="R23" s="125" t="s">
        <v>121</v>
      </c>
      <c r="S23" s="125" t="s">
        <v>120</v>
      </c>
      <c r="T23" s="125" t="s">
        <v>120</v>
      </c>
      <c r="U23" s="125" t="s">
        <v>120</v>
      </c>
      <c r="V23" s="125" t="s">
        <v>120</v>
      </c>
      <c r="W23" s="125" t="s">
        <v>121</v>
      </c>
      <c r="X23" s="125" t="s">
        <v>120</v>
      </c>
      <c r="Y23" s="125" t="s">
        <v>120</v>
      </c>
      <c r="Z23" s="124" t="s">
        <v>120</v>
      </c>
      <c r="AA23" s="124" t="s">
        <v>120</v>
      </c>
    </row>
    <row r="24" spans="1:27"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5" customFormat="1" ht="24" customHeight="1" x14ac:dyDescent="0.25">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x14ac:dyDescent="0.25">
      <c r="X26" s="126"/>
      <c r="Y26" s="127"/>
      <c r="Z26" s="58"/>
      <c r="AA26" s="58"/>
    </row>
    <row r="27" spans="1:27" s="63" customFormat="1" ht="12.75" x14ac:dyDescent="0.2">
      <c r="A27" s="64"/>
      <c r="B27" s="64"/>
      <c r="C27" s="64"/>
      <c r="E27" s="64"/>
      <c r="X27" s="128"/>
      <c r="Y27" s="128"/>
      <c r="Z27" s="128"/>
      <c r="AA27" s="128"/>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9" sqref="C3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2016 год</v>
      </c>
      <c r="B5" s="351"/>
      <c r="C5" s="351"/>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row>
    <row r="6" spans="1:29" s="12" customFormat="1" ht="18.75" x14ac:dyDescent="0.3">
      <c r="A6" s="17"/>
      <c r="E6" s="16"/>
      <c r="F6" s="16"/>
      <c r="G6" s="15"/>
    </row>
    <row r="7" spans="1:29" s="12" customFormat="1" ht="18.75" x14ac:dyDescent="0.2">
      <c r="A7" s="355" t="s">
        <v>10</v>
      </c>
      <c r="B7" s="355"/>
      <c r="C7" s="355"/>
      <c r="D7" s="13"/>
      <c r="E7" s="13"/>
      <c r="F7" s="13"/>
      <c r="G7" s="13"/>
      <c r="H7" s="13"/>
      <c r="I7" s="13"/>
      <c r="J7" s="13"/>
      <c r="K7" s="13"/>
      <c r="L7" s="13"/>
      <c r="M7" s="13"/>
      <c r="N7" s="13"/>
      <c r="O7" s="13"/>
      <c r="P7" s="13"/>
      <c r="Q7" s="13"/>
      <c r="R7" s="13"/>
      <c r="S7" s="13"/>
      <c r="T7" s="13"/>
      <c r="U7" s="13"/>
    </row>
    <row r="8" spans="1:29" s="12" customFormat="1" ht="18.75" x14ac:dyDescent="0.2">
      <c r="A8" s="355"/>
      <c r="B8" s="355"/>
      <c r="C8" s="355"/>
      <c r="D8" s="14"/>
      <c r="E8" s="14"/>
      <c r="F8" s="14"/>
      <c r="G8" s="14"/>
      <c r="H8" s="13"/>
      <c r="I8" s="13"/>
      <c r="J8" s="13"/>
      <c r="K8" s="13"/>
      <c r="L8" s="13"/>
      <c r="M8" s="13"/>
      <c r="N8" s="13"/>
      <c r="O8" s="13"/>
      <c r="P8" s="13"/>
      <c r="Q8" s="13"/>
      <c r="R8" s="13"/>
      <c r="S8" s="13"/>
      <c r="T8" s="13"/>
      <c r="U8" s="13"/>
    </row>
    <row r="9" spans="1:29" s="12" customFormat="1" ht="18.75" x14ac:dyDescent="0.2">
      <c r="A9" s="358" t="str">
        <f>'1. паспорт местоположение'!A9:C9</f>
        <v>Акционерное общество "Янтарьэнерго" ДЗО  ПАО "Россети"</v>
      </c>
      <c r="B9" s="358"/>
      <c r="C9" s="358"/>
      <c r="D9" s="8"/>
      <c r="E9" s="8"/>
      <c r="F9" s="8"/>
      <c r="G9" s="8"/>
      <c r="H9" s="13"/>
      <c r="I9" s="13"/>
      <c r="J9" s="13"/>
      <c r="K9" s="13"/>
      <c r="L9" s="13"/>
      <c r="M9" s="13"/>
      <c r="N9" s="13"/>
      <c r="O9" s="13"/>
      <c r="P9" s="13"/>
      <c r="Q9" s="13"/>
      <c r="R9" s="13"/>
      <c r="S9" s="13"/>
      <c r="T9" s="13"/>
      <c r="U9" s="13"/>
    </row>
    <row r="10" spans="1:29" s="12" customFormat="1" ht="18.75" x14ac:dyDescent="0.2">
      <c r="A10" s="352" t="s">
        <v>9</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5"/>
      <c r="B11" s="355"/>
      <c r="C11" s="355"/>
      <c r="D11" s="14"/>
      <c r="E11" s="14"/>
      <c r="F11" s="14"/>
      <c r="G11" s="14"/>
      <c r="H11" s="13"/>
      <c r="I11" s="13"/>
      <c r="J11" s="13"/>
      <c r="K11" s="13"/>
      <c r="L11" s="13"/>
      <c r="M11" s="13"/>
      <c r="N11" s="13"/>
      <c r="O11" s="13"/>
      <c r="P11" s="13"/>
      <c r="Q11" s="13"/>
      <c r="R11" s="13"/>
      <c r="S11" s="13"/>
      <c r="T11" s="13"/>
      <c r="U11" s="13"/>
    </row>
    <row r="12" spans="1:29" s="12" customFormat="1" ht="18.75" x14ac:dyDescent="0.2">
      <c r="A12" s="358" t="str">
        <f>'1. паспорт местоположение'!A12:C12</f>
        <v>A_prj_111001_3132</v>
      </c>
      <c r="B12" s="358"/>
      <c r="C12" s="358"/>
      <c r="D12" s="8"/>
      <c r="E12" s="8"/>
      <c r="F12" s="8"/>
      <c r="G12" s="8"/>
      <c r="H12" s="13"/>
      <c r="I12" s="13"/>
      <c r="J12" s="13"/>
      <c r="K12" s="13"/>
      <c r="L12" s="13"/>
      <c r="M12" s="13"/>
      <c r="N12" s="13"/>
      <c r="O12" s="13"/>
      <c r="P12" s="13"/>
      <c r="Q12" s="13"/>
      <c r="R12" s="13"/>
      <c r="S12" s="13"/>
      <c r="T12" s="13"/>
      <c r="U12" s="13"/>
    </row>
    <row r="13" spans="1:29" s="12" customFormat="1" ht="18.75" x14ac:dyDescent="0.2">
      <c r="A13" s="352" t="s">
        <v>8</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8" t="str">
        <f>'1. паспорт местоположение'!A15</f>
        <v>Оборудование, не входящее в сметы строек</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52" t="s">
        <v>7</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3" t="s">
        <v>511</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524</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544</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545</v>
      </c>
      <c r="C25" s="29" t="s">
        <v>567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525</v>
      </c>
      <c r="C27" s="29"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87"/>
      <c r="AB6" s="187"/>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87"/>
      <c r="AB7" s="187"/>
    </row>
    <row r="8" spans="1:28" x14ac:dyDescent="0.25">
      <c r="A8" s="358" t="str">
        <f>'1. паспорт местоположение'!A9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88"/>
      <c r="AB8" s="188"/>
    </row>
    <row r="9" spans="1:28" ht="15.75"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89"/>
      <c r="AB9" s="189"/>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87"/>
      <c r="AB10" s="187"/>
    </row>
    <row r="11" spans="1:28" x14ac:dyDescent="0.25">
      <c r="A11" s="358" t="str">
        <f>'1. паспорт местоположение'!A12:C12</f>
        <v>A_prj_111001_3132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88"/>
      <c r="AB11" s="188"/>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89"/>
      <c r="AB12" s="189"/>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8" t="str">
        <f>'1. паспорт местоположение'!A15</f>
        <v>Оборудование, не входящее в сметы строек</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88"/>
      <c r="AB14" s="188"/>
    </row>
    <row r="15" spans="1:28" ht="15.75"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89"/>
      <c r="AB15" s="189"/>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98"/>
      <c r="AB16" s="198"/>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98"/>
      <c r="AB17" s="198"/>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98"/>
      <c r="AB18" s="198"/>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98"/>
      <c r="AB19" s="198"/>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99"/>
      <c r="AB20" s="199"/>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99"/>
      <c r="AB21" s="199"/>
    </row>
    <row r="22" spans="1:28" x14ac:dyDescent="0.25">
      <c r="A22" s="388" t="s">
        <v>543</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200"/>
      <c r="AB22" s="200"/>
    </row>
    <row r="23" spans="1:28" ht="32.25" customHeight="1" x14ac:dyDescent="0.25">
      <c r="A23" s="390" t="s">
        <v>388</v>
      </c>
      <c r="B23" s="391"/>
      <c r="C23" s="391"/>
      <c r="D23" s="391"/>
      <c r="E23" s="391"/>
      <c r="F23" s="391"/>
      <c r="G23" s="391"/>
      <c r="H23" s="391"/>
      <c r="I23" s="391"/>
      <c r="J23" s="391"/>
      <c r="K23" s="391"/>
      <c r="L23" s="392"/>
      <c r="M23" s="389" t="s">
        <v>389</v>
      </c>
      <c r="N23" s="389"/>
      <c r="O23" s="389"/>
      <c r="P23" s="389"/>
      <c r="Q23" s="389"/>
      <c r="R23" s="389"/>
      <c r="S23" s="389"/>
      <c r="T23" s="389"/>
      <c r="U23" s="389"/>
      <c r="V23" s="389"/>
      <c r="W23" s="389"/>
      <c r="X23" s="389"/>
      <c r="Y23" s="389"/>
      <c r="Z23" s="389"/>
    </row>
    <row r="24" spans="1:28" ht="151.5" customHeight="1" x14ac:dyDescent="0.25">
      <c r="A24" s="121" t="s">
        <v>247</v>
      </c>
      <c r="B24" s="122" t="s">
        <v>276</v>
      </c>
      <c r="C24" s="121" t="s">
        <v>382</v>
      </c>
      <c r="D24" s="121" t="s">
        <v>248</v>
      </c>
      <c r="E24" s="121" t="s">
        <v>383</v>
      </c>
      <c r="F24" s="121" t="s">
        <v>385</v>
      </c>
      <c r="G24" s="121" t="s">
        <v>384</v>
      </c>
      <c r="H24" s="121" t="s">
        <v>249</v>
      </c>
      <c r="I24" s="121" t="s">
        <v>386</v>
      </c>
      <c r="J24" s="121" t="s">
        <v>281</v>
      </c>
      <c r="K24" s="122" t="s">
        <v>275</v>
      </c>
      <c r="L24" s="122" t="s">
        <v>250</v>
      </c>
      <c r="M24" s="123" t="s">
        <v>295</v>
      </c>
      <c r="N24" s="122" t="s">
        <v>554</v>
      </c>
      <c r="O24" s="121" t="s">
        <v>292</v>
      </c>
      <c r="P24" s="121" t="s">
        <v>293</v>
      </c>
      <c r="Q24" s="121" t="s">
        <v>291</v>
      </c>
      <c r="R24" s="121" t="s">
        <v>249</v>
      </c>
      <c r="S24" s="121" t="s">
        <v>290</v>
      </c>
      <c r="T24" s="121" t="s">
        <v>289</v>
      </c>
      <c r="U24" s="121" t="s">
        <v>381</v>
      </c>
      <c r="V24" s="121" t="s">
        <v>291</v>
      </c>
      <c r="W24" s="136" t="s">
        <v>274</v>
      </c>
      <c r="X24" s="136" t="s">
        <v>306</v>
      </c>
      <c r="Y24" s="136" t="s">
        <v>307</v>
      </c>
      <c r="Z24" s="138" t="s">
        <v>304</v>
      </c>
    </row>
    <row r="25" spans="1:28" ht="16.5" customHeight="1" x14ac:dyDescent="0.25">
      <c r="A25" s="121">
        <v>1</v>
      </c>
      <c r="B25" s="122">
        <v>2</v>
      </c>
      <c r="C25" s="121">
        <v>3</v>
      </c>
      <c r="D25" s="122">
        <v>4</v>
      </c>
      <c r="E25" s="121">
        <v>5</v>
      </c>
      <c r="F25" s="122">
        <v>6</v>
      </c>
      <c r="G25" s="121">
        <v>7</v>
      </c>
      <c r="H25" s="122">
        <v>8</v>
      </c>
      <c r="I25" s="121">
        <v>9</v>
      </c>
      <c r="J25" s="122">
        <v>10</v>
      </c>
      <c r="K25" s="201">
        <v>11</v>
      </c>
      <c r="L25" s="122">
        <v>12</v>
      </c>
      <c r="M25" s="201">
        <v>13</v>
      </c>
      <c r="N25" s="122">
        <v>14</v>
      </c>
      <c r="O25" s="201">
        <v>15</v>
      </c>
      <c r="P25" s="122">
        <v>16</v>
      </c>
      <c r="Q25" s="201">
        <v>17</v>
      </c>
      <c r="R25" s="122">
        <v>18</v>
      </c>
      <c r="S25" s="201">
        <v>19</v>
      </c>
      <c r="T25" s="122">
        <v>20</v>
      </c>
      <c r="U25" s="201">
        <v>21</v>
      </c>
      <c r="V25" s="122">
        <v>22</v>
      </c>
      <c r="W25" s="201">
        <v>23</v>
      </c>
      <c r="X25" s="122">
        <v>24</v>
      </c>
      <c r="Y25" s="201">
        <v>25</v>
      </c>
      <c r="Z25" s="122">
        <v>26</v>
      </c>
    </row>
    <row r="26" spans="1:28" ht="45.75" customHeight="1" x14ac:dyDescent="0.25">
      <c r="A26" s="114" t="s">
        <v>366</v>
      </c>
      <c r="B26" s="120"/>
      <c r="C26" s="116" t="s">
        <v>368</v>
      </c>
      <c r="D26" s="116" t="s">
        <v>369</v>
      </c>
      <c r="E26" s="116" t="s">
        <v>370</v>
      </c>
      <c r="F26" s="116" t="s">
        <v>286</v>
      </c>
      <c r="G26" s="116" t="s">
        <v>371</v>
      </c>
      <c r="H26" s="116" t="s">
        <v>249</v>
      </c>
      <c r="I26" s="116" t="s">
        <v>372</v>
      </c>
      <c r="J26" s="116" t="s">
        <v>373</v>
      </c>
      <c r="K26" s="113"/>
      <c r="L26" s="117" t="s">
        <v>272</v>
      </c>
      <c r="M26" s="119" t="s">
        <v>288</v>
      </c>
      <c r="N26" s="113"/>
      <c r="O26" s="113"/>
      <c r="P26" s="113"/>
      <c r="Q26" s="113"/>
      <c r="R26" s="113"/>
      <c r="S26" s="113"/>
      <c r="T26" s="113"/>
      <c r="U26" s="113"/>
      <c r="V26" s="113"/>
      <c r="W26" s="113"/>
      <c r="X26" s="113"/>
      <c r="Y26" s="113"/>
      <c r="Z26" s="115" t="s">
        <v>305</v>
      </c>
    </row>
    <row r="27" spans="1:28" x14ac:dyDescent="0.25">
      <c r="A27" s="113" t="s">
        <v>251</v>
      </c>
      <c r="B27" s="113" t="s">
        <v>277</v>
      </c>
      <c r="C27" s="113" t="s">
        <v>256</v>
      </c>
      <c r="D27" s="113" t="s">
        <v>257</v>
      </c>
      <c r="E27" s="113" t="s">
        <v>296</v>
      </c>
      <c r="F27" s="116" t="s">
        <v>252</v>
      </c>
      <c r="G27" s="116" t="s">
        <v>300</v>
      </c>
      <c r="H27" s="113" t="s">
        <v>249</v>
      </c>
      <c r="I27" s="116" t="s">
        <v>282</v>
      </c>
      <c r="J27" s="116" t="s">
        <v>264</v>
      </c>
      <c r="K27" s="117" t="s">
        <v>268</v>
      </c>
      <c r="L27" s="113"/>
      <c r="M27" s="117" t="s">
        <v>294</v>
      </c>
      <c r="N27" s="113"/>
      <c r="O27" s="113"/>
      <c r="P27" s="113"/>
      <c r="Q27" s="113"/>
      <c r="R27" s="113"/>
      <c r="S27" s="113"/>
      <c r="T27" s="113"/>
      <c r="U27" s="113"/>
      <c r="V27" s="113"/>
      <c r="W27" s="113"/>
      <c r="X27" s="113"/>
      <c r="Y27" s="113"/>
      <c r="Z27" s="113"/>
    </row>
    <row r="28" spans="1:28" x14ac:dyDescent="0.25">
      <c r="A28" s="113" t="s">
        <v>251</v>
      </c>
      <c r="B28" s="113" t="s">
        <v>278</v>
      </c>
      <c r="C28" s="113" t="s">
        <v>258</v>
      </c>
      <c r="D28" s="113" t="s">
        <v>259</v>
      </c>
      <c r="E28" s="113" t="s">
        <v>297</v>
      </c>
      <c r="F28" s="116" t="s">
        <v>253</v>
      </c>
      <c r="G28" s="116" t="s">
        <v>301</v>
      </c>
      <c r="H28" s="113" t="s">
        <v>249</v>
      </c>
      <c r="I28" s="116" t="s">
        <v>283</v>
      </c>
      <c r="J28" s="116" t="s">
        <v>265</v>
      </c>
      <c r="K28" s="117" t="s">
        <v>269</v>
      </c>
      <c r="L28" s="118"/>
      <c r="M28" s="117" t="s">
        <v>0</v>
      </c>
      <c r="N28" s="117"/>
      <c r="O28" s="117"/>
      <c r="P28" s="117"/>
      <c r="Q28" s="117"/>
      <c r="R28" s="117"/>
      <c r="S28" s="117"/>
      <c r="T28" s="117"/>
      <c r="U28" s="117"/>
      <c r="V28" s="117"/>
      <c r="W28" s="117"/>
      <c r="X28" s="117"/>
      <c r="Y28" s="117"/>
      <c r="Z28" s="117"/>
    </row>
    <row r="29" spans="1:28" x14ac:dyDescent="0.25">
      <c r="A29" s="113" t="s">
        <v>251</v>
      </c>
      <c r="B29" s="113" t="s">
        <v>279</v>
      </c>
      <c r="C29" s="113" t="s">
        <v>260</v>
      </c>
      <c r="D29" s="113" t="s">
        <v>261</v>
      </c>
      <c r="E29" s="113" t="s">
        <v>298</v>
      </c>
      <c r="F29" s="116" t="s">
        <v>254</v>
      </c>
      <c r="G29" s="116" t="s">
        <v>302</v>
      </c>
      <c r="H29" s="113" t="s">
        <v>249</v>
      </c>
      <c r="I29" s="116" t="s">
        <v>284</v>
      </c>
      <c r="J29" s="116" t="s">
        <v>266</v>
      </c>
      <c r="K29" s="117" t="s">
        <v>270</v>
      </c>
      <c r="L29" s="118"/>
      <c r="M29" s="113"/>
      <c r="N29" s="113"/>
      <c r="O29" s="113"/>
      <c r="P29" s="113"/>
      <c r="Q29" s="113"/>
      <c r="R29" s="113"/>
      <c r="S29" s="113"/>
      <c r="T29" s="113"/>
      <c r="U29" s="113"/>
      <c r="V29" s="113"/>
      <c r="W29" s="113"/>
      <c r="X29" s="113"/>
      <c r="Y29" s="113"/>
      <c r="Z29" s="113"/>
    </row>
    <row r="30" spans="1:28" x14ac:dyDescent="0.25">
      <c r="A30" s="113" t="s">
        <v>251</v>
      </c>
      <c r="B30" s="113" t="s">
        <v>280</v>
      </c>
      <c r="C30" s="113" t="s">
        <v>262</v>
      </c>
      <c r="D30" s="113" t="s">
        <v>263</v>
      </c>
      <c r="E30" s="113" t="s">
        <v>299</v>
      </c>
      <c r="F30" s="116" t="s">
        <v>255</v>
      </c>
      <c r="G30" s="116" t="s">
        <v>303</v>
      </c>
      <c r="H30" s="113" t="s">
        <v>249</v>
      </c>
      <c r="I30" s="116" t="s">
        <v>285</v>
      </c>
      <c r="J30" s="116" t="s">
        <v>267</v>
      </c>
      <c r="K30" s="117" t="s">
        <v>271</v>
      </c>
      <c r="L30" s="118"/>
      <c r="M30" s="113"/>
      <c r="N30" s="113"/>
      <c r="O30" s="113"/>
      <c r="P30" s="113"/>
      <c r="Q30" s="113"/>
      <c r="R30" s="113"/>
      <c r="S30" s="113"/>
      <c r="T30" s="113"/>
      <c r="U30" s="113"/>
      <c r="V30" s="113"/>
      <c r="W30" s="113"/>
      <c r="X30" s="113"/>
      <c r="Y30" s="113"/>
      <c r="Z30" s="113"/>
    </row>
    <row r="31" spans="1:28" x14ac:dyDescent="0.25">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x14ac:dyDescent="0.25">
      <c r="A32" s="120" t="s">
        <v>367</v>
      </c>
      <c r="B32" s="120"/>
      <c r="C32" s="116" t="s">
        <v>374</v>
      </c>
      <c r="D32" s="116" t="s">
        <v>375</v>
      </c>
      <c r="E32" s="116" t="s">
        <v>376</v>
      </c>
      <c r="F32" s="116" t="s">
        <v>377</v>
      </c>
      <c r="G32" s="116" t="s">
        <v>378</v>
      </c>
      <c r="H32" s="116" t="s">
        <v>249</v>
      </c>
      <c r="I32" s="116" t="s">
        <v>379</v>
      </c>
      <c r="J32" s="116" t="s">
        <v>380</v>
      </c>
      <c r="K32" s="113"/>
      <c r="L32" s="113"/>
      <c r="M32" s="113"/>
      <c r="N32" s="113"/>
      <c r="O32" s="113"/>
      <c r="P32" s="113"/>
      <c r="Q32" s="113"/>
      <c r="R32" s="113"/>
      <c r="S32" s="113"/>
      <c r="T32" s="113"/>
      <c r="U32" s="113"/>
      <c r="V32" s="113"/>
      <c r="W32" s="113"/>
      <c r="X32" s="113"/>
      <c r="Y32" s="113"/>
      <c r="Z32" s="113"/>
    </row>
    <row r="33" spans="1:26" x14ac:dyDescent="0.25">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197"/>
      <c r="Q5" s="197"/>
      <c r="R5" s="197"/>
      <c r="S5" s="197"/>
      <c r="T5" s="197"/>
      <c r="U5" s="197"/>
      <c r="V5" s="197"/>
      <c r="W5" s="197"/>
      <c r="X5" s="197"/>
      <c r="Y5" s="197"/>
      <c r="Z5" s="197"/>
      <c r="AA5" s="197"/>
      <c r="AB5" s="197"/>
    </row>
    <row r="6" spans="1:28" s="12" customFormat="1" ht="18.75" x14ac:dyDescent="0.3">
      <c r="A6" s="17"/>
      <c r="B6" s="17"/>
      <c r="L6" s="15"/>
    </row>
    <row r="7" spans="1:28" s="12" customFormat="1" ht="18.75" x14ac:dyDescent="0.2">
      <c r="A7" s="355" t="s">
        <v>10</v>
      </c>
      <c r="B7" s="355"/>
      <c r="C7" s="355"/>
      <c r="D7" s="355"/>
      <c r="E7" s="355"/>
      <c r="F7" s="355"/>
      <c r="G7" s="355"/>
      <c r="H7" s="355"/>
      <c r="I7" s="355"/>
      <c r="J7" s="355"/>
      <c r="K7" s="355"/>
      <c r="L7" s="355"/>
      <c r="M7" s="355"/>
      <c r="N7" s="355"/>
      <c r="O7" s="355"/>
      <c r="P7" s="13"/>
      <c r="Q7" s="13"/>
      <c r="R7" s="13"/>
      <c r="S7" s="13"/>
      <c r="T7" s="13"/>
      <c r="U7" s="13"/>
      <c r="V7" s="13"/>
      <c r="W7" s="13"/>
      <c r="X7" s="13"/>
      <c r="Y7" s="13"/>
      <c r="Z7" s="13"/>
    </row>
    <row r="8" spans="1:28" s="12" customFormat="1" ht="18.75" x14ac:dyDescent="0.2">
      <c r="A8" s="355"/>
      <c r="B8" s="355"/>
      <c r="C8" s="355"/>
      <c r="D8" s="355"/>
      <c r="E8" s="355"/>
      <c r="F8" s="355"/>
      <c r="G8" s="355"/>
      <c r="H8" s="355"/>
      <c r="I8" s="355"/>
      <c r="J8" s="355"/>
      <c r="K8" s="355"/>
      <c r="L8" s="355"/>
      <c r="M8" s="355"/>
      <c r="N8" s="355"/>
      <c r="O8" s="355"/>
      <c r="P8" s="13"/>
      <c r="Q8" s="13"/>
      <c r="R8" s="13"/>
      <c r="S8" s="13"/>
      <c r="T8" s="13"/>
      <c r="U8" s="13"/>
      <c r="V8" s="13"/>
      <c r="W8" s="13"/>
      <c r="X8" s="13"/>
      <c r="Y8" s="13"/>
      <c r="Z8" s="13"/>
    </row>
    <row r="9" spans="1:28" s="12" customFormat="1" ht="18.75" x14ac:dyDescent="0.2">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13"/>
      <c r="Q9" s="13"/>
      <c r="R9" s="13"/>
      <c r="S9" s="13"/>
      <c r="T9" s="13"/>
      <c r="U9" s="13"/>
      <c r="V9" s="13"/>
      <c r="W9" s="13"/>
      <c r="X9" s="13"/>
      <c r="Y9" s="13"/>
      <c r="Z9" s="13"/>
    </row>
    <row r="10" spans="1:28" s="12" customFormat="1" ht="18.75" x14ac:dyDescent="0.2">
      <c r="A10" s="352" t="s">
        <v>9</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5"/>
      <c r="B11" s="355"/>
      <c r="C11" s="355"/>
      <c r="D11" s="355"/>
      <c r="E11" s="355"/>
      <c r="F11" s="355"/>
      <c r="G11" s="355"/>
      <c r="H11" s="355"/>
      <c r="I11" s="355"/>
      <c r="J11" s="355"/>
      <c r="K11" s="355"/>
      <c r="L11" s="355"/>
      <c r="M11" s="355"/>
      <c r="N11" s="355"/>
      <c r="O11" s="355"/>
      <c r="P11" s="13"/>
      <c r="Q11" s="13"/>
      <c r="R11" s="13"/>
      <c r="S11" s="13"/>
      <c r="T11" s="13"/>
      <c r="U11" s="13"/>
      <c r="V11" s="13"/>
      <c r="W11" s="13"/>
      <c r="X11" s="13"/>
      <c r="Y11" s="13"/>
      <c r="Z11" s="13"/>
    </row>
    <row r="12" spans="1:28" s="12" customFormat="1" ht="18.75" x14ac:dyDescent="0.2">
      <c r="A12" s="358" t="str">
        <f>'1. паспорт местоположение'!A12:C12</f>
        <v>A_prj_111001_3132</v>
      </c>
      <c r="B12" s="358"/>
      <c r="C12" s="358"/>
      <c r="D12" s="358"/>
      <c r="E12" s="358"/>
      <c r="F12" s="358"/>
      <c r="G12" s="358"/>
      <c r="H12" s="358"/>
      <c r="I12" s="358"/>
      <c r="J12" s="358"/>
      <c r="K12" s="358"/>
      <c r="L12" s="358"/>
      <c r="M12" s="358"/>
      <c r="N12" s="358"/>
      <c r="O12" s="358"/>
      <c r="P12" s="13"/>
      <c r="Q12" s="13"/>
      <c r="R12" s="13"/>
      <c r="S12" s="13"/>
      <c r="T12" s="13"/>
      <c r="U12" s="13"/>
      <c r="V12" s="13"/>
      <c r="W12" s="13"/>
      <c r="X12" s="13"/>
      <c r="Y12" s="13"/>
      <c r="Z12" s="13"/>
    </row>
    <row r="13" spans="1:28" s="12" customFormat="1" ht="18.75" x14ac:dyDescent="0.2">
      <c r="A13" s="352" t="s">
        <v>8</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8" t="str">
        <f>'1. паспорт местоположение'!A15</f>
        <v>Оборудование, не входящее в сметы строек</v>
      </c>
      <c r="B15" s="358"/>
      <c r="C15" s="358"/>
      <c r="D15" s="358"/>
      <c r="E15" s="358"/>
      <c r="F15" s="358"/>
      <c r="G15" s="358"/>
      <c r="H15" s="358"/>
      <c r="I15" s="358"/>
      <c r="J15" s="358"/>
      <c r="K15" s="358"/>
      <c r="L15" s="358"/>
      <c r="M15" s="358"/>
      <c r="N15" s="358"/>
      <c r="O15" s="358"/>
      <c r="P15" s="8"/>
      <c r="Q15" s="8"/>
      <c r="R15" s="8"/>
      <c r="S15" s="8"/>
      <c r="T15" s="8"/>
      <c r="U15" s="8"/>
      <c r="V15" s="8"/>
      <c r="W15" s="8"/>
      <c r="X15" s="8"/>
      <c r="Y15" s="8"/>
      <c r="Z15" s="8"/>
    </row>
    <row r="16" spans="1:28" s="3" customFormat="1" ht="15" customHeight="1" x14ac:dyDescent="0.2">
      <c r="A16" s="352" t="s">
        <v>7</v>
      </c>
      <c r="B16" s="352"/>
      <c r="C16" s="352"/>
      <c r="D16" s="352"/>
      <c r="E16" s="352"/>
      <c r="F16" s="352"/>
      <c r="G16" s="352"/>
      <c r="H16" s="352"/>
      <c r="I16" s="352"/>
      <c r="J16" s="352"/>
      <c r="K16" s="352"/>
      <c r="L16" s="352"/>
      <c r="M16" s="352"/>
      <c r="N16" s="352"/>
      <c r="O16" s="352"/>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7" t="s">
        <v>520</v>
      </c>
      <c r="B18" s="397"/>
      <c r="C18" s="397"/>
      <c r="D18" s="397"/>
      <c r="E18" s="397"/>
      <c r="F18" s="397"/>
      <c r="G18" s="397"/>
      <c r="H18" s="397"/>
      <c r="I18" s="397"/>
      <c r="J18" s="397"/>
      <c r="K18" s="397"/>
      <c r="L18" s="397"/>
      <c r="M18" s="397"/>
      <c r="N18" s="397"/>
      <c r="O18" s="397"/>
      <c r="P18" s="7"/>
      <c r="Q18" s="7"/>
      <c r="R18" s="7"/>
      <c r="S18" s="7"/>
      <c r="T18" s="7"/>
      <c r="U18" s="7"/>
      <c r="V18" s="7"/>
      <c r="W18" s="7"/>
      <c r="X18" s="7"/>
      <c r="Y18" s="7"/>
      <c r="Z18" s="7"/>
    </row>
    <row r="19" spans="1:26" s="3" customFormat="1" ht="78" customHeight="1" x14ac:dyDescent="0.2">
      <c r="A19" s="357" t="s">
        <v>6</v>
      </c>
      <c r="B19" s="357" t="s">
        <v>89</v>
      </c>
      <c r="C19" s="357" t="s">
        <v>88</v>
      </c>
      <c r="D19" s="357" t="s">
        <v>77</v>
      </c>
      <c r="E19" s="394" t="s">
        <v>87</v>
      </c>
      <c r="F19" s="395"/>
      <c r="G19" s="395"/>
      <c r="H19" s="395"/>
      <c r="I19" s="396"/>
      <c r="J19" s="357" t="s">
        <v>86</v>
      </c>
      <c r="K19" s="357"/>
      <c r="L19" s="357"/>
      <c r="M19" s="357"/>
      <c r="N19" s="357"/>
      <c r="O19" s="357"/>
      <c r="P19" s="4"/>
      <c r="Q19" s="4"/>
      <c r="R19" s="4"/>
      <c r="S19" s="4"/>
      <c r="T19" s="4"/>
      <c r="U19" s="4"/>
      <c r="V19" s="4"/>
      <c r="W19" s="4"/>
    </row>
    <row r="20" spans="1:26" s="3" customFormat="1" ht="51" customHeight="1" x14ac:dyDescent="0.2">
      <c r="A20" s="357"/>
      <c r="B20" s="357"/>
      <c r="C20" s="357"/>
      <c r="D20" s="357"/>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2" zoomScale="60" workbookViewId="0">
      <selection activeCell="B25" sqref="B25"/>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01" t="str">
        <f>'[1]1. паспорт местоположение'!A5:C5</f>
        <v>Год раскрытия информации: 2016 год</v>
      </c>
      <c r="B5" s="401"/>
      <c r="C5" s="401"/>
      <c r="D5" s="401"/>
      <c r="E5" s="401"/>
      <c r="F5" s="401"/>
      <c r="G5" s="401"/>
      <c r="H5" s="401"/>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55" t="str">
        <f>'[1]1. паспорт местоположение'!A7:C7</f>
        <v xml:space="preserve">Паспорт инвестиционного проекта </v>
      </c>
      <c r="B7" s="355"/>
      <c r="C7" s="355"/>
      <c r="D7" s="355"/>
      <c r="E7" s="355"/>
      <c r="F7" s="355"/>
      <c r="G7" s="355"/>
      <c r="H7" s="355"/>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215"/>
      <c r="AR7" s="215"/>
    </row>
    <row r="8" spans="1:44" ht="18.75" x14ac:dyDescent="0.2">
      <c r="A8" s="202"/>
      <c r="B8" s="202"/>
      <c r="C8" s="202"/>
      <c r="D8" s="202"/>
      <c r="E8" s="202"/>
      <c r="F8" s="202"/>
      <c r="G8" s="202"/>
      <c r="H8" s="202"/>
      <c r="I8" s="202"/>
      <c r="J8" s="202"/>
      <c r="K8" s="202"/>
      <c r="L8" s="187"/>
      <c r="M8" s="187"/>
      <c r="N8" s="187"/>
      <c r="O8" s="187"/>
      <c r="P8" s="187"/>
      <c r="Q8" s="187"/>
      <c r="R8" s="187"/>
      <c r="S8" s="187"/>
      <c r="T8" s="187"/>
      <c r="U8" s="187"/>
      <c r="V8" s="187"/>
      <c r="W8" s="187"/>
      <c r="X8" s="187"/>
      <c r="Y8" s="187"/>
      <c r="Z8" s="12"/>
      <c r="AA8" s="12"/>
      <c r="AB8" s="12"/>
      <c r="AC8" s="12"/>
      <c r="AD8" s="12"/>
      <c r="AE8" s="12"/>
      <c r="AF8" s="12"/>
      <c r="AG8" s="12"/>
      <c r="AH8" s="12"/>
      <c r="AI8" s="12"/>
      <c r="AJ8" s="12"/>
      <c r="AK8" s="12"/>
      <c r="AL8" s="12"/>
      <c r="AM8" s="12"/>
      <c r="AN8" s="12"/>
      <c r="AO8" s="12"/>
      <c r="AP8" s="12"/>
      <c r="AQ8" s="212"/>
      <c r="AR8" s="212"/>
    </row>
    <row r="9" spans="1:44" ht="18.75" x14ac:dyDescent="0.2">
      <c r="A9" s="354" t="str">
        <f>'[1]1. паспорт местоположение'!A9:C9</f>
        <v xml:space="preserve">                         АО "Янтарьэнерго"                         </v>
      </c>
      <c r="B9" s="354"/>
      <c r="C9" s="354"/>
      <c r="D9" s="354"/>
      <c r="E9" s="354"/>
      <c r="F9" s="354"/>
      <c r="G9" s="354"/>
      <c r="H9" s="354"/>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16"/>
      <c r="AR9" s="216"/>
    </row>
    <row r="10" spans="1:44" x14ac:dyDescent="0.2">
      <c r="A10" s="352" t="s">
        <v>9</v>
      </c>
      <c r="B10" s="352"/>
      <c r="C10" s="352"/>
      <c r="D10" s="352"/>
      <c r="E10" s="352"/>
      <c r="F10" s="352"/>
      <c r="G10" s="352"/>
      <c r="H10" s="352"/>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217"/>
      <c r="AR10" s="217"/>
    </row>
    <row r="11" spans="1:44" ht="18.75" x14ac:dyDescent="0.2">
      <c r="A11" s="202"/>
      <c r="B11" s="202"/>
      <c r="C11" s="202"/>
      <c r="D11" s="202"/>
      <c r="E11" s="202"/>
      <c r="F11" s="202"/>
      <c r="G11" s="202"/>
      <c r="H11" s="202"/>
      <c r="I11" s="202"/>
      <c r="J11" s="202"/>
      <c r="K11" s="202"/>
      <c r="L11" s="187"/>
      <c r="M11" s="187"/>
      <c r="N11" s="187"/>
      <c r="O11" s="187"/>
      <c r="P11" s="187"/>
      <c r="Q11" s="187"/>
      <c r="R11" s="187"/>
      <c r="S11" s="187"/>
      <c r="T11" s="187"/>
      <c r="U11" s="187"/>
      <c r="V11" s="187"/>
      <c r="W11" s="187"/>
      <c r="X11" s="187"/>
      <c r="Y11" s="187"/>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54" t="str">
        <f>'1. паспорт местоположение'!A12:C12</f>
        <v>A_prj_111001_3132</v>
      </c>
      <c r="B12" s="354"/>
      <c r="C12" s="354"/>
      <c r="D12" s="354"/>
      <c r="E12" s="354"/>
      <c r="F12" s="354"/>
      <c r="G12" s="354"/>
      <c r="H12" s="354"/>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16"/>
      <c r="AR12" s="216"/>
    </row>
    <row r="13" spans="1:44" x14ac:dyDescent="0.2">
      <c r="A13" s="352" t="s">
        <v>8</v>
      </c>
      <c r="B13" s="352"/>
      <c r="C13" s="352"/>
      <c r="D13" s="352"/>
      <c r="E13" s="352"/>
      <c r="F13" s="352"/>
      <c r="G13" s="352"/>
      <c r="H13" s="352"/>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217"/>
      <c r="AR13" s="217"/>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18"/>
      <c r="AR14" s="218"/>
    </row>
    <row r="15" spans="1:44" ht="18.75" x14ac:dyDescent="0.2">
      <c r="A15" s="354" t="str">
        <f>'1. паспорт местоположение'!A15</f>
        <v>Оборудование, не входящее в сметы строек</v>
      </c>
      <c r="B15" s="354"/>
      <c r="C15" s="354"/>
      <c r="D15" s="354"/>
      <c r="E15" s="354"/>
      <c r="F15" s="354"/>
      <c r="G15" s="354"/>
      <c r="H15" s="354"/>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16"/>
      <c r="AR15" s="216"/>
    </row>
    <row r="16" spans="1:44" x14ac:dyDescent="0.2">
      <c r="A16" s="352" t="s">
        <v>7</v>
      </c>
      <c r="B16" s="352"/>
      <c r="C16" s="352"/>
      <c r="D16" s="352"/>
      <c r="E16" s="352"/>
      <c r="F16" s="352"/>
      <c r="G16" s="352"/>
      <c r="H16" s="352"/>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217"/>
      <c r="AR16" s="217"/>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54" t="s">
        <v>521</v>
      </c>
      <c r="B18" s="354"/>
      <c r="C18" s="354"/>
      <c r="D18" s="354"/>
      <c r="E18" s="354"/>
      <c r="F18" s="354"/>
      <c r="G18" s="354"/>
      <c r="H18" s="3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362</v>
      </c>
      <c r="B24" s="226" t="s">
        <v>1</v>
      </c>
      <c r="D24" s="227"/>
      <c r="E24" s="228"/>
      <c r="F24" s="228"/>
      <c r="G24" s="228"/>
      <c r="H24" s="228"/>
    </row>
    <row r="25" spans="1:44" x14ac:dyDescent="0.2">
      <c r="A25" s="229" t="s">
        <v>571</v>
      </c>
      <c r="B25" s="230">
        <f>$B$126/1.18</f>
        <v>500000</v>
      </c>
    </row>
    <row r="26" spans="1:44" x14ac:dyDescent="0.2">
      <c r="A26" s="231" t="s">
        <v>360</v>
      </c>
      <c r="B26" s="232">
        <v>0</v>
      </c>
    </row>
    <row r="27" spans="1:44" x14ac:dyDescent="0.2">
      <c r="A27" s="231" t="s">
        <v>358</v>
      </c>
      <c r="B27" s="232">
        <f>$B$123</f>
        <v>25</v>
      </c>
      <c r="D27" s="224" t="s">
        <v>361</v>
      </c>
    </row>
    <row r="28" spans="1:44" ht="16.149999999999999" customHeight="1" thickBot="1" x14ac:dyDescent="0.25">
      <c r="A28" s="233" t="s">
        <v>356</v>
      </c>
      <c r="B28" s="234">
        <v>1</v>
      </c>
      <c r="D28" s="405" t="s">
        <v>359</v>
      </c>
      <c r="E28" s="406"/>
      <c r="F28" s="407"/>
      <c r="G28" s="408" t="str">
        <f>IF(SUM(B89:L89)=0,"не окупается",SUM(B89:L89))</f>
        <v>не окупается</v>
      </c>
      <c r="H28" s="409"/>
    </row>
    <row r="29" spans="1:44" ht="15.6" customHeight="1" x14ac:dyDescent="0.2">
      <c r="A29" s="229" t="s">
        <v>354</v>
      </c>
      <c r="B29" s="230">
        <f>$B$126*$B$127</f>
        <v>5900</v>
      </c>
      <c r="D29" s="405" t="s">
        <v>357</v>
      </c>
      <c r="E29" s="406"/>
      <c r="F29" s="407"/>
      <c r="G29" s="408" t="str">
        <f>IF(SUM(B90:L90)=0,"не окупается",SUM(B90:L90))</f>
        <v>не окупается</v>
      </c>
      <c r="H29" s="409"/>
    </row>
    <row r="30" spans="1:44" ht="27.6" customHeight="1" x14ac:dyDescent="0.2">
      <c r="A30" s="231" t="s">
        <v>572</v>
      </c>
      <c r="B30" s="232">
        <v>1</v>
      </c>
      <c r="D30" s="405" t="s">
        <v>355</v>
      </c>
      <c r="E30" s="406"/>
      <c r="F30" s="407"/>
      <c r="G30" s="410">
        <f>L87</f>
        <v>-667116.23802895367</v>
      </c>
      <c r="H30" s="411"/>
    </row>
    <row r="31" spans="1:44" x14ac:dyDescent="0.2">
      <c r="A31" s="231" t="s">
        <v>353</v>
      </c>
      <c r="B31" s="232">
        <v>1</v>
      </c>
      <c r="D31" s="398"/>
      <c r="E31" s="399"/>
      <c r="F31" s="400"/>
      <c r="G31" s="398"/>
      <c r="H31" s="400"/>
    </row>
    <row r="32" spans="1:44" x14ac:dyDescent="0.2">
      <c r="A32" s="231" t="s">
        <v>331</v>
      </c>
      <c r="B32" s="232"/>
    </row>
    <row r="33" spans="1:42" x14ac:dyDescent="0.2">
      <c r="A33" s="231" t="s">
        <v>352</v>
      </c>
      <c r="B33" s="232"/>
    </row>
    <row r="34" spans="1:42" x14ac:dyDescent="0.2">
      <c r="A34" s="231" t="s">
        <v>351</v>
      </c>
      <c r="B34" s="232"/>
    </row>
    <row r="35" spans="1:42" x14ac:dyDescent="0.2">
      <c r="A35" s="235"/>
      <c r="B35" s="232"/>
    </row>
    <row r="36" spans="1:42" ht="16.5" thickBot="1" x14ac:dyDescent="0.25">
      <c r="A36" s="233" t="s">
        <v>323</v>
      </c>
      <c r="B36" s="236">
        <v>0.2</v>
      </c>
    </row>
    <row r="37" spans="1:42" x14ac:dyDescent="0.2">
      <c r="A37" s="229" t="s">
        <v>573</v>
      </c>
      <c r="B37" s="230">
        <v>0</v>
      </c>
    </row>
    <row r="38" spans="1:42" x14ac:dyDescent="0.2">
      <c r="A38" s="231" t="s">
        <v>350</v>
      </c>
      <c r="B38" s="232"/>
    </row>
    <row r="39" spans="1:42" ht="16.5" thickBot="1" x14ac:dyDescent="0.25">
      <c r="A39" s="237" t="s">
        <v>349</v>
      </c>
      <c r="B39" s="238"/>
    </row>
    <row r="40" spans="1:42" x14ac:dyDescent="0.2">
      <c r="A40" s="239" t="s">
        <v>574</v>
      </c>
      <c r="B40" s="240">
        <v>1</v>
      </c>
    </row>
    <row r="41" spans="1:42" x14ac:dyDescent="0.2">
      <c r="A41" s="241" t="s">
        <v>348</v>
      </c>
      <c r="B41" s="242"/>
    </row>
    <row r="42" spans="1:42" x14ac:dyDescent="0.2">
      <c r="A42" s="241" t="s">
        <v>347</v>
      </c>
      <c r="B42" s="243"/>
    </row>
    <row r="43" spans="1:42" x14ac:dyDescent="0.2">
      <c r="A43" s="241" t="s">
        <v>346</v>
      </c>
      <c r="B43" s="243">
        <v>0</v>
      </c>
    </row>
    <row r="44" spans="1:42" x14ac:dyDescent="0.2">
      <c r="A44" s="241" t="s">
        <v>345</v>
      </c>
      <c r="B44" s="243">
        <f>B129</f>
        <v>0.20499999999999999</v>
      </c>
    </row>
    <row r="45" spans="1:42" x14ac:dyDescent="0.2">
      <c r="A45" s="241" t="s">
        <v>344</v>
      </c>
      <c r="B45" s="243">
        <f>1-B43</f>
        <v>1</v>
      </c>
    </row>
    <row r="46" spans="1:42" ht="16.5" thickBot="1" x14ac:dyDescent="0.25">
      <c r="A46" s="244" t="s">
        <v>343</v>
      </c>
      <c r="B46" s="245">
        <f>B45*B44+B43*B42*(1-B36)</f>
        <v>0.20499999999999999</v>
      </c>
      <c r="C46" s="246"/>
    </row>
    <row r="47" spans="1:42" s="249" customFormat="1" x14ac:dyDescent="0.2">
      <c r="A47" s="247" t="s">
        <v>342</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341</v>
      </c>
      <c r="B48" s="251">
        <f>B136</f>
        <v>0</v>
      </c>
      <c r="C48" s="251">
        <f t="shared" ref="C48:AP49" si="1">C136</f>
        <v>5.8000000000000003E-2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340</v>
      </c>
      <c r="B49" s="251">
        <f>B137</f>
        <v>0</v>
      </c>
      <c r="C49" s="251">
        <f t="shared" si="1"/>
        <v>5.8000000000000052E-2</v>
      </c>
      <c r="D49" s="251">
        <f t="shared" si="1"/>
        <v>0.11619000000000002</v>
      </c>
      <c r="E49" s="251">
        <f t="shared" si="1"/>
        <v>0.17758045</v>
      </c>
      <c r="F49" s="251">
        <f t="shared" si="1"/>
        <v>0.24234737475000001</v>
      </c>
      <c r="G49" s="251">
        <f t="shared" si="1"/>
        <v>0.31067648036124984</v>
      </c>
      <c r="H49" s="251">
        <f t="shared" si="1"/>
        <v>0.38276368678111861</v>
      </c>
      <c r="I49" s="251">
        <f t="shared" si="1"/>
        <v>0.45881568955408003</v>
      </c>
      <c r="J49" s="251">
        <f t="shared" si="1"/>
        <v>0.53905055247955436</v>
      </c>
      <c r="K49" s="251">
        <f t="shared" si="1"/>
        <v>0.62369833286592979</v>
      </c>
      <c r="L49" s="251">
        <f t="shared" si="1"/>
        <v>0.71300174117355586</v>
      </c>
      <c r="M49" s="251">
        <f t="shared" si="1"/>
        <v>0.80721683693810142</v>
      </c>
      <c r="N49" s="251">
        <f t="shared" si="1"/>
        <v>0.90661376296969687</v>
      </c>
      <c r="O49" s="251">
        <f t="shared" si="1"/>
        <v>1.0114775199330301</v>
      </c>
      <c r="P49" s="251">
        <f t="shared" si="1"/>
        <v>1.1221087835293466</v>
      </c>
      <c r="Q49" s="251">
        <f t="shared" si="1"/>
        <v>1.2388247666234604</v>
      </c>
      <c r="R49" s="251">
        <f t="shared" si="1"/>
        <v>1.3619601287877505</v>
      </c>
      <c r="S49" s="251">
        <f t="shared" si="1"/>
        <v>1.4918679358710767</v>
      </c>
      <c r="T49" s="251">
        <f t="shared" si="1"/>
        <v>1.6289206723439857</v>
      </c>
      <c r="U49" s="251">
        <f t="shared" si="1"/>
        <v>1.7735113093229047</v>
      </c>
      <c r="V49" s="251">
        <f t="shared" si="1"/>
        <v>1.9260544313356642</v>
      </c>
      <c r="W49" s="251">
        <f t="shared" si="1"/>
        <v>2.0869874250591254</v>
      </c>
      <c r="X49" s="251">
        <f t="shared" si="1"/>
        <v>2.2567717334373771</v>
      </c>
      <c r="Y49" s="251">
        <f t="shared" si="1"/>
        <v>2.4358941787764326</v>
      </c>
      <c r="Z49" s="251">
        <f t="shared" si="1"/>
        <v>2.6248683586091359</v>
      </c>
      <c r="AA49" s="251">
        <f t="shared" si="1"/>
        <v>2.8242361183326383</v>
      </c>
      <c r="AB49" s="251">
        <f t="shared" si="1"/>
        <v>3.0345691048409336</v>
      </c>
      <c r="AC49" s="251">
        <f t="shared" si="1"/>
        <v>3.2564704056071845</v>
      </c>
      <c r="AD49" s="251">
        <f t="shared" si="1"/>
        <v>3.4905762779155793</v>
      </c>
      <c r="AE49" s="251">
        <f t="shared" si="1"/>
        <v>3.7375579732009356</v>
      </c>
      <c r="AF49" s="251">
        <f t="shared" si="1"/>
        <v>3.9981236617269866</v>
      </c>
      <c r="AG49" s="251">
        <f t="shared" si="1"/>
        <v>4.2730204631219708</v>
      </c>
      <c r="AH49" s="251">
        <f t="shared" si="1"/>
        <v>4.563036588593679</v>
      </c>
      <c r="AI49" s="251">
        <f t="shared" si="1"/>
        <v>4.8690036009663311</v>
      </c>
      <c r="AJ49" s="251">
        <f t="shared" si="1"/>
        <v>5.1917987990194794</v>
      </c>
      <c r="AK49" s="251">
        <f t="shared" si="1"/>
        <v>5.5323477329655502</v>
      </c>
      <c r="AL49" s="251">
        <f t="shared" si="1"/>
        <v>5.8916268582786548</v>
      </c>
      <c r="AM49" s="251">
        <f t="shared" si="1"/>
        <v>6.2706663354839804</v>
      </c>
      <c r="AN49" s="251">
        <f t="shared" si="1"/>
        <v>6.6705529839355986</v>
      </c>
      <c r="AO49" s="251">
        <f t="shared" si="1"/>
        <v>7.0924333980520569</v>
      </c>
      <c r="AP49" s="251">
        <f t="shared" si="1"/>
        <v>7.5375172349449198</v>
      </c>
    </row>
    <row r="50" spans="1:45" s="249" customFormat="1" ht="16.5" thickBot="1" x14ac:dyDescent="0.25">
      <c r="A50" s="252" t="s">
        <v>575</v>
      </c>
      <c r="B50" s="253">
        <f>IF($B$124="да",($B$126-0.05),0)</f>
        <v>0</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339</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338</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337</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336</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335</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576</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334</v>
      </c>
      <c r="B59" s="264">
        <f t="shared" ref="B59:AP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c r="AC59" s="264">
        <f t="shared" si="8"/>
        <v>0</v>
      </c>
      <c r="AD59" s="264">
        <f t="shared" si="8"/>
        <v>0</v>
      </c>
      <c r="AE59" s="264">
        <f t="shared" si="8"/>
        <v>0</v>
      </c>
      <c r="AF59" s="264">
        <f t="shared" si="8"/>
        <v>0</v>
      </c>
      <c r="AG59" s="264">
        <f t="shared" si="8"/>
        <v>0</v>
      </c>
      <c r="AH59" s="264">
        <f t="shared" si="8"/>
        <v>0</v>
      </c>
      <c r="AI59" s="264">
        <f t="shared" si="8"/>
        <v>0</v>
      </c>
      <c r="AJ59" s="264">
        <f t="shared" si="8"/>
        <v>0</v>
      </c>
      <c r="AK59" s="264">
        <f t="shared" si="8"/>
        <v>0</v>
      </c>
      <c r="AL59" s="264">
        <f t="shared" si="8"/>
        <v>0</v>
      </c>
      <c r="AM59" s="264">
        <f t="shared" si="8"/>
        <v>0</v>
      </c>
      <c r="AN59" s="264">
        <f t="shared" si="8"/>
        <v>0</v>
      </c>
      <c r="AO59" s="264">
        <f t="shared" si="8"/>
        <v>0</v>
      </c>
      <c r="AP59" s="264">
        <f t="shared" si="8"/>
        <v>0</v>
      </c>
    </row>
    <row r="60" spans="1:45" x14ac:dyDescent="0.2">
      <c r="A60" s="256" t="s">
        <v>333</v>
      </c>
      <c r="B60" s="257">
        <f t="shared" ref="B60:Z60" si="9">SUM(B61:B65)</f>
        <v>0</v>
      </c>
      <c r="C60" s="257">
        <f t="shared" si="9"/>
        <v>-6242.2000000000007</v>
      </c>
      <c r="D60" s="257">
        <f>SUM(D61:D65)</f>
        <v>-6585.5209999999997</v>
      </c>
      <c r="E60" s="257">
        <f t="shared" si="9"/>
        <v>-6947.724655</v>
      </c>
      <c r="F60" s="257">
        <f t="shared" si="9"/>
        <v>-7329.8495110249996</v>
      </c>
      <c r="G60" s="257">
        <f t="shared" si="9"/>
        <v>-7732.9912341313739</v>
      </c>
      <c r="H60" s="257">
        <f t="shared" si="9"/>
        <v>-8158.3057520085995</v>
      </c>
      <c r="I60" s="257">
        <f t="shared" si="9"/>
        <v>-8607.0125683690731</v>
      </c>
      <c r="J60" s="257">
        <f t="shared" si="9"/>
        <v>-9080.3982596293699</v>
      </c>
      <c r="K60" s="257">
        <f t="shared" si="9"/>
        <v>-9579.8201639089857</v>
      </c>
      <c r="L60" s="257">
        <f t="shared" si="9"/>
        <v>-10106.71027292398</v>
      </c>
      <c r="M60" s="257">
        <f t="shared" si="9"/>
        <v>-10662.579337934798</v>
      </c>
      <c r="N60" s="257">
        <f t="shared" si="9"/>
        <v>-11249.021201521211</v>
      </c>
      <c r="O60" s="257">
        <f t="shared" si="9"/>
        <v>-11867.717367604879</v>
      </c>
      <c r="P60" s="257">
        <f t="shared" si="9"/>
        <v>-12520.441822823144</v>
      </c>
      <c r="Q60" s="257">
        <f t="shared" si="9"/>
        <v>-13209.066123078417</v>
      </c>
      <c r="R60" s="257">
        <f t="shared" si="9"/>
        <v>-13935.564759847728</v>
      </c>
      <c r="S60" s="257">
        <f t="shared" si="9"/>
        <v>-14702.020821639353</v>
      </c>
      <c r="T60" s="257">
        <f t="shared" si="9"/>
        <v>-15510.631966829516</v>
      </c>
      <c r="U60" s="257">
        <f t="shared" si="9"/>
        <v>-16363.716725005137</v>
      </c>
      <c r="V60" s="257">
        <f t="shared" si="9"/>
        <v>-17263.721144880419</v>
      </c>
      <c r="W60" s="257">
        <f t="shared" si="9"/>
        <v>-18213.225807848841</v>
      </c>
      <c r="X60" s="257">
        <f t="shared" si="9"/>
        <v>-19214.953227280526</v>
      </c>
      <c r="Y60" s="257">
        <f t="shared" si="9"/>
        <v>-20271.775654780951</v>
      </c>
      <c r="Z60" s="257">
        <f t="shared" si="9"/>
        <v>-21386.723315793901</v>
      </c>
      <c r="AA60" s="257">
        <f t="shared" ref="AA60:AP60" si="10">SUM(AA61:AA65)</f>
        <v>-22562.993098162566</v>
      </c>
      <c r="AB60" s="257">
        <f t="shared" si="10"/>
        <v>-23803.957718561509</v>
      </c>
      <c r="AC60" s="257">
        <f t="shared" si="10"/>
        <v>-25113.175393082387</v>
      </c>
      <c r="AD60" s="257">
        <f t="shared" si="10"/>
        <v>-26494.400039701919</v>
      </c>
      <c r="AE60" s="257">
        <f t="shared" si="10"/>
        <v>-27951.59204188552</v>
      </c>
      <c r="AF60" s="257">
        <f t="shared" si="10"/>
        <v>-29488.929604189219</v>
      </c>
      <c r="AG60" s="257">
        <f t="shared" si="10"/>
        <v>-31110.820732419626</v>
      </c>
      <c r="AH60" s="257">
        <f t="shared" si="10"/>
        <v>-32821.915872702702</v>
      </c>
      <c r="AI60" s="257">
        <f t="shared" si="10"/>
        <v>-34627.121245701353</v>
      </c>
      <c r="AJ60" s="257">
        <f t="shared" si="10"/>
        <v>-36531.612914214929</v>
      </c>
      <c r="AK60" s="257">
        <f t="shared" si="10"/>
        <v>-38540.851624496747</v>
      </c>
      <c r="AL60" s="257">
        <f t="shared" si="10"/>
        <v>-40660.598463844064</v>
      </c>
      <c r="AM60" s="257">
        <f t="shared" si="10"/>
        <v>-42896.931379355483</v>
      </c>
      <c r="AN60" s="257">
        <f t="shared" si="10"/>
        <v>-45256.262605220028</v>
      </c>
      <c r="AO60" s="257">
        <f t="shared" si="10"/>
        <v>-47745.357048507132</v>
      </c>
      <c r="AP60" s="257">
        <f t="shared" si="10"/>
        <v>-50371.351686175025</v>
      </c>
    </row>
    <row r="61" spans="1:45" x14ac:dyDescent="0.2">
      <c r="A61" s="265" t="s">
        <v>332</v>
      </c>
      <c r="B61" s="257"/>
      <c r="C61" s="257">
        <f>-IF(C$47&lt;=$B$30,0,$B$29*(1+C$49)*$B$28)</f>
        <v>-6242.2000000000007</v>
      </c>
      <c r="D61" s="257">
        <f>-IF(D$47&lt;=$B$30,0,$B$29*(1+D$49)*$B$28)</f>
        <v>-6585.5209999999997</v>
      </c>
      <c r="E61" s="257">
        <f t="shared" ref="E61:AP61" si="11">-IF(E$47&lt;=$B$30,0,$B$29*(1+E$49)*$B$28)</f>
        <v>-6947.724655</v>
      </c>
      <c r="F61" s="257">
        <f t="shared" si="11"/>
        <v>-7329.8495110249996</v>
      </c>
      <c r="G61" s="257">
        <f t="shared" si="11"/>
        <v>-7732.9912341313739</v>
      </c>
      <c r="H61" s="257">
        <f t="shared" si="11"/>
        <v>-8158.3057520085995</v>
      </c>
      <c r="I61" s="257">
        <f t="shared" si="11"/>
        <v>-8607.0125683690731</v>
      </c>
      <c r="J61" s="257">
        <f t="shared" si="11"/>
        <v>-9080.3982596293699</v>
      </c>
      <c r="K61" s="257">
        <f t="shared" si="11"/>
        <v>-9579.8201639089857</v>
      </c>
      <c r="L61" s="257">
        <f t="shared" si="11"/>
        <v>-10106.71027292398</v>
      </c>
      <c r="M61" s="257">
        <f t="shared" si="11"/>
        <v>-10662.579337934798</v>
      </c>
      <c r="N61" s="257">
        <f t="shared" si="11"/>
        <v>-11249.021201521211</v>
      </c>
      <c r="O61" s="257">
        <f t="shared" si="11"/>
        <v>-11867.717367604879</v>
      </c>
      <c r="P61" s="257">
        <f t="shared" si="11"/>
        <v>-12520.441822823144</v>
      </c>
      <c r="Q61" s="257">
        <f t="shared" si="11"/>
        <v>-13209.066123078417</v>
      </c>
      <c r="R61" s="257">
        <f t="shared" si="11"/>
        <v>-13935.564759847728</v>
      </c>
      <c r="S61" s="257">
        <f t="shared" si="11"/>
        <v>-14702.020821639353</v>
      </c>
      <c r="T61" s="257">
        <f t="shared" si="11"/>
        <v>-15510.631966829516</v>
      </c>
      <c r="U61" s="257">
        <f t="shared" si="11"/>
        <v>-16363.716725005137</v>
      </c>
      <c r="V61" s="257">
        <f t="shared" si="11"/>
        <v>-17263.721144880419</v>
      </c>
      <c r="W61" s="257">
        <f t="shared" si="11"/>
        <v>-18213.225807848841</v>
      </c>
      <c r="X61" s="257">
        <f t="shared" si="11"/>
        <v>-19214.953227280526</v>
      </c>
      <c r="Y61" s="257">
        <f t="shared" si="11"/>
        <v>-20271.775654780951</v>
      </c>
      <c r="Z61" s="257">
        <f t="shared" si="11"/>
        <v>-21386.723315793901</v>
      </c>
      <c r="AA61" s="257">
        <f t="shared" si="11"/>
        <v>-22562.993098162566</v>
      </c>
      <c r="AB61" s="257">
        <f t="shared" si="11"/>
        <v>-23803.957718561509</v>
      </c>
      <c r="AC61" s="257">
        <f t="shared" si="11"/>
        <v>-25113.175393082387</v>
      </c>
      <c r="AD61" s="257">
        <f t="shared" si="11"/>
        <v>-26494.400039701919</v>
      </c>
      <c r="AE61" s="257">
        <f t="shared" si="11"/>
        <v>-27951.59204188552</v>
      </c>
      <c r="AF61" s="257">
        <f t="shared" si="11"/>
        <v>-29488.929604189219</v>
      </c>
      <c r="AG61" s="257">
        <f t="shared" si="11"/>
        <v>-31110.820732419626</v>
      </c>
      <c r="AH61" s="257">
        <f t="shared" si="11"/>
        <v>-32821.915872702702</v>
      </c>
      <c r="AI61" s="257">
        <f t="shared" si="11"/>
        <v>-34627.121245701353</v>
      </c>
      <c r="AJ61" s="257">
        <f t="shared" si="11"/>
        <v>-36531.612914214929</v>
      </c>
      <c r="AK61" s="257">
        <f t="shared" si="11"/>
        <v>-38540.851624496747</v>
      </c>
      <c r="AL61" s="257">
        <f t="shared" si="11"/>
        <v>-40660.598463844064</v>
      </c>
      <c r="AM61" s="257">
        <f t="shared" si="11"/>
        <v>-42896.931379355483</v>
      </c>
      <c r="AN61" s="257">
        <f t="shared" si="11"/>
        <v>-45256.262605220028</v>
      </c>
      <c r="AO61" s="257">
        <f t="shared" si="11"/>
        <v>-47745.357048507132</v>
      </c>
      <c r="AP61" s="257">
        <f t="shared" si="11"/>
        <v>-50371.351686175025</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573</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573</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577</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330</v>
      </c>
      <c r="B66" s="264">
        <f t="shared" ref="B66:AO66" si="12">B59+B60</f>
        <v>0</v>
      </c>
      <c r="C66" s="264">
        <f t="shared" si="12"/>
        <v>-6242.2000000000007</v>
      </c>
      <c r="D66" s="264">
        <f t="shared" si="12"/>
        <v>-6585.5209999999997</v>
      </c>
      <c r="E66" s="264">
        <f t="shared" si="12"/>
        <v>-6947.724655</v>
      </c>
      <c r="F66" s="264">
        <f t="shared" si="12"/>
        <v>-7329.8495110249996</v>
      </c>
      <c r="G66" s="264">
        <f t="shared" si="12"/>
        <v>-7732.9912341313739</v>
      </c>
      <c r="H66" s="264">
        <f t="shared" si="12"/>
        <v>-8158.3057520085995</v>
      </c>
      <c r="I66" s="264">
        <f t="shared" si="12"/>
        <v>-8607.0125683690731</v>
      </c>
      <c r="J66" s="264">
        <f t="shared" si="12"/>
        <v>-9080.3982596293699</v>
      </c>
      <c r="K66" s="264">
        <f t="shared" si="12"/>
        <v>-9579.8201639089857</v>
      </c>
      <c r="L66" s="264">
        <f t="shared" si="12"/>
        <v>-10106.71027292398</v>
      </c>
      <c r="M66" s="264">
        <f t="shared" si="12"/>
        <v>-10662.579337934798</v>
      </c>
      <c r="N66" s="264">
        <f t="shared" si="12"/>
        <v>-11249.021201521211</v>
      </c>
      <c r="O66" s="264">
        <f t="shared" si="12"/>
        <v>-11867.717367604879</v>
      </c>
      <c r="P66" s="264">
        <f t="shared" si="12"/>
        <v>-12520.441822823144</v>
      </c>
      <c r="Q66" s="264">
        <f t="shared" si="12"/>
        <v>-13209.066123078417</v>
      </c>
      <c r="R66" s="264">
        <f t="shared" si="12"/>
        <v>-13935.564759847728</v>
      </c>
      <c r="S66" s="264">
        <f t="shared" si="12"/>
        <v>-14702.020821639353</v>
      </c>
      <c r="T66" s="264">
        <f t="shared" si="12"/>
        <v>-15510.631966829516</v>
      </c>
      <c r="U66" s="264">
        <f t="shared" si="12"/>
        <v>-16363.716725005137</v>
      </c>
      <c r="V66" s="264">
        <f t="shared" si="12"/>
        <v>-17263.721144880419</v>
      </c>
      <c r="W66" s="264">
        <f t="shared" si="12"/>
        <v>-18213.225807848841</v>
      </c>
      <c r="X66" s="264">
        <f t="shared" si="12"/>
        <v>-19214.953227280526</v>
      </c>
      <c r="Y66" s="264">
        <f t="shared" si="12"/>
        <v>-20271.775654780951</v>
      </c>
      <c r="Z66" s="264">
        <f t="shared" si="12"/>
        <v>-21386.723315793901</v>
      </c>
      <c r="AA66" s="264">
        <f t="shared" si="12"/>
        <v>-22562.993098162566</v>
      </c>
      <c r="AB66" s="264">
        <f t="shared" si="12"/>
        <v>-23803.957718561509</v>
      </c>
      <c r="AC66" s="264">
        <f t="shared" si="12"/>
        <v>-25113.175393082387</v>
      </c>
      <c r="AD66" s="264">
        <f t="shared" si="12"/>
        <v>-26494.400039701919</v>
      </c>
      <c r="AE66" s="264">
        <f t="shared" si="12"/>
        <v>-27951.59204188552</v>
      </c>
      <c r="AF66" s="264">
        <f t="shared" si="12"/>
        <v>-29488.929604189219</v>
      </c>
      <c r="AG66" s="264">
        <f t="shared" si="12"/>
        <v>-31110.820732419626</v>
      </c>
      <c r="AH66" s="264">
        <f t="shared" si="12"/>
        <v>-32821.915872702702</v>
      </c>
      <c r="AI66" s="264">
        <f t="shared" si="12"/>
        <v>-34627.121245701353</v>
      </c>
      <c r="AJ66" s="264">
        <f t="shared" si="12"/>
        <v>-36531.612914214929</v>
      </c>
      <c r="AK66" s="264">
        <f t="shared" si="12"/>
        <v>-38540.851624496747</v>
      </c>
      <c r="AL66" s="264">
        <f t="shared" si="12"/>
        <v>-40660.598463844064</v>
      </c>
      <c r="AM66" s="264">
        <f t="shared" si="12"/>
        <v>-42896.931379355483</v>
      </c>
      <c r="AN66" s="264">
        <f t="shared" si="12"/>
        <v>-45256.262605220028</v>
      </c>
      <c r="AO66" s="264">
        <f t="shared" si="12"/>
        <v>-47745.357048507132</v>
      </c>
      <c r="AP66" s="264">
        <f>AP59+AP60</f>
        <v>-50371.351686175025</v>
      </c>
    </row>
    <row r="67" spans="1:45" x14ac:dyDescent="0.2">
      <c r="A67" s="265" t="s">
        <v>325</v>
      </c>
      <c r="B67" s="267"/>
      <c r="C67" s="257">
        <f>-($B$25)*1.18*$B$28/$B$27</f>
        <v>-23600</v>
      </c>
      <c r="D67" s="257">
        <f>C67</f>
        <v>-23600</v>
      </c>
      <c r="E67" s="257">
        <f t="shared" ref="E67:AP67" si="13">D67</f>
        <v>-23600</v>
      </c>
      <c r="F67" s="257">
        <f t="shared" si="13"/>
        <v>-23600</v>
      </c>
      <c r="G67" s="257">
        <f t="shared" si="13"/>
        <v>-23600</v>
      </c>
      <c r="H67" s="257">
        <f t="shared" si="13"/>
        <v>-23600</v>
      </c>
      <c r="I67" s="257">
        <f t="shared" si="13"/>
        <v>-23600</v>
      </c>
      <c r="J67" s="257">
        <f t="shared" si="13"/>
        <v>-23600</v>
      </c>
      <c r="K67" s="257">
        <f t="shared" si="13"/>
        <v>-23600</v>
      </c>
      <c r="L67" s="257">
        <f t="shared" si="13"/>
        <v>-23600</v>
      </c>
      <c r="M67" s="257">
        <f t="shared" si="13"/>
        <v>-23600</v>
      </c>
      <c r="N67" s="257">
        <f t="shared" si="13"/>
        <v>-23600</v>
      </c>
      <c r="O67" s="257">
        <f t="shared" si="13"/>
        <v>-23600</v>
      </c>
      <c r="P67" s="257">
        <f t="shared" si="13"/>
        <v>-23600</v>
      </c>
      <c r="Q67" s="257">
        <f t="shared" si="13"/>
        <v>-23600</v>
      </c>
      <c r="R67" s="257">
        <f t="shared" si="13"/>
        <v>-23600</v>
      </c>
      <c r="S67" s="257">
        <f t="shared" si="13"/>
        <v>-23600</v>
      </c>
      <c r="T67" s="257">
        <f t="shared" si="13"/>
        <v>-23600</v>
      </c>
      <c r="U67" s="257">
        <f t="shared" si="13"/>
        <v>-23600</v>
      </c>
      <c r="V67" s="257">
        <f t="shared" si="13"/>
        <v>-23600</v>
      </c>
      <c r="W67" s="257">
        <f t="shared" si="13"/>
        <v>-23600</v>
      </c>
      <c r="X67" s="257">
        <f t="shared" si="13"/>
        <v>-23600</v>
      </c>
      <c r="Y67" s="257">
        <f t="shared" si="13"/>
        <v>-23600</v>
      </c>
      <c r="Z67" s="257">
        <f t="shared" si="13"/>
        <v>-23600</v>
      </c>
      <c r="AA67" s="257">
        <f t="shared" si="13"/>
        <v>-23600</v>
      </c>
      <c r="AB67" s="257">
        <f t="shared" si="13"/>
        <v>-23600</v>
      </c>
      <c r="AC67" s="257">
        <f t="shared" si="13"/>
        <v>-23600</v>
      </c>
      <c r="AD67" s="257">
        <f t="shared" si="13"/>
        <v>-23600</v>
      </c>
      <c r="AE67" s="257">
        <f t="shared" si="13"/>
        <v>-23600</v>
      </c>
      <c r="AF67" s="257">
        <f t="shared" si="13"/>
        <v>-23600</v>
      </c>
      <c r="AG67" s="257">
        <f t="shared" si="13"/>
        <v>-23600</v>
      </c>
      <c r="AH67" s="257">
        <f t="shared" si="13"/>
        <v>-23600</v>
      </c>
      <c r="AI67" s="257">
        <f t="shared" si="13"/>
        <v>-23600</v>
      </c>
      <c r="AJ67" s="257">
        <f t="shared" si="13"/>
        <v>-23600</v>
      </c>
      <c r="AK67" s="257">
        <f t="shared" si="13"/>
        <v>-23600</v>
      </c>
      <c r="AL67" s="257">
        <f t="shared" si="13"/>
        <v>-23600</v>
      </c>
      <c r="AM67" s="257">
        <f t="shared" si="13"/>
        <v>-23600</v>
      </c>
      <c r="AN67" s="257">
        <f t="shared" si="13"/>
        <v>-23600</v>
      </c>
      <c r="AO67" s="257">
        <f t="shared" si="13"/>
        <v>-23600</v>
      </c>
      <c r="AP67" s="257">
        <f t="shared" si="13"/>
        <v>-23600</v>
      </c>
      <c r="AQ67" s="268">
        <f>SUM(B67:AA67)/1.18</f>
        <v>-500000</v>
      </c>
      <c r="AR67" s="269">
        <f>SUM(B67:AF67)/1.18</f>
        <v>-600000</v>
      </c>
      <c r="AS67" s="269">
        <f>SUM(B67:AP67)/1.18</f>
        <v>-800000</v>
      </c>
    </row>
    <row r="68" spans="1:45" ht="28.5" x14ac:dyDescent="0.2">
      <c r="A68" s="266" t="s">
        <v>326</v>
      </c>
      <c r="B68" s="264">
        <f t="shared" ref="B68:J68" si="14">B66+B67</f>
        <v>0</v>
      </c>
      <c r="C68" s="264">
        <f>C66+C67</f>
        <v>-29842.2</v>
      </c>
      <c r="D68" s="264">
        <f>D66+D67</f>
        <v>-30185.521000000001</v>
      </c>
      <c r="E68" s="264">
        <f t="shared" si="14"/>
        <v>-30547.724654999998</v>
      </c>
      <c r="F68" s="264">
        <f>F66+C67</f>
        <v>-30929.849511025001</v>
      </c>
      <c r="G68" s="264">
        <f t="shared" si="14"/>
        <v>-31332.991234131376</v>
      </c>
      <c r="H68" s="264">
        <f t="shared" si="14"/>
        <v>-31758.3057520086</v>
      </c>
      <c r="I68" s="264">
        <f t="shared" si="14"/>
        <v>-32207.012568369071</v>
      </c>
      <c r="J68" s="264">
        <f t="shared" si="14"/>
        <v>-32680.398259629372</v>
      </c>
      <c r="K68" s="264">
        <f>K66+K67</f>
        <v>-33179.820163908982</v>
      </c>
      <c r="L68" s="264">
        <f>L66+L67</f>
        <v>-33706.710272923978</v>
      </c>
      <c r="M68" s="264">
        <f t="shared" ref="M68:AO68" si="15">M66+M67</f>
        <v>-34262.579337934796</v>
      </c>
      <c r="N68" s="264">
        <f t="shared" si="15"/>
        <v>-34849.021201521209</v>
      </c>
      <c r="O68" s="264">
        <f t="shared" si="15"/>
        <v>-35467.717367604877</v>
      </c>
      <c r="P68" s="264">
        <f t="shared" si="15"/>
        <v>-36120.441822823144</v>
      </c>
      <c r="Q68" s="264">
        <f t="shared" si="15"/>
        <v>-36809.066123078417</v>
      </c>
      <c r="R68" s="264">
        <f t="shared" si="15"/>
        <v>-37535.56475984773</v>
      </c>
      <c r="S68" s="264">
        <f t="shared" si="15"/>
        <v>-38302.020821639351</v>
      </c>
      <c r="T68" s="264">
        <f t="shared" si="15"/>
        <v>-39110.631966829518</v>
      </c>
      <c r="U68" s="264">
        <f t="shared" si="15"/>
        <v>-39963.716725005135</v>
      </c>
      <c r="V68" s="264">
        <f t="shared" si="15"/>
        <v>-40863.721144880416</v>
      </c>
      <c r="W68" s="264">
        <f t="shared" si="15"/>
        <v>-41813.225807848838</v>
      </c>
      <c r="X68" s="264">
        <f t="shared" si="15"/>
        <v>-42814.953227280523</v>
      </c>
      <c r="Y68" s="264">
        <f t="shared" si="15"/>
        <v>-43871.775654780955</v>
      </c>
      <c r="Z68" s="264">
        <f t="shared" si="15"/>
        <v>-44986.723315793904</v>
      </c>
      <c r="AA68" s="264">
        <f t="shared" si="15"/>
        <v>-46162.993098162566</v>
      </c>
      <c r="AB68" s="264">
        <f t="shared" si="15"/>
        <v>-47403.957718561505</v>
      </c>
      <c r="AC68" s="264">
        <f t="shared" si="15"/>
        <v>-48713.175393082391</v>
      </c>
      <c r="AD68" s="264">
        <f t="shared" si="15"/>
        <v>-50094.400039701919</v>
      </c>
      <c r="AE68" s="264">
        <f t="shared" si="15"/>
        <v>-51551.592041885524</v>
      </c>
      <c r="AF68" s="264">
        <f t="shared" si="15"/>
        <v>-53088.929604189223</v>
      </c>
      <c r="AG68" s="264">
        <f t="shared" si="15"/>
        <v>-54710.820732419626</v>
      </c>
      <c r="AH68" s="264">
        <f t="shared" si="15"/>
        <v>-56421.915872702702</v>
      </c>
      <c r="AI68" s="264">
        <f t="shared" si="15"/>
        <v>-58227.121245701353</v>
      </c>
      <c r="AJ68" s="264">
        <f t="shared" si="15"/>
        <v>-60131.612914214929</v>
      </c>
      <c r="AK68" s="264">
        <f t="shared" si="15"/>
        <v>-62140.851624496747</v>
      </c>
      <c r="AL68" s="264">
        <f t="shared" si="15"/>
        <v>-64260.598463844064</v>
      </c>
      <c r="AM68" s="264">
        <f t="shared" si="15"/>
        <v>-66496.93137935549</v>
      </c>
      <c r="AN68" s="264">
        <f t="shared" si="15"/>
        <v>-68856.262605220021</v>
      </c>
      <c r="AO68" s="264">
        <f t="shared" si="15"/>
        <v>-71345.35704850714</v>
      </c>
      <c r="AP68" s="264">
        <f>AP66+AP67</f>
        <v>-73971.351686175025</v>
      </c>
      <c r="AQ68" s="209">
        <v>25</v>
      </c>
      <c r="AR68" s="209">
        <v>30</v>
      </c>
      <c r="AS68" s="209">
        <v>40</v>
      </c>
    </row>
    <row r="69" spans="1:45" x14ac:dyDescent="0.2">
      <c r="A69" s="265" t="s">
        <v>324</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329</v>
      </c>
      <c r="B70" s="264">
        <f t="shared" ref="B70:AO70" si="17">B68+B69</f>
        <v>0</v>
      </c>
      <c r="C70" s="264">
        <f t="shared" si="17"/>
        <v>-29842.2</v>
      </c>
      <c r="D70" s="264">
        <f t="shared" si="17"/>
        <v>-30185.521000000001</v>
      </c>
      <c r="E70" s="264">
        <f t="shared" si="17"/>
        <v>-30547.724654999998</v>
      </c>
      <c r="F70" s="264">
        <f t="shared" si="17"/>
        <v>-30929.849511025001</v>
      </c>
      <c r="G70" s="264">
        <f t="shared" si="17"/>
        <v>-31332.991234131376</v>
      </c>
      <c r="H70" s="264">
        <f t="shared" si="17"/>
        <v>-31758.3057520086</v>
      </c>
      <c r="I70" s="264">
        <f t="shared" si="17"/>
        <v>-32207.012568369071</v>
      </c>
      <c r="J70" s="264">
        <f t="shared" si="17"/>
        <v>-32680.398259629372</v>
      </c>
      <c r="K70" s="264">
        <f t="shared" si="17"/>
        <v>-33179.820163908982</v>
      </c>
      <c r="L70" s="264">
        <f t="shared" si="17"/>
        <v>-33706.710272923978</v>
      </c>
      <c r="M70" s="264">
        <f t="shared" si="17"/>
        <v>-34262.579337934796</v>
      </c>
      <c r="N70" s="264">
        <f t="shared" si="17"/>
        <v>-34849.021201521209</v>
      </c>
      <c r="O70" s="264">
        <f t="shared" si="17"/>
        <v>-35467.717367604877</v>
      </c>
      <c r="P70" s="264">
        <f t="shared" si="17"/>
        <v>-36120.441822823144</v>
      </c>
      <c r="Q70" s="264">
        <f t="shared" si="17"/>
        <v>-36809.066123078417</v>
      </c>
      <c r="R70" s="264">
        <f t="shared" si="17"/>
        <v>-37535.56475984773</v>
      </c>
      <c r="S70" s="264">
        <f t="shared" si="17"/>
        <v>-38302.020821639351</v>
      </c>
      <c r="T70" s="264">
        <f t="shared" si="17"/>
        <v>-39110.631966829518</v>
      </c>
      <c r="U70" s="264">
        <f t="shared" si="17"/>
        <v>-39963.716725005135</v>
      </c>
      <c r="V70" s="264">
        <f t="shared" si="17"/>
        <v>-40863.721144880416</v>
      </c>
      <c r="W70" s="264">
        <f t="shared" si="17"/>
        <v>-41813.225807848838</v>
      </c>
      <c r="X70" s="264">
        <f t="shared" si="17"/>
        <v>-42814.953227280523</v>
      </c>
      <c r="Y70" s="264">
        <f t="shared" si="17"/>
        <v>-43871.775654780955</v>
      </c>
      <c r="Z70" s="264">
        <f t="shared" si="17"/>
        <v>-44986.723315793904</v>
      </c>
      <c r="AA70" s="264">
        <f t="shared" si="17"/>
        <v>-46162.993098162566</v>
      </c>
      <c r="AB70" s="264">
        <f t="shared" si="17"/>
        <v>-47403.957718561505</v>
      </c>
      <c r="AC70" s="264">
        <f t="shared" si="17"/>
        <v>-48713.175393082391</v>
      </c>
      <c r="AD70" s="264">
        <f t="shared" si="17"/>
        <v>-50094.400039701919</v>
      </c>
      <c r="AE70" s="264">
        <f t="shared" si="17"/>
        <v>-51551.592041885524</v>
      </c>
      <c r="AF70" s="264">
        <f t="shared" si="17"/>
        <v>-53088.929604189223</v>
      </c>
      <c r="AG70" s="264">
        <f t="shared" si="17"/>
        <v>-54710.820732419626</v>
      </c>
      <c r="AH70" s="264">
        <f t="shared" si="17"/>
        <v>-56421.915872702702</v>
      </c>
      <c r="AI70" s="264">
        <f t="shared" si="17"/>
        <v>-58227.121245701353</v>
      </c>
      <c r="AJ70" s="264">
        <f t="shared" si="17"/>
        <v>-60131.612914214929</v>
      </c>
      <c r="AK70" s="264">
        <f t="shared" si="17"/>
        <v>-62140.851624496747</v>
      </c>
      <c r="AL70" s="264">
        <f t="shared" si="17"/>
        <v>-64260.598463844064</v>
      </c>
      <c r="AM70" s="264">
        <f t="shared" si="17"/>
        <v>-66496.93137935549</v>
      </c>
      <c r="AN70" s="264">
        <f t="shared" si="17"/>
        <v>-68856.262605220021</v>
      </c>
      <c r="AO70" s="264">
        <f t="shared" si="17"/>
        <v>-71345.35704850714</v>
      </c>
      <c r="AP70" s="264">
        <f>AP68+AP69</f>
        <v>-73971.351686175025</v>
      </c>
    </row>
    <row r="71" spans="1:45" x14ac:dyDescent="0.2">
      <c r="A71" s="265" t="s">
        <v>323</v>
      </c>
      <c r="B71" s="257">
        <f t="shared" ref="B71:AP71" si="18">-B70*$B$36</f>
        <v>0</v>
      </c>
      <c r="C71" s="257">
        <f t="shared" si="18"/>
        <v>5968.4400000000005</v>
      </c>
      <c r="D71" s="257">
        <f t="shared" si="18"/>
        <v>6037.1042000000007</v>
      </c>
      <c r="E71" s="257">
        <f t="shared" si="18"/>
        <v>6109.5449310000004</v>
      </c>
      <c r="F71" s="257">
        <f t="shared" si="18"/>
        <v>6185.9699022050008</v>
      </c>
      <c r="G71" s="257">
        <f t="shared" si="18"/>
        <v>6266.5982468262755</v>
      </c>
      <c r="H71" s="257">
        <f t="shared" si="18"/>
        <v>6351.6611504017201</v>
      </c>
      <c r="I71" s="257">
        <f t="shared" si="18"/>
        <v>6441.4025136738146</v>
      </c>
      <c r="J71" s="257">
        <f t="shared" si="18"/>
        <v>6536.0796519258747</v>
      </c>
      <c r="K71" s="257">
        <f t="shared" si="18"/>
        <v>6635.964032781797</v>
      </c>
      <c r="L71" s="257">
        <f t="shared" si="18"/>
        <v>6741.3420545847957</v>
      </c>
      <c r="M71" s="257">
        <f t="shared" si="18"/>
        <v>6852.5158675869598</v>
      </c>
      <c r="N71" s="257">
        <f t="shared" si="18"/>
        <v>6969.8042403042418</v>
      </c>
      <c r="O71" s="257">
        <f t="shared" si="18"/>
        <v>7093.5434735209756</v>
      </c>
      <c r="P71" s="257">
        <f t="shared" si="18"/>
        <v>7224.088364564629</v>
      </c>
      <c r="Q71" s="257">
        <f t="shared" si="18"/>
        <v>7361.8132246156838</v>
      </c>
      <c r="R71" s="257">
        <f t="shared" si="18"/>
        <v>7507.112951969546</v>
      </c>
      <c r="S71" s="257">
        <f t="shared" si="18"/>
        <v>7660.4041643278706</v>
      </c>
      <c r="T71" s="257">
        <f t="shared" si="18"/>
        <v>7822.1263933659038</v>
      </c>
      <c r="U71" s="257">
        <f t="shared" si="18"/>
        <v>7992.7433450010276</v>
      </c>
      <c r="V71" s="257">
        <f t="shared" si="18"/>
        <v>8172.7442289760838</v>
      </c>
      <c r="W71" s="257">
        <f t="shared" si="18"/>
        <v>8362.6451615697679</v>
      </c>
      <c r="X71" s="257">
        <f t="shared" si="18"/>
        <v>8562.9906454561042</v>
      </c>
      <c r="Y71" s="257">
        <f t="shared" si="18"/>
        <v>8774.3551309561917</v>
      </c>
      <c r="Z71" s="257">
        <f t="shared" si="18"/>
        <v>8997.3446631587813</v>
      </c>
      <c r="AA71" s="257">
        <f t="shared" si="18"/>
        <v>9232.5986196325139</v>
      </c>
      <c r="AB71" s="257">
        <f t="shared" si="18"/>
        <v>9480.7915437123011</v>
      </c>
      <c r="AC71" s="257">
        <f t="shared" si="18"/>
        <v>9742.6350786164785</v>
      </c>
      <c r="AD71" s="257">
        <f t="shared" si="18"/>
        <v>10018.880007940385</v>
      </c>
      <c r="AE71" s="257">
        <f t="shared" si="18"/>
        <v>10310.318408377105</v>
      </c>
      <c r="AF71" s="257">
        <f t="shared" si="18"/>
        <v>10617.785920837845</v>
      </c>
      <c r="AG71" s="257">
        <f t="shared" si="18"/>
        <v>10942.164146483927</v>
      </c>
      <c r="AH71" s="257">
        <f t="shared" si="18"/>
        <v>11284.38317454054</v>
      </c>
      <c r="AI71" s="257">
        <f t="shared" si="18"/>
        <v>11645.424249140271</v>
      </c>
      <c r="AJ71" s="257">
        <f t="shared" si="18"/>
        <v>12026.322582842986</v>
      </c>
      <c r="AK71" s="257">
        <f t="shared" si="18"/>
        <v>12428.170324899351</v>
      </c>
      <c r="AL71" s="257">
        <f t="shared" si="18"/>
        <v>12852.119692768814</v>
      </c>
      <c r="AM71" s="257">
        <f t="shared" si="18"/>
        <v>13299.386275871098</v>
      </c>
      <c r="AN71" s="257">
        <f t="shared" si="18"/>
        <v>13771.252521044005</v>
      </c>
      <c r="AO71" s="257">
        <f t="shared" si="18"/>
        <v>14269.071409701428</v>
      </c>
      <c r="AP71" s="257">
        <f t="shared" si="18"/>
        <v>14794.270337235006</v>
      </c>
    </row>
    <row r="72" spans="1:45" ht="15" thickBot="1" x14ac:dyDescent="0.25">
      <c r="A72" s="270" t="s">
        <v>328</v>
      </c>
      <c r="B72" s="271">
        <f t="shared" ref="B72:AO72" si="19">B70+B71</f>
        <v>0</v>
      </c>
      <c r="C72" s="271">
        <f t="shared" si="19"/>
        <v>-23873.760000000002</v>
      </c>
      <c r="D72" s="271">
        <f t="shared" si="19"/>
        <v>-24148.416799999999</v>
      </c>
      <c r="E72" s="271">
        <f t="shared" si="19"/>
        <v>-24438.179723999998</v>
      </c>
      <c r="F72" s="271">
        <f t="shared" si="19"/>
        <v>-24743.87960882</v>
      </c>
      <c r="G72" s="271">
        <f t="shared" si="19"/>
        <v>-25066.392987305102</v>
      </c>
      <c r="H72" s="271">
        <f t="shared" si="19"/>
        <v>-25406.64460160688</v>
      </c>
      <c r="I72" s="271">
        <f t="shared" si="19"/>
        <v>-25765.610054695258</v>
      </c>
      <c r="J72" s="271">
        <f t="shared" si="19"/>
        <v>-26144.318607703499</v>
      </c>
      <c r="K72" s="271">
        <f t="shared" si="19"/>
        <v>-26543.856131127184</v>
      </c>
      <c r="L72" s="271">
        <f t="shared" si="19"/>
        <v>-26965.368218339183</v>
      </c>
      <c r="M72" s="271">
        <f t="shared" si="19"/>
        <v>-27410.063470347835</v>
      </c>
      <c r="N72" s="271">
        <f t="shared" si="19"/>
        <v>-27879.216961216967</v>
      </c>
      <c r="O72" s="271">
        <f t="shared" si="19"/>
        <v>-28374.173894083902</v>
      </c>
      <c r="P72" s="271">
        <f t="shared" si="19"/>
        <v>-28896.353458258516</v>
      </c>
      <c r="Q72" s="271">
        <f t="shared" si="19"/>
        <v>-29447.252898462735</v>
      </c>
      <c r="R72" s="271">
        <f t="shared" si="19"/>
        <v>-30028.451807878184</v>
      </c>
      <c r="S72" s="271">
        <f t="shared" si="19"/>
        <v>-30641.616657311482</v>
      </c>
      <c r="T72" s="271">
        <f t="shared" si="19"/>
        <v>-31288.505573463615</v>
      </c>
      <c r="U72" s="271">
        <f t="shared" si="19"/>
        <v>-31970.973380004107</v>
      </c>
      <c r="V72" s="271">
        <f t="shared" si="19"/>
        <v>-32690.976915904332</v>
      </c>
      <c r="W72" s="271">
        <f t="shared" si="19"/>
        <v>-33450.580646279072</v>
      </c>
      <c r="X72" s="271">
        <f t="shared" si="19"/>
        <v>-34251.962581824417</v>
      </c>
      <c r="Y72" s="271">
        <f t="shared" si="19"/>
        <v>-35097.420523824767</v>
      </c>
      <c r="Z72" s="271">
        <f t="shared" si="19"/>
        <v>-35989.378652635125</v>
      </c>
      <c r="AA72" s="271">
        <f t="shared" si="19"/>
        <v>-36930.394478530055</v>
      </c>
      <c r="AB72" s="271">
        <f t="shared" si="19"/>
        <v>-37923.166174849204</v>
      </c>
      <c r="AC72" s="271">
        <f t="shared" si="19"/>
        <v>-38970.540314465914</v>
      </c>
      <c r="AD72" s="271">
        <f t="shared" si="19"/>
        <v>-40075.520031761538</v>
      </c>
      <c r="AE72" s="271">
        <f t="shared" si="19"/>
        <v>-41241.273633508419</v>
      </c>
      <c r="AF72" s="271">
        <f t="shared" si="19"/>
        <v>-42471.14368335138</v>
      </c>
      <c r="AG72" s="271">
        <f t="shared" si="19"/>
        <v>-43768.6565859357</v>
      </c>
      <c r="AH72" s="271">
        <f t="shared" si="19"/>
        <v>-45137.532698162162</v>
      </c>
      <c r="AI72" s="271">
        <f t="shared" si="19"/>
        <v>-46581.696996561084</v>
      </c>
      <c r="AJ72" s="271">
        <f t="shared" si="19"/>
        <v>-48105.290331371943</v>
      </c>
      <c r="AK72" s="271">
        <f t="shared" si="19"/>
        <v>-49712.681299597396</v>
      </c>
      <c r="AL72" s="271">
        <f t="shared" si="19"/>
        <v>-51408.47877107525</v>
      </c>
      <c r="AM72" s="271">
        <f t="shared" si="19"/>
        <v>-53197.545103484394</v>
      </c>
      <c r="AN72" s="271">
        <f t="shared" si="19"/>
        <v>-55085.010084176014</v>
      </c>
      <c r="AO72" s="271">
        <f t="shared" si="19"/>
        <v>-57076.285638805712</v>
      </c>
      <c r="AP72" s="271">
        <f>AP70+AP71</f>
        <v>-59177.081348940017</v>
      </c>
    </row>
    <row r="73" spans="1:45" s="273" customFormat="1" ht="16.5" thickBot="1" x14ac:dyDescent="0.25">
      <c r="A73" s="260"/>
      <c r="B73" s="272">
        <f>B141</f>
        <v>0.5</v>
      </c>
      <c r="C73" s="272">
        <f t="shared" ref="C73:AP73" si="20">C141</f>
        <v>1.5</v>
      </c>
      <c r="D73" s="272">
        <f t="shared" si="20"/>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72">
        <f t="shared" si="20"/>
        <v>27.5</v>
      </c>
      <c r="AD73" s="272">
        <f t="shared" si="20"/>
        <v>28.5</v>
      </c>
      <c r="AE73" s="272">
        <f t="shared" si="20"/>
        <v>29.5</v>
      </c>
      <c r="AF73" s="272">
        <f t="shared" si="20"/>
        <v>30.5</v>
      </c>
      <c r="AG73" s="272">
        <f t="shared" si="20"/>
        <v>31.5</v>
      </c>
      <c r="AH73" s="272">
        <f t="shared" si="20"/>
        <v>32.5</v>
      </c>
      <c r="AI73" s="272">
        <f t="shared" si="20"/>
        <v>33.5</v>
      </c>
      <c r="AJ73" s="272">
        <f t="shared" si="20"/>
        <v>34.5</v>
      </c>
      <c r="AK73" s="272">
        <f t="shared" si="20"/>
        <v>35.5</v>
      </c>
      <c r="AL73" s="272">
        <f t="shared" si="20"/>
        <v>36.5</v>
      </c>
      <c r="AM73" s="272">
        <f t="shared" si="20"/>
        <v>37.5</v>
      </c>
      <c r="AN73" s="272">
        <f t="shared" si="20"/>
        <v>38.5</v>
      </c>
      <c r="AO73" s="272">
        <f t="shared" si="20"/>
        <v>39.5</v>
      </c>
      <c r="AP73" s="272">
        <f t="shared" si="20"/>
        <v>40.5</v>
      </c>
      <c r="AQ73" s="209"/>
      <c r="AR73" s="209"/>
      <c r="AS73" s="209"/>
    </row>
    <row r="74" spans="1:45" x14ac:dyDescent="0.2">
      <c r="A74" s="254" t="s">
        <v>327</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326</v>
      </c>
      <c r="B75" s="264">
        <f t="shared" ref="B75:AO75" si="22">B68</f>
        <v>0</v>
      </c>
      <c r="C75" s="264">
        <f t="shared" si="22"/>
        <v>-29842.2</v>
      </c>
      <c r="D75" s="264">
        <f>D68</f>
        <v>-30185.521000000001</v>
      </c>
      <c r="E75" s="264">
        <f t="shared" si="22"/>
        <v>-30547.724654999998</v>
      </c>
      <c r="F75" s="264">
        <f t="shared" si="22"/>
        <v>-30929.849511025001</v>
      </c>
      <c r="G75" s="264">
        <f t="shared" si="22"/>
        <v>-31332.991234131376</v>
      </c>
      <c r="H75" s="264">
        <f t="shared" si="22"/>
        <v>-31758.3057520086</v>
      </c>
      <c r="I75" s="264">
        <f t="shared" si="22"/>
        <v>-32207.012568369071</v>
      </c>
      <c r="J75" s="264">
        <f t="shared" si="22"/>
        <v>-32680.398259629372</v>
      </c>
      <c r="K75" s="264">
        <f t="shared" si="22"/>
        <v>-33179.820163908982</v>
      </c>
      <c r="L75" s="264">
        <f t="shared" si="22"/>
        <v>-33706.710272923978</v>
      </c>
      <c r="M75" s="264">
        <f t="shared" si="22"/>
        <v>-34262.579337934796</v>
      </c>
      <c r="N75" s="264">
        <f t="shared" si="22"/>
        <v>-34849.021201521209</v>
      </c>
      <c r="O75" s="264">
        <f t="shared" si="22"/>
        <v>-35467.717367604877</v>
      </c>
      <c r="P75" s="264">
        <f t="shared" si="22"/>
        <v>-36120.441822823144</v>
      </c>
      <c r="Q75" s="264">
        <f t="shared" si="22"/>
        <v>-36809.066123078417</v>
      </c>
      <c r="R75" s="264">
        <f t="shared" si="22"/>
        <v>-37535.56475984773</v>
      </c>
      <c r="S75" s="264">
        <f t="shared" si="22"/>
        <v>-38302.020821639351</v>
      </c>
      <c r="T75" s="264">
        <f t="shared" si="22"/>
        <v>-39110.631966829518</v>
      </c>
      <c r="U75" s="264">
        <f t="shared" si="22"/>
        <v>-39963.716725005135</v>
      </c>
      <c r="V75" s="264">
        <f t="shared" si="22"/>
        <v>-40863.721144880416</v>
      </c>
      <c r="W75" s="264">
        <f t="shared" si="22"/>
        <v>-41813.225807848838</v>
      </c>
      <c r="X75" s="264">
        <f t="shared" si="22"/>
        <v>-42814.953227280523</v>
      </c>
      <c r="Y75" s="264">
        <f t="shared" si="22"/>
        <v>-43871.775654780955</v>
      </c>
      <c r="Z75" s="264">
        <f t="shared" si="22"/>
        <v>-44986.723315793904</v>
      </c>
      <c r="AA75" s="264">
        <f t="shared" si="22"/>
        <v>-46162.993098162566</v>
      </c>
      <c r="AB75" s="264">
        <f t="shared" si="22"/>
        <v>-47403.957718561505</v>
      </c>
      <c r="AC75" s="264">
        <f t="shared" si="22"/>
        <v>-48713.175393082391</v>
      </c>
      <c r="AD75" s="264">
        <f t="shared" si="22"/>
        <v>-50094.400039701919</v>
      </c>
      <c r="AE75" s="264">
        <f t="shared" si="22"/>
        <v>-51551.592041885524</v>
      </c>
      <c r="AF75" s="264">
        <f t="shared" si="22"/>
        <v>-53088.929604189223</v>
      </c>
      <c r="AG75" s="264">
        <f t="shared" si="22"/>
        <v>-54710.820732419626</v>
      </c>
      <c r="AH75" s="264">
        <f t="shared" si="22"/>
        <v>-56421.915872702702</v>
      </c>
      <c r="AI75" s="264">
        <f t="shared" si="22"/>
        <v>-58227.121245701353</v>
      </c>
      <c r="AJ75" s="264">
        <f t="shared" si="22"/>
        <v>-60131.612914214929</v>
      </c>
      <c r="AK75" s="264">
        <f t="shared" si="22"/>
        <v>-62140.851624496747</v>
      </c>
      <c r="AL75" s="264">
        <f t="shared" si="22"/>
        <v>-64260.598463844064</v>
      </c>
      <c r="AM75" s="264">
        <f t="shared" si="22"/>
        <v>-66496.93137935549</v>
      </c>
      <c r="AN75" s="264">
        <f t="shared" si="22"/>
        <v>-68856.262605220021</v>
      </c>
      <c r="AO75" s="264">
        <f t="shared" si="22"/>
        <v>-71345.35704850714</v>
      </c>
      <c r="AP75" s="264">
        <f>AP68</f>
        <v>-73971.351686175025</v>
      </c>
    </row>
    <row r="76" spans="1:45" x14ac:dyDescent="0.2">
      <c r="A76" s="265" t="s">
        <v>325</v>
      </c>
      <c r="B76" s="257">
        <f t="shared" ref="B76:AO76" si="23">-B67</f>
        <v>0</v>
      </c>
      <c r="C76" s="257">
        <f>-C67</f>
        <v>23600</v>
      </c>
      <c r="D76" s="257">
        <f t="shared" si="23"/>
        <v>23600</v>
      </c>
      <c r="E76" s="257">
        <f t="shared" si="23"/>
        <v>23600</v>
      </c>
      <c r="F76" s="257">
        <f>-C67</f>
        <v>23600</v>
      </c>
      <c r="G76" s="257">
        <f t="shared" si="23"/>
        <v>23600</v>
      </c>
      <c r="H76" s="257">
        <f t="shared" si="23"/>
        <v>23600</v>
      </c>
      <c r="I76" s="257">
        <f t="shared" si="23"/>
        <v>23600</v>
      </c>
      <c r="J76" s="257">
        <f t="shared" si="23"/>
        <v>23600</v>
      </c>
      <c r="K76" s="257">
        <f t="shared" si="23"/>
        <v>23600</v>
      </c>
      <c r="L76" s="257">
        <f>-L67</f>
        <v>23600</v>
      </c>
      <c r="M76" s="257">
        <f>-M67</f>
        <v>23600</v>
      </c>
      <c r="N76" s="257">
        <f t="shared" si="23"/>
        <v>23600</v>
      </c>
      <c r="O76" s="257">
        <f t="shared" si="23"/>
        <v>23600</v>
      </c>
      <c r="P76" s="257">
        <f t="shared" si="23"/>
        <v>23600</v>
      </c>
      <c r="Q76" s="257">
        <f t="shared" si="23"/>
        <v>23600</v>
      </c>
      <c r="R76" s="257">
        <f t="shared" si="23"/>
        <v>23600</v>
      </c>
      <c r="S76" s="257">
        <f t="shared" si="23"/>
        <v>23600</v>
      </c>
      <c r="T76" s="257">
        <f t="shared" si="23"/>
        <v>23600</v>
      </c>
      <c r="U76" s="257">
        <f t="shared" si="23"/>
        <v>23600</v>
      </c>
      <c r="V76" s="257">
        <f t="shared" si="23"/>
        <v>23600</v>
      </c>
      <c r="W76" s="257">
        <f t="shared" si="23"/>
        <v>23600</v>
      </c>
      <c r="X76" s="257">
        <f t="shared" si="23"/>
        <v>23600</v>
      </c>
      <c r="Y76" s="257">
        <f t="shared" si="23"/>
        <v>23600</v>
      </c>
      <c r="Z76" s="257">
        <f t="shared" si="23"/>
        <v>23600</v>
      </c>
      <c r="AA76" s="257">
        <f t="shared" si="23"/>
        <v>23600</v>
      </c>
      <c r="AB76" s="257">
        <f t="shared" si="23"/>
        <v>23600</v>
      </c>
      <c r="AC76" s="257">
        <f t="shared" si="23"/>
        <v>23600</v>
      </c>
      <c r="AD76" s="257">
        <f t="shared" si="23"/>
        <v>23600</v>
      </c>
      <c r="AE76" s="257">
        <f t="shared" si="23"/>
        <v>23600</v>
      </c>
      <c r="AF76" s="257">
        <f t="shared" si="23"/>
        <v>23600</v>
      </c>
      <c r="AG76" s="257">
        <f t="shared" si="23"/>
        <v>23600</v>
      </c>
      <c r="AH76" s="257">
        <f t="shared" si="23"/>
        <v>23600</v>
      </c>
      <c r="AI76" s="257">
        <f t="shared" si="23"/>
        <v>23600</v>
      </c>
      <c r="AJ76" s="257">
        <f t="shared" si="23"/>
        <v>23600</v>
      </c>
      <c r="AK76" s="257">
        <f t="shared" si="23"/>
        <v>23600</v>
      </c>
      <c r="AL76" s="257">
        <f t="shared" si="23"/>
        <v>23600</v>
      </c>
      <c r="AM76" s="257">
        <f t="shared" si="23"/>
        <v>23600</v>
      </c>
      <c r="AN76" s="257">
        <f t="shared" si="23"/>
        <v>23600</v>
      </c>
      <c r="AO76" s="257">
        <f t="shared" si="23"/>
        <v>23600</v>
      </c>
      <c r="AP76" s="257">
        <f>-AP67</f>
        <v>23600</v>
      </c>
    </row>
    <row r="77" spans="1:45" x14ac:dyDescent="0.2">
      <c r="A77" s="265" t="s">
        <v>324</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323</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c r="AJ78" s="257">
        <f>IF(SUM($B$71:AJ71)+SUM($A$78:AI78)&gt;0,0,SUM($B$71:AJ71)-SUM($A$78:AI78))</f>
        <v>0</v>
      </c>
      <c r="AK78" s="257">
        <f>IF(SUM($B$71:AK71)+SUM($A$78:AJ78)&gt;0,0,SUM($B$71:AK71)-SUM($A$78:AJ78))</f>
        <v>0</v>
      </c>
      <c r="AL78" s="257">
        <f>IF(SUM($B$71:AL71)+SUM($A$78:AK78)&gt;0,0,SUM($B$71:AL71)-SUM($A$78:AK78))</f>
        <v>0</v>
      </c>
      <c r="AM78" s="257">
        <f>IF(SUM($B$71:AM71)+SUM($A$78:AL78)&gt;0,0,SUM($B$71:AM71)-SUM($A$78:AL78))</f>
        <v>0</v>
      </c>
      <c r="AN78" s="257">
        <f>IF(SUM($B$71:AN71)+SUM($A$78:AM78)&gt;0,0,SUM($B$71:AN71)-SUM($A$78:AM78))</f>
        <v>0</v>
      </c>
      <c r="AO78" s="257">
        <f>IF(SUM($B$71:AO71)+SUM($A$78:AN78)&gt;0,0,SUM($B$71:AO71)-SUM($A$78:AN78))</f>
        <v>0</v>
      </c>
      <c r="AP78" s="257">
        <f>IF(SUM($B$71:AP71)+SUM($A$78:AO78)&gt;0,0,SUM($B$71:AP71)-SUM($A$78:AO78))</f>
        <v>0</v>
      </c>
    </row>
    <row r="79" spans="1:45" x14ac:dyDescent="0.2">
      <c r="A79" s="265" t="s">
        <v>322</v>
      </c>
      <c r="B79" s="257">
        <f>IF(((SUM($B$59:B59)+SUM($B$61:B64))+SUM($B$81:B81))&lt;0,((SUM($B$59:B59)+SUM($B$61:B64))+SUM($B$81:B81))*0.18-SUM($A$79:A79),IF(SUM(A$79:$B79)&lt;0,0-SUM(A$79:$B79),0))</f>
        <v>-106200</v>
      </c>
      <c r="C79" s="257">
        <f>IF(((SUM($B$59:C59)+SUM($B$61:C64))+SUM($B$81:C81))&lt;0,((SUM($B$59:C59)+SUM($B$61:C64))+SUM($B$81:C81))*0.18-SUM($A$79:B79),IF(SUM($B$79:B79)&lt;0,0-SUM($B$79:B79),0))</f>
        <v>-1123.5959999999905</v>
      </c>
      <c r="D79" s="257">
        <f>IF(((SUM($B$59:D59)+SUM($B$61:D64))+SUM($B$81:D81))&lt;0,((SUM($B$59:D59)+SUM($B$61:D64))+SUM($B$81:D81))*0.18-SUM($A$79:C79),IF(SUM($B$79:C79)&lt;0,0-SUM($B$79:C79),0))</f>
        <v>-1185.3937800000131</v>
      </c>
      <c r="E79" s="257">
        <f>IF(((SUM($B$59:E59)+SUM($B$61:E64))+SUM($B$81:E81))&lt;0,((SUM($B$59:E59)+SUM($B$61:E64))+SUM($B$81:E81))*0.18-SUM($A$79:D79),IF(SUM($B$79:D79)&lt;0,0-SUM($B$79:D79),0))</f>
        <v>-1250.5904378999985</v>
      </c>
      <c r="F79" s="257">
        <f>IF(((SUM($B$59:F59)+SUM($B$61:F64))+SUM($B$81:F81))&lt;0,((SUM($B$59:F59)+SUM($B$61:F64))+SUM($B$81:F81))*0.18-SUM($A$79:E79),IF(SUM($B$79:E79)&lt;0,0-SUM($B$79:E79),0))</f>
        <v>-1319.3729119845084</v>
      </c>
      <c r="G79" s="257">
        <f>IF(((SUM($B$59:G59)+SUM($B$61:G64))+SUM($B$81:G81))&lt;0,((SUM($B$59:G59)+SUM($B$61:G64))+SUM($B$81:G81))*0.18-SUM($A$79:F79),IF(SUM($B$79:F79)&lt;0,0-SUM($B$79:F79),0))</f>
        <v>-1391.9384221436194</v>
      </c>
      <c r="H79" s="257">
        <f>IF(((SUM($B$59:H59)+SUM($B$61:H64))+SUM($B$81:H81))&lt;0,((SUM($B$59:H59)+SUM($B$61:H64))+SUM($B$81:H81))*0.18-SUM($A$79:G79),IF(SUM($B$79:G79)&lt;0,0-SUM($B$79:G79),0))</f>
        <v>-1468.4950353615714</v>
      </c>
      <c r="I79" s="257">
        <f>IF(((SUM($B$59:I59)+SUM($B$61:I64))+SUM($B$81:I81))&lt;0,((SUM($B$59:I59)+SUM($B$61:I64))+SUM($B$81:I81))*0.18-SUM($A$79:H79),IF(SUM($B$79:H79)&lt;0,0-SUM($B$79:H79),0))</f>
        <v>-1549.2622623064235</v>
      </c>
      <c r="J79" s="257">
        <f>IF(((SUM($B$59:J59)+SUM($B$61:J64))+SUM($B$81:J81))&lt;0,((SUM($B$59:J59)+SUM($B$61:J64))+SUM($B$81:J81))*0.18-SUM($A$79:I79),IF(SUM($B$79:I79)&lt;0,0-SUM($B$79:I79),0))</f>
        <v>-1634.47168673329</v>
      </c>
      <c r="K79" s="257">
        <f>IF(((SUM($B$59:K59)+SUM($B$61:K64))+SUM($B$81:K81))&lt;0,((SUM($B$59:K59)+SUM($B$61:K64))+SUM($B$81:K81))*0.18-SUM($A$79:J79),IF(SUM($B$79:J79)&lt;0,0-SUM($B$79:J79),0))</f>
        <v>-1724.367629503613</v>
      </c>
      <c r="L79" s="257">
        <f>IF(((SUM($B$59:L59)+SUM($B$61:L64))+SUM($B$81:L81))&lt;0,((SUM($B$59:L59)+SUM($B$61:L64))+SUM($B$81:L81))*0.18-SUM($A$79:K79),IF(SUM($B$79:K79)&lt;0,0-SUM($B$79:K79),0))</f>
        <v>-1819.2078491263092</v>
      </c>
      <c r="M79" s="257">
        <f>IF(((SUM($B$59:M59)+SUM($B$61:M64))+SUM($B$81:M81))&lt;0,((SUM($B$59:M59)+SUM($B$61:M64))+SUM($B$81:M81))*0.18-SUM($A$79:L79),IF(SUM($B$79:L79)&lt;0,0-SUM($B$79:L79),0))</f>
        <v>-1919.264280828269</v>
      </c>
      <c r="N79" s="257">
        <f>IF(((SUM($B$59:N59)+SUM($B$61:N64))+SUM($B$81:N81))&lt;0,((SUM($B$59:N59)+SUM($B$61:N64))+SUM($B$81:N81))*0.18-SUM($A$79:M79),IF(SUM($B$79:M79)&lt;0,0-SUM($B$79:M79),0))</f>
        <v>-2024.8238162738126</v>
      </c>
      <c r="O79" s="257">
        <f>IF(((SUM($B$59:O59)+SUM($B$61:O64))+SUM($B$81:O81))&lt;0,((SUM($B$59:O59)+SUM($B$61:O64))+SUM($B$81:O81))*0.18-SUM($A$79:N79),IF(SUM($B$79:N79)&lt;0,0-SUM($B$79:N79),0))</f>
        <v>-2136.1891261689016</v>
      </c>
      <c r="P79" s="257">
        <f>IF(((SUM($B$59:P59)+SUM($B$61:P64))+SUM($B$81:P81))&lt;0,((SUM($B$59:P59)+SUM($B$61:P64))+SUM($B$81:P81))*0.18-SUM($A$79:O79),IF(SUM($B$79:O79)&lt;0,0-SUM($B$79:O79),0))</f>
        <v>-2253.6795281081577</v>
      </c>
      <c r="Q79" s="257">
        <f>IF(((SUM($B$59:Q59)+SUM($B$61:Q64))+SUM($B$81:Q81))&lt;0,((SUM($B$59:Q59)+SUM($B$61:Q64))+SUM($B$81:Q81))*0.18-SUM($A$79:P79),IF(SUM($B$79:P79)&lt;0,0-SUM($B$79:P79),0))</f>
        <v>-2377.631902154113</v>
      </c>
      <c r="R79" s="257">
        <f>IF(((SUM($B$59:R59)+SUM($B$61:R64))+SUM($B$81:R81))&lt;0,((SUM($B$59:R59)+SUM($B$61:R64))+SUM($B$81:R81))*0.18-SUM($A$79:Q79),IF(SUM($B$79:Q79)&lt;0,0-SUM($B$79:Q79),0))</f>
        <v>-2508.4016567725921</v>
      </c>
      <c r="S79" s="257">
        <f>IF(((SUM($B$59:S59)+SUM($B$61:S64))+SUM($B$81:S81))&lt;0,((SUM($B$59:S59)+SUM($B$61:S64))+SUM($B$81:S81))*0.18-SUM($A$79:R79),IF(SUM($B$79:R79)&lt;0,0-SUM($B$79:R79),0))</f>
        <v>-2646.3637478950841</v>
      </c>
      <c r="T79" s="257">
        <f>IF(((SUM($B$59:T59)+SUM($B$61:T64))+SUM($B$81:T81))&lt;0,((SUM($B$59:T59)+SUM($B$61:T64))+SUM($B$81:T81))*0.18-SUM($A$79:S79),IF(SUM($B$79:S79)&lt;0,0-SUM($B$79:S79),0))</f>
        <v>-2791.9137540293159</v>
      </c>
      <c r="U79" s="257">
        <f>IF(((SUM($B$59:U59)+SUM($B$61:U64))+SUM($B$81:U81))&lt;0,((SUM($B$59:U59)+SUM($B$61:U64))+SUM($B$81:U81))*0.18-SUM($A$79:T79),IF(SUM($B$79:T79)&lt;0,0-SUM($B$79:T79),0))</f>
        <v>-2945.4690105009067</v>
      </c>
      <c r="V79" s="257">
        <f>IF(((SUM($B$59:V59)+SUM($B$61:V64))+SUM($B$81:V81))&lt;0,((SUM($B$59:V59)+SUM($B$61:V64))+SUM($B$81:V81))*0.18-SUM($A$79:U79),IF(SUM($B$79:U79)&lt;0,0-SUM($B$79:U79),0))</f>
        <v>-3107.4698060784722</v>
      </c>
      <c r="W79" s="257">
        <f>IF(((SUM($B$59:W59)+SUM($B$61:W64))+SUM($B$81:W81))&lt;0,((SUM($B$59:W59)+SUM($B$61:W64))+SUM($B$81:W81))*0.18-SUM($A$79:V79),IF(SUM($B$79:V79)&lt;0,0-SUM($B$79:V79),0))</f>
        <v>-3278.3806454128062</v>
      </c>
      <c r="X79" s="257">
        <f>IF(((SUM($B$59:X59)+SUM($B$61:X64))+SUM($B$81:X81))&lt;0,((SUM($B$59:X59)+SUM($B$61:X64))+SUM($B$81:X81))*0.18-SUM($A$79:W79),IF(SUM($B$79:W79)&lt;0,0-SUM($B$79:W79),0))</f>
        <v>-3458.6915809104976</v>
      </c>
      <c r="Y79" s="257">
        <f>IF(((SUM($B$59:Y59)+SUM($B$61:Y64))+SUM($B$81:Y81))&lt;0,((SUM($B$59:Y59)+SUM($B$61:Y64))+SUM($B$81:Y81))*0.18-SUM($A$79:X79),IF(SUM($B$79:X79)&lt;0,0-SUM($B$79:X79),0))</f>
        <v>-3648.919617860578</v>
      </c>
      <c r="Z79" s="257">
        <f>IF(((SUM($B$59:Z59)+SUM($B$61:Z64))+SUM($B$81:Z81))&lt;0,((SUM($B$59:Z59)+SUM($B$61:Z64))+SUM($B$81:Z81))*0.18-SUM($A$79:Y79),IF(SUM($B$79:Y79)&lt;0,0-SUM($B$79:Y79),0))</f>
        <v>-3849.6101968428993</v>
      </c>
      <c r="AA79" s="257">
        <f>IF(((SUM($B$59:AA59)+SUM($B$61:AA64))+SUM($B$81:AA81))&lt;0,((SUM($B$59:AA59)+SUM($B$61:AA64))+SUM($B$81:AA81))*0.18-SUM($A$79:Z79),IF(SUM($B$79:Z79)&lt;0,0-SUM($B$79:Z79),0))</f>
        <v>-4061.3387576692621</v>
      </c>
      <c r="AB79" s="257">
        <f>IF(((SUM($B$59:AB59)+SUM($B$61:AB64))+SUM($B$81:AB81))&lt;0,((SUM($B$59:AB59)+SUM($B$61:AB64))+SUM($B$81:AB81))*0.18-SUM($A$79:AA79),IF(SUM($B$79:AA79)&lt;0,0-SUM($B$79:AA79),0))</f>
        <v>-4284.7123893410899</v>
      </c>
      <c r="AC79" s="257">
        <f>IF(((SUM($B$59:AC59)+SUM($B$61:AC64))+SUM($B$81:AC81))&lt;0,((SUM($B$59:AC59)+SUM($B$61:AC64))+SUM($B$81:AC81))*0.18-SUM($A$79:AB79),IF(SUM($B$79:AB79)&lt;0,0-SUM($B$79:AB79),0))</f>
        <v>-4520.3715707548254</v>
      </c>
      <c r="AD79" s="257">
        <f>IF(((SUM($B$59:AD59)+SUM($B$61:AD64))+SUM($B$81:AD81))&lt;0,((SUM($B$59:AD59)+SUM($B$61:AD64))+SUM($B$81:AD81))*0.18-SUM($A$79:AC79),IF(SUM($B$79:AC79)&lt;0,0-SUM($B$79:AC79),0))</f>
        <v>-4768.9920071463275</v>
      </c>
      <c r="AE79" s="257">
        <f>IF(((SUM($B$59:AE59)+SUM($B$61:AE64))+SUM($B$81:AE81))&lt;0,((SUM($B$59:AE59)+SUM($B$61:AE64))+SUM($B$81:AE81))*0.18-SUM($A$79:AD79),IF(SUM($B$79:AD79)&lt;0,0-SUM($B$79:AD79),0))</f>
        <v>-5031.2865675394132</v>
      </c>
      <c r="AF79" s="257">
        <f>IF(((SUM($B$59:AF59)+SUM($B$61:AF64))+SUM($B$81:AF81))&lt;0,((SUM($B$59:AF59)+SUM($B$61:AF64))+SUM($B$81:AF81))*0.18-SUM($A$79:AE79),IF(SUM($B$79:AE79)&lt;0,0-SUM($B$79:AE79),0))</f>
        <v>-5308.0073287540581</v>
      </c>
      <c r="AG79" s="257">
        <f>IF(((SUM($B$59:AG59)+SUM($B$61:AG64))+SUM($B$81:AG81))&lt;0,((SUM($B$59:AG59)+SUM($B$61:AG64))+SUM($B$81:AG81))*0.18-SUM($A$79:AF79),IF(SUM($B$79:AF79)&lt;0,0-SUM($B$79:AF79),0))</f>
        <v>-5599.9477318355348</v>
      </c>
      <c r="AH79" s="257">
        <f>IF(((SUM($B$59:AH59)+SUM($B$61:AH64))+SUM($B$81:AH81))&lt;0,((SUM($B$59:AH59)+SUM($B$61:AH64))+SUM($B$81:AH81))*0.18-SUM($A$79:AG79),IF(SUM($B$79:AG79)&lt;0,0-SUM($B$79:AG79),0))</f>
        <v>-5907.9448570864624</v>
      </c>
      <c r="AI79" s="257">
        <f>IF(((SUM($B$59:AI59)+SUM($B$61:AI64))+SUM($B$81:AI81))&lt;0,((SUM($B$59:AI59)+SUM($B$61:AI64))+SUM($B$81:AI81))*0.18-SUM($A$79:AH79),IF(SUM($B$79:AH79)&lt;0,0-SUM($B$79:AH79),0))</f>
        <v>-6232.8818242262932</v>
      </c>
      <c r="AJ79" s="257">
        <f>IF(((SUM($B$59:AJ59)+SUM($B$61:AJ64))+SUM($B$81:AJ81))&lt;0,((SUM($B$59:AJ59)+SUM($B$61:AJ64))+SUM($B$81:AJ81))*0.18-SUM($A$79:AI79),IF(SUM($B$79:AI79)&lt;0,0-SUM($B$79:AI79),0))</f>
        <v>-6575.6903245586727</v>
      </c>
      <c r="AK79" s="257">
        <f>IF(((SUM($B$59:AK59)+SUM($B$61:AK64))+SUM($B$81:AK81))&lt;0,((SUM($B$59:AK59)+SUM($B$61:AK64))+SUM($B$81:AK81))*0.18-SUM($A$79:AJ79),IF(SUM($B$79:AJ79)&lt;0,0-SUM($B$79:AJ79),0))</f>
        <v>-6937.3532924094179</v>
      </c>
      <c r="AL79" s="257">
        <f>IF(((SUM($B$59:AL59)+SUM($B$61:AL64))+SUM($B$81:AL81))&lt;0,((SUM($B$59:AL59)+SUM($B$61:AL64))+SUM($B$81:AL81))*0.18-SUM($A$79:AK79),IF(SUM($B$79:AK79)&lt;0,0-SUM($B$79:AK79),0))</f>
        <v>-7318.9077234919241</v>
      </c>
      <c r="AM79" s="257">
        <f>IF(((SUM($B$59:AM59)+SUM($B$61:AM64))+SUM($B$81:AM81))&lt;0,((SUM($B$59:AM59)+SUM($B$61:AM64))+SUM($B$81:AM81))*0.18-SUM($A$79:AL79),IF(SUM($B$79:AL79)&lt;0,0-SUM($B$79:AL79),0))</f>
        <v>-7721.4476482839673</v>
      </c>
      <c r="AN79" s="257">
        <f>IF(((SUM($B$59:AN59)+SUM($B$61:AN64))+SUM($B$81:AN81))&lt;0,((SUM($B$59:AN59)+SUM($B$61:AN64))+SUM($B$81:AN81))*0.18-SUM($A$79:AM79),IF(SUM($B$79:AM79)&lt;0,0-SUM($B$79:AM79),0))</f>
        <v>-8146.1272689396283</v>
      </c>
      <c r="AO79" s="257">
        <f>IF(((SUM($B$59:AO59)+SUM($B$61:AO64))+SUM($B$81:AO81))&lt;0,((SUM($B$59:AO59)+SUM($B$61:AO64))+SUM($B$81:AO81))*0.18-SUM($A$79:AN79),IF(SUM($B$79:AN79)&lt;0,0-SUM($B$79:AN79),0))</f>
        <v>-8594.164268731256</v>
      </c>
      <c r="AP79" s="257">
        <f>IF(((SUM($B$59:AP59)+SUM($B$61:AP64))+SUM($B$81:AP81))&lt;0,((SUM($B$59:AP59)+SUM($B$61:AP64))+SUM($B$81:AP81))*0.18-SUM($A$79:AO79),IF(SUM($B$79:AO79)&lt;0,0-SUM($B$79:AO79),0))</f>
        <v>-9066.8433035115013</v>
      </c>
    </row>
    <row r="80" spans="1:45" x14ac:dyDescent="0.2">
      <c r="A80" s="265" t="s">
        <v>321</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578</v>
      </c>
      <c r="B81" s="257">
        <f>-$B$126</f>
        <v>-590000</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-590000</v>
      </c>
      <c r="AR81" s="269"/>
    </row>
    <row r="82" spans="1:45" x14ac:dyDescent="0.2">
      <c r="A82" s="265" t="s">
        <v>320</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319</v>
      </c>
      <c r="B83" s="264">
        <f>SUM(B75:B82)</f>
        <v>-696200</v>
      </c>
      <c r="C83" s="264">
        <f t="shared" ref="C83:V83" si="27">SUM(C75:C82)</f>
        <v>-7365.7959999999912</v>
      </c>
      <c r="D83" s="264">
        <f t="shared" si="27"/>
        <v>-7770.9147800000137</v>
      </c>
      <c r="E83" s="264">
        <f t="shared" si="27"/>
        <v>-8198.3150928999967</v>
      </c>
      <c r="F83" s="264">
        <f t="shared" si="27"/>
        <v>-8649.2224230095089</v>
      </c>
      <c r="G83" s="264">
        <f t="shared" si="27"/>
        <v>-9124.9296562749951</v>
      </c>
      <c r="H83" s="264">
        <f t="shared" si="27"/>
        <v>-9626.8007873701717</v>
      </c>
      <c r="I83" s="264">
        <f t="shared" si="27"/>
        <v>-10156.274830675495</v>
      </c>
      <c r="J83" s="264">
        <f t="shared" si="27"/>
        <v>-10714.869946362662</v>
      </c>
      <c r="K83" s="264">
        <f t="shared" si="27"/>
        <v>-11304.187793412595</v>
      </c>
      <c r="L83" s="264">
        <f t="shared" si="27"/>
        <v>-11925.918122050287</v>
      </c>
      <c r="M83" s="264">
        <f t="shared" si="27"/>
        <v>-12581.843618763065</v>
      </c>
      <c r="N83" s="264">
        <f t="shared" si="27"/>
        <v>-13273.845017795022</v>
      </c>
      <c r="O83" s="264">
        <f t="shared" si="27"/>
        <v>-14003.906493773778</v>
      </c>
      <c r="P83" s="264">
        <f t="shared" si="27"/>
        <v>-14774.121350931302</v>
      </c>
      <c r="Q83" s="264">
        <f t="shared" si="27"/>
        <v>-15586.69802523253</v>
      </c>
      <c r="R83" s="264">
        <f t="shared" si="27"/>
        <v>-16443.966416620322</v>
      </c>
      <c r="S83" s="264">
        <f t="shared" si="27"/>
        <v>-17348.384569534435</v>
      </c>
      <c r="T83" s="264">
        <f t="shared" si="27"/>
        <v>-18302.545720858834</v>
      </c>
      <c r="U83" s="264">
        <f t="shared" si="27"/>
        <v>-19309.185735506042</v>
      </c>
      <c r="V83" s="264">
        <f t="shared" si="27"/>
        <v>-20371.190950958888</v>
      </c>
      <c r="W83" s="264">
        <f>SUM(W75:W82)</f>
        <v>-21491.606453261644</v>
      </c>
      <c r="X83" s="264">
        <f>SUM(X75:X82)</f>
        <v>-22673.64480819102</v>
      </c>
      <c r="Y83" s="264">
        <f>SUM(Y75:Y82)</f>
        <v>-23920.695272641533</v>
      </c>
      <c r="Z83" s="264">
        <f>SUM(Z75:Z82)</f>
        <v>-25236.333512636804</v>
      </c>
      <c r="AA83" s="264">
        <f t="shared" ref="AA83:AP83" si="28">SUM(AA75:AA82)</f>
        <v>-26624.331855831828</v>
      </c>
      <c r="AB83" s="264">
        <f t="shared" si="28"/>
        <v>-28088.670107902595</v>
      </c>
      <c r="AC83" s="264">
        <f t="shared" si="28"/>
        <v>-29633.546963837216</v>
      </c>
      <c r="AD83" s="264">
        <f t="shared" si="28"/>
        <v>-31263.392046848247</v>
      </c>
      <c r="AE83" s="264">
        <f t="shared" si="28"/>
        <v>-32982.878609424937</v>
      </c>
      <c r="AF83" s="264">
        <f t="shared" si="28"/>
        <v>-34796.936932943281</v>
      </c>
      <c r="AG83" s="264">
        <f t="shared" si="28"/>
        <v>-36710.768464255161</v>
      </c>
      <c r="AH83" s="264">
        <f t="shared" si="28"/>
        <v>-38729.860729789165</v>
      </c>
      <c r="AI83" s="264">
        <f t="shared" si="28"/>
        <v>-40860.003069927647</v>
      </c>
      <c r="AJ83" s="264">
        <f t="shared" si="28"/>
        <v>-43107.303238773602</v>
      </c>
      <c r="AK83" s="264">
        <f t="shared" si="28"/>
        <v>-45478.204916906165</v>
      </c>
      <c r="AL83" s="264">
        <f t="shared" si="28"/>
        <v>-47979.506187335988</v>
      </c>
      <c r="AM83" s="264">
        <f t="shared" si="28"/>
        <v>-50618.379027639457</v>
      </c>
      <c r="AN83" s="264">
        <f t="shared" si="28"/>
        <v>-53402.389874159649</v>
      </c>
      <c r="AO83" s="264">
        <f t="shared" si="28"/>
        <v>-56339.521317238396</v>
      </c>
      <c r="AP83" s="264">
        <f t="shared" si="28"/>
        <v>-59438.194989686526</v>
      </c>
    </row>
    <row r="84" spans="1:45" ht="14.25" x14ac:dyDescent="0.2">
      <c r="A84" s="266" t="s">
        <v>318</v>
      </c>
      <c r="B84" s="264">
        <f>SUM($B$83:B83)</f>
        <v>-696200</v>
      </c>
      <c r="C84" s="264">
        <f>SUM($B$83:C83)</f>
        <v>-703565.79599999997</v>
      </c>
      <c r="D84" s="264">
        <f>SUM($B$83:D83)</f>
        <v>-711336.71077999996</v>
      </c>
      <c r="E84" s="264">
        <f>SUM($B$83:E83)</f>
        <v>-719535.02587289992</v>
      </c>
      <c r="F84" s="264">
        <f>SUM($B$83:F83)</f>
        <v>-728184.24829590938</v>
      </c>
      <c r="G84" s="264">
        <f>SUM($B$83:G83)</f>
        <v>-737309.17795218434</v>
      </c>
      <c r="H84" s="264">
        <f>SUM($B$83:H83)</f>
        <v>-746935.97873955453</v>
      </c>
      <c r="I84" s="264">
        <f>SUM($B$83:I83)</f>
        <v>-757092.25357022998</v>
      </c>
      <c r="J84" s="264">
        <f>SUM($B$83:J83)</f>
        <v>-767807.12351659266</v>
      </c>
      <c r="K84" s="264">
        <f>SUM($B$83:K83)</f>
        <v>-779111.31131000526</v>
      </c>
      <c r="L84" s="264">
        <f>SUM($B$83:L83)</f>
        <v>-791037.22943205549</v>
      </c>
      <c r="M84" s="264">
        <f>SUM($B$83:M83)</f>
        <v>-803619.07305081852</v>
      </c>
      <c r="N84" s="264">
        <f>SUM($B$83:N83)</f>
        <v>-816892.91806861351</v>
      </c>
      <c r="O84" s="264">
        <f>SUM($B$83:O83)</f>
        <v>-830896.82456238731</v>
      </c>
      <c r="P84" s="264">
        <f>SUM($B$83:P83)</f>
        <v>-845670.94591331866</v>
      </c>
      <c r="Q84" s="264">
        <f>SUM($B$83:Q83)</f>
        <v>-861257.64393855119</v>
      </c>
      <c r="R84" s="264">
        <f>SUM($B$83:R83)</f>
        <v>-877701.61035517149</v>
      </c>
      <c r="S84" s="264">
        <f>SUM($B$83:S83)</f>
        <v>-895049.99492470594</v>
      </c>
      <c r="T84" s="264">
        <f>SUM($B$83:T83)</f>
        <v>-913352.54064556479</v>
      </c>
      <c r="U84" s="264">
        <f>SUM($B$83:U83)</f>
        <v>-932661.7263810708</v>
      </c>
      <c r="V84" s="264">
        <f>SUM($B$83:V83)</f>
        <v>-953032.91733202967</v>
      </c>
      <c r="W84" s="264">
        <f>SUM($B$83:W83)</f>
        <v>-974524.52378529136</v>
      </c>
      <c r="X84" s="264">
        <f>SUM($B$83:X83)</f>
        <v>-997198.16859348235</v>
      </c>
      <c r="Y84" s="264">
        <f>SUM($B$83:Y83)</f>
        <v>-1021118.8638661238</v>
      </c>
      <c r="Z84" s="264">
        <f>SUM($B$83:Z83)</f>
        <v>-1046355.1973787607</v>
      </c>
      <c r="AA84" s="264">
        <f>SUM($B$83:AA83)</f>
        <v>-1072979.5292345926</v>
      </c>
      <c r="AB84" s="264">
        <f>SUM($B$83:AB83)</f>
        <v>-1101068.1993424951</v>
      </c>
      <c r="AC84" s="264">
        <f>SUM($B$83:AC83)</f>
        <v>-1130701.7463063323</v>
      </c>
      <c r="AD84" s="264">
        <f>SUM($B$83:AD83)</f>
        <v>-1161965.1383531806</v>
      </c>
      <c r="AE84" s="264">
        <f>SUM($B$83:AE83)</f>
        <v>-1194948.0169626055</v>
      </c>
      <c r="AF84" s="264">
        <f>SUM($B$83:AF83)</f>
        <v>-1229744.9538955488</v>
      </c>
      <c r="AG84" s="264">
        <f>SUM($B$83:AG83)</f>
        <v>-1266455.722359804</v>
      </c>
      <c r="AH84" s="264">
        <f>SUM($B$83:AH83)</f>
        <v>-1305185.5830895931</v>
      </c>
      <c r="AI84" s="264">
        <f>SUM($B$83:AI83)</f>
        <v>-1346045.5861595208</v>
      </c>
      <c r="AJ84" s="264">
        <f>SUM($B$83:AJ83)</f>
        <v>-1389152.8893982945</v>
      </c>
      <c r="AK84" s="264">
        <f>SUM($B$83:AK83)</f>
        <v>-1434631.0943152006</v>
      </c>
      <c r="AL84" s="264">
        <f>SUM($B$83:AL83)</f>
        <v>-1482610.6005025366</v>
      </c>
      <c r="AM84" s="264">
        <f>SUM($B$83:AM83)</f>
        <v>-1533228.9795301761</v>
      </c>
      <c r="AN84" s="264">
        <f>SUM($B$83:AN83)</f>
        <v>-1586631.3694043357</v>
      </c>
      <c r="AO84" s="264">
        <f>SUM($B$83:AO83)</f>
        <v>-1642970.8907215742</v>
      </c>
      <c r="AP84" s="264">
        <f>SUM($B$83:AP83)</f>
        <v>-1702409.0857112608</v>
      </c>
    </row>
    <row r="85" spans="1:45" x14ac:dyDescent="0.2">
      <c r="A85" s="265" t="s">
        <v>579</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63" t="s">
        <v>317</v>
      </c>
      <c r="B86" s="264">
        <f>B83*B85</f>
        <v>-634220.82100206323</v>
      </c>
      <c r="C86" s="264">
        <f>C83*C85</f>
        <v>-5568.5114408313857</v>
      </c>
      <c r="D86" s="264">
        <f t="shared" ref="D86:AO86" si="30">D83*D85</f>
        <v>-4875.3357428025965</v>
      </c>
      <c r="E86" s="264">
        <f t="shared" si="30"/>
        <v>-4268.4474760636749</v>
      </c>
      <c r="F86" s="264">
        <f t="shared" si="30"/>
        <v>-3737.1054665951724</v>
      </c>
      <c r="G86" s="264">
        <f t="shared" si="30"/>
        <v>-3271.9056159816523</v>
      </c>
      <c r="H86" s="264">
        <f t="shared" si="30"/>
        <v>-2864.6144604652791</v>
      </c>
      <c r="I86" s="264">
        <f t="shared" si="30"/>
        <v>-2508.0234487890943</v>
      </c>
      <c r="J86" s="264">
        <f t="shared" si="30"/>
        <v>-2195.8213597282138</v>
      </c>
      <c r="K86" s="264">
        <f t="shared" si="30"/>
        <v>-1922.4826012558203</v>
      </c>
      <c r="L86" s="264">
        <f t="shared" si="30"/>
        <v>-1683.1694143775019</v>
      </c>
      <c r="M86" s="264">
        <f t="shared" si="30"/>
        <v>-1473.6462507620465</v>
      </c>
      <c r="N86" s="264">
        <f t="shared" si="30"/>
        <v>-1290.2048087584708</v>
      </c>
      <c r="O86" s="264">
        <f t="shared" si="30"/>
        <v>-1129.5984010292034</v>
      </c>
      <c r="P86" s="264">
        <f t="shared" si="30"/>
        <v>-988.98449218739131</v>
      </c>
      <c r="Q86" s="264">
        <f t="shared" si="30"/>
        <v>-865.87438942547578</v>
      </c>
      <c r="R86" s="264">
        <f t="shared" si="30"/>
        <v>-758.08919572105981</v>
      </c>
      <c r="S86" s="264">
        <f t="shared" si="30"/>
        <v>-663.72124604623866</v>
      </c>
      <c r="T86" s="264">
        <f t="shared" si="30"/>
        <v>-581.10034404878172</v>
      </c>
      <c r="U86" s="264">
        <f t="shared" si="30"/>
        <v>-508.76420163606963</v>
      </c>
      <c r="V86" s="264">
        <f t="shared" si="30"/>
        <v>-445.43255827888277</v>
      </c>
      <c r="W86" s="264">
        <f t="shared" si="30"/>
        <v>-389.98452197860735</v>
      </c>
      <c r="X86" s="264">
        <f t="shared" si="30"/>
        <v>-341.43873086093811</v>
      </c>
      <c r="Y86" s="264">
        <f t="shared" si="30"/>
        <v>-298.93598428073841</v>
      </c>
      <c r="Z86" s="264">
        <f t="shared" si="30"/>
        <v>-261.72403603002385</v>
      </c>
      <c r="AA86" s="264">
        <f t="shared" si="30"/>
        <v>-229.14428050761421</v>
      </c>
      <c r="AB86" s="264">
        <f t="shared" si="30"/>
        <v>-200.6200962120607</v>
      </c>
      <c r="AC86" s="264">
        <f t="shared" si="30"/>
        <v>-175.646640252053</v>
      </c>
      <c r="AD86" s="264">
        <f t="shared" si="30"/>
        <v>-153.78191324972261</v>
      </c>
      <c r="AE86" s="264">
        <f t="shared" si="30"/>
        <v>-134.63893649664527</v>
      </c>
      <c r="AF86" s="264">
        <f t="shared" si="30"/>
        <v>-117.87890290785114</v>
      </c>
      <c r="AG86" s="264">
        <f t="shared" si="30"/>
        <v>-103.20518055417669</v>
      </c>
      <c r="AH86" s="264">
        <f t="shared" si="30"/>
        <v>-90.35806264286839</v>
      </c>
      <c r="AI86" s="264">
        <f t="shared" si="30"/>
        <v>-79.110171027573699</v>
      </c>
      <c r="AJ86" s="264">
        <f t="shared" si="30"/>
        <v>-69.262431895510474</v>
      </c>
      <c r="AK86" s="264">
        <f t="shared" si="30"/>
        <v>-60.640552406442787</v>
      </c>
      <c r="AL86" s="264">
        <f t="shared" si="30"/>
        <v>-53.091935924312956</v>
      </c>
      <c r="AM86" s="264">
        <f t="shared" si="30"/>
        <v>-46.482981244937882</v>
      </c>
      <c r="AN86" s="264">
        <f t="shared" si="30"/>
        <v>-40.69671801942696</v>
      </c>
      <c r="AO86" s="264">
        <f t="shared" si="30"/>
        <v>-35.630736523232706</v>
      </c>
      <c r="AP86" s="264">
        <f>AP83*AP85</f>
        <v>-31.195375130299176</v>
      </c>
    </row>
    <row r="87" spans="1:45" ht="14.25" x14ac:dyDescent="0.2">
      <c r="A87" s="263" t="s">
        <v>316</v>
      </c>
      <c r="B87" s="264">
        <f>SUM($B$86:B86)</f>
        <v>-634220.82100206323</v>
      </c>
      <c r="C87" s="264">
        <f>SUM($B$86:C86)</f>
        <v>-639789.33244289458</v>
      </c>
      <c r="D87" s="264">
        <f>SUM($B$86:D86)</f>
        <v>-644664.66818569717</v>
      </c>
      <c r="E87" s="264">
        <f>SUM($B$86:E86)</f>
        <v>-648933.11566176079</v>
      </c>
      <c r="F87" s="264">
        <f>SUM($B$86:F86)</f>
        <v>-652670.22112835594</v>
      </c>
      <c r="G87" s="264">
        <f>SUM($B$86:G86)</f>
        <v>-655942.12674433761</v>
      </c>
      <c r="H87" s="264">
        <f>SUM($B$86:H86)</f>
        <v>-658806.74120480288</v>
      </c>
      <c r="I87" s="264">
        <f>SUM($B$86:I86)</f>
        <v>-661314.76465359202</v>
      </c>
      <c r="J87" s="264">
        <f>SUM($B$86:J86)</f>
        <v>-663510.58601332025</v>
      </c>
      <c r="K87" s="264">
        <f>SUM($B$86:K86)</f>
        <v>-665433.06861457613</v>
      </c>
      <c r="L87" s="264">
        <f>SUM($B$86:L86)</f>
        <v>-667116.23802895367</v>
      </c>
      <c r="M87" s="264">
        <f>SUM($B$86:M86)</f>
        <v>-668589.88427971571</v>
      </c>
      <c r="N87" s="264">
        <f>SUM($B$86:N86)</f>
        <v>-669880.08908847417</v>
      </c>
      <c r="O87" s="264">
        <f>SUM($B$86:O86)</f>
        <v>-671009.68748950341</v>
      </c>
      <c r="P87" s="264">
        <f>SUM($B$86:P86)</f>
        <v>-671998.6719816908</v>
      </c>
      <c r="Q87" s="264">
        <f>SUM($B$86:Q86)</f>
        <v>-672864.5463711163</v>
      </c>
      <c r="R87" s="264">
        <f>SUM($B$86:R86)</f>
        <v>-673622.63556683739</v>
      </c>
      <c r="S87" s="264">
        <f>SUM($B$86:S86)</f>
        <v>-674286.35681288363</v>
      </c>
      <c r="T87" s="264">
        <f>SUM($B$86:T86)</f>
        <v>-674867.45715693245</v>
      </c>
      <c r="U87" s="264">
        <f>SUM($B$86:U86)</f>
        <v>-675376.22135856852</v>
      </c>
      <c r="V87" s="264">
        <f>SUM($B$86:V86)</f>
        <v>-675821.65391684743</v>
      </c>
      <c r="W87" s="264">
        <f>SUM($B$86:W86)</f>
        <v>-676211.63843882608</v>
      </c>
      <c r="X87" s="264">
        <f>SUM($B$86:X86)</f>
        <v>-676553.07716968702</v>
      </c>
      <c r="Y87" s="264">
        <f>SUM($B$86:Y86)</f>
        <v>-676852.0131539678</v>
      </c>
      <c r="Z87" s="264">
        <f>SUM($B$86:Z86)</f>
        <v>-677113.7371899978</v>
      </c>
      <c r="AA87" s="264">
        <f>SUM($B$86:AA86)</f>
        <v>-677342.88147050538</v>
      </c>
      <c r="AB87" s="264">
        <f>SUM($B$86:AB86)</f>
        <v>-677543.5015667174</v>
      </c>
      <c r="AC87" s="264">
        <f>SUM($B$86:AC86)</f>
        <v>-677719.14820696949</v>
      </c>
      <c r="AD87" s="264">
        <f>SUM($B$86:AD86)</f>
        <v>-677872.93012021924</v>
      </c>
      <c r="AE87" s="264">
        <f>SUM($B$86:AE86)</f>
        <v>-678007.56905671593</v>
      </c>
      <c r="AF87" s="264">
        <f>SUM($B$86:AF86)</f>
        <v>-678125.44795962377</v>
      </c>
      <c r="AG87" s="264">
        <f>SUM($B$86:AG86)</f>
        <v>-678228.65314017795</v>
      </c>
      <c r="AH87" s="264">
        <f>SUM($B$86:AH86)</f>
        <v>-678319.01120282081</v>
      </c>
      <c r="AI87" s="264">
        <f>SUM($B$86:AI86)</f>
        <v>-678398.12137384841</v>
      </c>
      <c r="AJ87" s="264">
        <f>SUM($B$86:AJ86)</f>
        <v>-678467.38380574388</v>
      </c>
      <c r="AK87" s="264">
        <f>SUM($B$86:AK86)</f>
        <v>-678528.02435815032</v>
      </c>
      <c r="AL87" s="264">
        <f>SUM($B$86:AL86)</f>
        <v>-678581.11629407469</v>
      </c>
      <c r="AM87" s="264">
        <f>SUM($B$86:AM86)</f>
        <v>-678627.5992753196</v>
      </c>
      <c r="AN87" s="264">
        <f>SUM($B$86:AN86)</f>
        <v>-678668.29599333904</v>
      </c>
      <c r="AO87" s="264">
        <f>SUM($B$86:AO86)</f>
        <v>-678703.92672986223</v>
      </c>
      <c r="AP87" s="264">
        <f>SUM($B$86:AP86)</f>
        <v>-678735.12210499251</v>
      </c>
    </row>
    <row r="88" spans="1:45" ht="14.25" x14ac:dyDescent="0.2">
      <c r="A88" s="263" t="s">
        <v>315</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63" t="s">
        <v>314</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313</v>
      </c>
      <c r="B90" s="278">
        <f t="shared" ref="B90:AP90" si="32">IF(AND(B87&gt;0,A87&lt;0),(B74-(B87/(B87-A87))),0)</f>
        <v>0</v>
      </c>
      <c r="C90" s="278">
        <f t="shared" si="32"/>
        <v>0</v>
      </c>
      <c r="D90" s="278">
        <f t="shared" si="32"/>
        <v>0</v>
      </c>
      <c r="E90" s="278">
        <f t="shared" si="32"/>
        <v>0</v>
      </c>
      <c r="F90" s="278">
        <f t="shared" si="32"/>
        <v>0</v>
      </c>
      <c r="G90" s="278">
        <f t="shared" si="32"/>
        <v>0</v>
      </c>
      <c r="H90" s="278">
        <f t="shared" si="32"/>
        <v>0</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2016</v>
      </c>
      <c r="C91" s="279">
        <f>B91+1</f>
        <v>2017</v>
      </c>
      <c r="D91" s="208">
        <f t="shared" ref="D91:AP91" si="33">C91+1</f>
        <v>2018</v>
      </c>
      <c r="E91" s="208">
        <f t="shared" si="33"/>
        <v>2019</v>
      </c>
      <c r="F91" s="208">
        <f t="shared" si="33"/>
        <v>2020</v>
      </c>
      <c r="G91" s="208">
        <f t="shared" si="33"/>
        <v>2021</v>
      </c>
      <c r="H91" s="208">
        <f t="shared" si="33"/>
        <v>2022</v>
      </c>
      <c r="I91" s="208">
        <f t="shared" si="33"/>
        <v>2023</v>
      </c>
      <c r="J91" s="208">
        <f t="shared" si="33"/>
        <v>2024</v>
      </c>
      <c r="K91" s="208">
        <f t="shared" si="33"/>
        <v>2025</v>
      </c>
      <c r="L91" s="208">
        <f t="shared" si="33"/>
        <v>2026</v>
      </c>
      <c r="M91" s="208">
        <f t="shared" si="33"/>
        <v>2027</v>
      </c>
      <c r="N91" s="208">
        <f t="shared" si="33"/>
        <v>2028</v>
      </c>
      <c r="O91" s="208">
        <f t="shared" si="33"/>
        <v>2029</v>
      </c>
      <c r="P91" s="208">
        <f t="shared" si="33"/>
        <v>2030</v>
      </c>
      <c r="Q91" s="208">
        <f t="shared" si="33"/>
        <v>2031</v>
      </c>
      <c r="R91" s="208">
        <f t="shared" si="33"/>
        <v>2032</v>
      </c>
      <c r="S91" s="208">
        <f t="shared" si="33"/>
        <v>2033</v>
      </c>
      <c r="T91" s="208">
        <f t="shared" si="33"/>
        <v>2034</v>
      </c>
      <c r="U91" s="208">
        <f t="shared" si="33"/>
        <v>2035</v>
      </c>
      <c r="V91" s="208">
        <f t="shared" si="33"/>
        <v>2036</v>
      </c>
      <c r="W91" s="208">
        <f t="shared" si="33"/>
        <v>2037</v>
      </c>
      <c r="X91" s="208">
        <f t="shared" si="33"/>
        <v>2038</v>
      </c>
      <c r="Y91" s="208">
        <f t="shared" si="33"/>
        <v>2039</v>
      </c>
      <c r="Z91" s="208">
        <f t="shared" si="33"/>
        <v>2040</v>
      </c>
      <c r="AA91" s="208">
        <f t="shared" si="33"/>
        <v>2041</v>
      </c>
      <c r="AB91" s="208">
        <f t="shared" si="33"/>
        <v>2042</v>
      </c>
      <c r="AC91" s="208">
        <f t="shared" si="33"/>
        <v>2043</v>
      </c>
      <c r="AD91" s="208">
        <f t="shared" si="33"/>
        <v>2044</v>
      </c>
      <c r="AE91" s="208">
        <f t="shared" si="33"/>
        <v>2045</v>
      </c>
      <c r="AF91" s="208">
        <f t="shared" si="33"/>
        <v>2046</v>
      </c>
      <c r="AG91" s="208">
        <f t="shared" si="33"/>
        <v>2047</v>
      </c>
      <c r="AH91" s="208">
        <f t="shared" si="33"/>
        <v>2048</v>
      </c>
      <c r="AI91" s="208">
        <f t="shared" si="33"/>
        <v>2049</v>
      </c>
      <c r="AJ91" s="208">
        <f t="shared" si="33"/>
        <v>2050</v>
      </c>
      <c r="AK91" s="208">
        <f t="shared" si="33"/>
        <v>2051</v>
      </c>
      <c r="AL91" s="208">
        <f t="shared" si="33"/>
        <v>2052</v>
      </c>
      <c r="AM91" s="208">
        <f t="shared" si="33"/>
        <v>2053</v>
      </c>
      <c r="AN91" s="208">
        <f t="shared" si="33"/>
        <v>2054</v>
      </c>
      <c r="AO91" s="208">
        <f t="shared" si="33"/>
        <v>2055</v>
      </c>
      <c r="AP91" s="208">
        <f t="shared" si="33"/>
        <v>2056</v>
      </c>
      <c r="AQ91" s="209"/>
      <c r="AR91" s="209"/>
      <c r="AS91" s="209"/>
    </row>
    <row r="92" spans="1:45" ht="15.6" customHeight="1" x14ac:dyDescent="0.2">
      <c r="A92" s="280" t="s">
        <v>312</v>
      </c>
      <c r="B92" s="139"/>
      <c r="C92" s="139"/>
      <c r="D92" s="139"/>
      <c r="E92" s="139"/>
      <c r="F92" s="139"/>
      <c r="G92" s="139"/>
      <c r="H92" s="139"/>
      <c r="I92" s="139"/>
      <c r="J92" s="139"/>
      <c r="K92" s="139"/>
      <c r="L92" s="281">
        <v>10</v>
      </c>
      <c r="M92" s="139"/>
      <c r="N92" s="139"/>
      <c r="O92" s="139"/>
      <c r="P92" s="139"/>
      <c r="Q92" s="139"/>
      <c r="R92" s="139"/>
      <c r="S92" s="139"/>
      <c r="T92" s="139"/>
      <c r="U92" s="139"/>
      <c r="V92" s="139"/>
      <c r="W92" s="139"/>
      <c r="X92" s="139"/>
      <c r="Y92" s="139"/>
      <c r="Z92" s="139"/>
      <c r="AA92" s="139">
        <v>25</v>
      </c>
      <c r="AB92" s="139"/>
      <c r="AC92" s="139"/>
      <c r="AD92" s="139"/>
      <c r="AE92" s="139"/>
      <c r="AF92" s="139">
        <v>30</v>
      </c>
      <c r="AG92" s="139"/>
      <c r="AH92" s="139"/>
      <c r="AI92" s="139"/>
      <c r="AJ92" s="139"/>
      <c r="AK92" s="139"/>
      <c r="AL92" s="139"/>
      <c r="AM92" s="139"/>
      <c r="AN92" s="139"/>
      <c r="AO92" s="139"/>
      <c r="AP92" s="139">
        <v>40</v>
      </c>
    </row>
    <row r="93" spans="1:45" ht="12.75" x14ac:dyDescent="0.2">
      <c r="A93" s="140" t="s">
        <v>311</v>
      </c>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row>
    <row r="94" spans="1:45" ht="12.75" x14ac:dyDescent="0.2">
      <c r="A94" s="140" t="s">
        <v>310</v>
      </c>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0"/>
    </row>
    <row r="95" spans="1:45" ht="12.75" x14ac:dyDescent="0.2">
      <c r="A95" s="140" t="s">
        <v>309</v>
      </c>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0"/>
    </row>
    <row r="96" spans="1:45" ht="12.75" x14ac:dyDescent="0.2">
      <c r="A96" s="141" t="s">
        <v>308</v>
      </c>
      <c r="B96" s="139"/>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row>
    <row r="97" spans="1:71" ht="33" customHeight="1" x14ac:dyDescent="0.2">
      <c r="A97" s="402" t="s">
        <v>580</v>
      </c>
      <c r="B97" s="402"/>
      <c r="C97" s="402"/>
      <c r="D97" s="402"/>
      <c r="E97" s="402"/>
      <c r="F97" s="402"/>
      <c r="G97" s="402"/>
      <c r="H97" s="402"/>
      <c r="I97" s="402"/>
      <c r="J97" s="402"/>
      <c r="K97" s="402"/>
      <c r="L97" s="402"/>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ht="16.5" thickBot="1" x14ac:dyDescent="0.25">
      <c r="C98" s="282"/>
    </row>
    <row r="99" spans="1:71" s="288" customFormat="1" ht="16.5" thickTop="1" x14ac:dyDescent="0.2">
      <c r="A99" s="283" t="s">
        <v>581</v>
      </c>
      <c r="B99" s="284">
        <f>B81*B85</f>
        <v>-537475.27203564683</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-537475.27203564683</v>
      </c>
      <c r="AR99" s="287"/>
      <c r="AS99" s="287"/>
    </row>
    <row r="100" spans="1:71" s="291" customFormat="1" x14ac:dyDescent="0.2">
      <c r="A100" s="289">
        <f>AQ99</f>
        <v>-537475.27203564683</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x14ac:dyDescent="0.2">
      <c r="A101" s="289">
        <f>AP87</f>
        <v>-678735.12210499251</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x14ac:dyDescent="0.2">
      <c r="A102" s="292" t="s">
        <v>582</v>
      </c>
      <c r="B102" s="293">
        <f>(A101+-A100)/-A100</f>
        <v>-0.26282111460557933</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x14ac:dyDescent="0.2">
      <c r="A104" s="295" t="s">
        <v>583</v>
      </c>
      <c r="B104" s="295" t="s">
        <v>584</v>
      </c>
      <c r="C104" s="295" t="s">
        <v>585</v>
      </c>
      <c r="D104" s="295" t="s">
        <v>586</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x14ac:dyDescent="0.2">
      <c r="A105" s="298">
        <f>G30/1000/1000</f>
        <v>-0.6671162380289537</v>
      </c>
      <c r="B105" s="299">
        <f>L88</f>
        <v>0</v>
      </c>
      <c r="C105" s="300" t="str">
        <f>G28</f>
        <v>не окупается</v>
      </c>
      <c r="D105" s="300" t="str">
        <f>G29</f>
        <v>не окупается</v>
      </c>
      <c r="E105" s="301" t="s">
        <v>587</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x14ac:dyDescent="0.2">
      <c r="A108" s="306" t="s">
        <v>588</v>
      </c>
      <c r="B108" s="307"/>
      <c r="C108" s="307">
        <f>C109*$B$111*$B$112*1000</f>
        <v>0</v>
      </c>
      <c r="D108" s="307">
        <f t="shared" ref="D108:AP108" si="36">D109*$B$111*$B$112*1000</f>
        <v>0</v>
      </c>
      <c r="E108" s="307">
        <f>E109*$B$111*$B$112*1000</f>
        <v>0</v>
      </c>
      <c r="F108" s="307">
        <f t="shared" si="36"/>
        <v>0</v>
      </c>
      <c r="G108" s="307">
        <f t="shared" si="36"/>
        <v>0</v>
      </c>
      <c r="H108" s="307">
        <f t="shared" si="36"/>
        <v>0</v>
      </c>
      <c r="I108" s="307">
        <f t="shared" si="36"/>
        <v>0</v>
      </c>
      <c r="J108" s="307">
        <f t="shared" si="36"/>
        <v>0</v>
      </c>
      <c r="K108" s="307">
        <f t="shared" si="36"/>
        <v>0</v>
      </c>
      <c r="L108" s="307">
        <f t="shared" si="36"/>
        <v>0</v>
      </c>
      <c r="M108" s="307">
        <f t="shared" si="36"/>
        <v>0</v>
      </c>
      <c r="N108" s="307">
        <f t="shared" si="36"/>
        <v>0</v>
      </c>
      <c r="O108" s="307">
        <f t="shared" si="36"/>
        <v>0</v>
      </c>
      <c r="P108" s="307">
        <f t="shared" si="36"/>
        <v>0</v>
      </c>
      <c r="Q108" s="307">
        <f t="shared" si="36"/>
        <v>0</v>
      </c>
      <c r="R108" s="307">
        <f t="shared" si="36"/>
        <v>0</v>
      </c>
      <c r="S108" s="307">
        <f t="shared" si="36"/>
        <v>0</v>
      </c>
      <c r="T108" s="307">
        <f t="shared" si="36"/>
        <v>0</v>
      </c>
      <c r="U108" s="307">
        <f t="shared" si="36"/>
        <v>0</v>
      </c>
      <c r="V108" s="307">
        <f t="shared" si="36"/>
        <v>0</v>
      </c>
      <c r="W108" s="307">
        <f t="shared" si="36"/>
        <v>0</v>
      </c>
      <c r="X108" s="307">
        <f t="shared" si="36"/>
        <v>0</v>
      </c>
      <c r="Y108" s="307">
        <f t="shared" si="36"/>
        <v>0</v>
      </c>
      <c r="Z108" s="307">
        <f t="shared" si="36"/>
        <v>0</v>
      </c>
      <c r="AA108" s="307">
        <f t="shared" si="36"/>
        <v>0</v>
      </c>
      <c r="AB108" s="307">
        <f t="shared" si="36"/>
        <v>0</v>
      </c>
      <c r="AC108" s="307">
        <f t="shared" si="36"/>
        <v>0</v>
      </c>
      <c r="AD108" s="307">
        <f t="shared" si="36"/>
        <v>0</v>
      </c>
      <c r="AE108" s="307">
        <f t="shared" si="36"/>
        <v>0</v>
      </c>
      <c r="AF108" s="307">
        <f t="shared" si="36"/>
        <v>0</v>
      </c>
      <c r="AG108" s="307">
        <f t="shared" si="36"/>
        <v>0</v>
      </c>
      <c r="AH108" s="307">
        <f t="shared" si="36"/>
        <v>0</v>
      </c>
      <c r="AI108" s="307">
        <f t="shared" si="36"/>
        <v>0</v>
      </c>
      <c r="AJ108" s="307">
        <f t="shared" si="36"/>
        <v>0</v>
      </c>
      <c r="AK108" s="307">
        <f t="shared" si="36"/>
        <v>0</v>
      </c>
      <c r="AL108" s="307">
        <f t="shared" si="36"/>
        <v>0</v>
      </c>
      <c r="AM108" s="307">
        <f t="shared" si="36"/>
        <v>0</v>
      </c>
      <c r="AN108" s="307">
        <f t="shared" si="36"/>
        <v>0</v>
      </c>
      <c r="AO108" s="307">
        <f t="shared" si="36"/>
        <v>0</v>
      </c>
      <c r="AP108" s="307">
        <f t="shared" si="36"/>
        <v>0</v>
      </c>
      <c r="AT108" s="291"/>
      <c r="AU108" s="291"/>
      <c r="AV108" s="291"/>
      <c r="AW108" s="291"/>
      <c r="AX108" s="291"/>
      <c r="AY108" s="291"/>
      <c r="AZ108" s="291"/>
      <c r="BA108" s="291"/>
      <c r="BB108" s="291"/>
      <c r="BC108" s="291"/>
      <c r="BD108" s="291"/>
      <c r="BE108" s="291"/>
      <c r="BF108" s="291"/>
      <c r="BG108" s="291"/>
    </row>
    <row r="109" spans="1:71" ht="12.75" x14ac:dyDescent="0.2">
      <c r="A109" s="306" t="s">
        <v>589</v>
      </c>
      <c r="B109" s="305"/>
      <c r="C109" s="305">
        <f>B109+$I$120*C113</f>
        <v>0</v>
      </c>
      <c r="D109" s="305">
        <f>C109+$I$120*D113</f>
        <v>0</v>
      </c>
      <c r="E109" s="305">
        <f t="shared" ref="E109:AP109" si="37">D109+$I$120*E113</f>
        <v>0</v>
      </c>
      <c r="F109" s="305">
        <f t="shared" si="37"/>
        <v>0</v>
      </c>
      <c r="G109" s="305">
        <f t="shared" si="37"/>
        <v>0</v>
      </c>
      <c r="H109" s="305">
        <f t="shared" si="37"/>
        <v>0</v>
      </c>
      <c r="I109" s="305">
        <f t="shared" si="37"/>
        <v>0</v>
      </c>
      <c r="J109" s="305">
        <f t="shared" si="37"/>
        <v>0</v>
      </c>
      <c r="K109" s="305">
        <f t="shared" si="37"/>
        <v>0</v>
      </c>
      <c r="L109" s="305">
        <f t="shared" si="37"/>
        <v>0</v>
      </c>
      <c r="M109" s="305">
        <f t="shared" si="37"/>
        <v>0</v>
      </c>
      <c r="N109" s="305">
        <f t="shared" si="37"/>
        <v>0</v>
      </c>
      <c r="O109" s="305">
        <f t="shared" si="37"/>
        <v>0</v>
      </c>
      <c r="P109" s="305">
        <f t="shared" si="37"/>
        <v>0</v>
      </c>
      <c r="Q109" s="305">
        <f t="shared" si="37"/>
        <v>0</v>
      </c>
      <c r="R109" s="305">
        <f t="shared" si="37"/>
        <v>0</v>
      </c>
      <c r="S109" s="305">
        <f t="shared" si="37"/>
        <v>0</v>
      </c>
      <c r="T109" s="305">
        <f t="shared" si="37"/>
        <v>0</v>
      </c>
      <c r="U109" s="305">
        <f t="shared" si="37"/>
        <v>0</v>
      </c>
      <c r="V109" s="305">
        <f t="shared" si="37"/>
        <v>0</v>
      </c>
      <c r="W109" s="305">
        <f t="shared" si="37"/>
        <v>0</v>
      </c>
      <c r="X109" s="305">
        <f t="shared" si="37"/>
        <v>0</v>
      </c>
      <c r="Y109" s="305">
        <f t="shared" si="37"/>
        <v>0</v>
      </c>
      <c r="Z109" s="305">
        <f t="shared" si="37"/>
        <v>0</v>
      </c>
      <c r="AA109" s="305">
        <f t="shared" si="37"/>
        <v>0</v>
      </c>
      <c r="AB109" s="305">
        <f t="shared" si="37"/>
        <v>0</v>
      </c>
      <c r="AC109" s="305">
        <f t="shared" si="37"/>
        <v>0</v>
      </c>
      <c r="AD109" s="305">
        <f t="shared" si="37"/>
        <v>0</v>
      </c>
      <c r="AE109" s="305">
        <f t="shared" si="37"/>
        <v>0</v>
      </c>
      <c r="AF109" s="305">
        <f t="shared" si="37"/>
        <v>0</v>
      </c>
      <c r="AG109" s="305">
        <f t="shared" si="37"/>
        <v>0</v>
      </c>
      <c r="AH109" s="305">
        <f t="shared" si="37"/>
        <v>0</v>
      </c>
      <c r="AI109" s="305">
        <f t="shared" si="37"/>
        <v>0</v>
      </c>
      <c r="AJ109" s="305">
        <f t="shared" si="37"/>
        <v>0</v>
      </c>
      <c r="AK109" s="305">
        <f t="shared" si="37"/>
        <v>0</v>
      </c>
      <c r="AL109" s="305">
        <f t="shared" si="37"/>
        <v>0</v>
      </c>
      <c r="AM109" s="305">
        <f t="shared" si="37"/>
        <v>0</v>
      </c>
      <c r="AN109" s="305">
        <f t="shared" si="37"/>
        <v>0</v>
      </c>
      <c r="AO109" s="305">
        <f t="shared" si="37"/>
        <v>0</v>
      </c>
      <c r="AP109" s="305">
        <f t="shared" si="37"/>
        <v>0</v>
      </c>
      <c r="AT109" s="291"/>
      <c r="AU109" s="291"/>
      <c r="AV109" s="291"/>
      <c r="AW109" s="291"/>
      <c r="AX109" s="291"/>
      <c r="AY109" s="291"/>
      <c r="AZ109" s="291"/>
      <c r="BA109" s="291"/>
      <c r="BB109" s="291"/>
      <c r="BC109" s="291"/>
      <c r="BD109" s="291"/>
      <c r="BE109" s="291"/>
      <c r="BF109" s="291"/>
      <c r="BG109" s="291"/>
    </row>
    <row r="110" spans="1:71" ht="12.75" x14ac:dyDescent="0.2">
      <c r="A110" s="306" t="s">
        <v>590</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x14ac:dyDescent="0.2">
      <c r="A111" s="306" t="s">
        <v>591</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x14ac:dyDescent="0.2">
      <c r="A112" s="306" t="s">
        <v>592</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x14ac:dyDescent="0.2">
      <c r="A113" s="309" t="s">
        <v>593</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x14ac:dyDescent="0.2">
      <c r="A116" s="303"/>
      <c r="B116" s="403" t="s">
        <v>594</v>
      </c>
      <c r="C116" s="404"/>
      <c r="D116" s="403" t="s">
        <v>595</v>
      </c>
      <c r="E116" s="404"/>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x14ac:dyDescent="0.2">
      <c r="A117" s="306" t="s">
        <v>596</v>
      </c>
      <c r="B117" s="312"/>
      <c r="C117" s="303" t="s">
        <v>597</v>
      </c>
      <c r="D117" s="312"/>
      <c r="E117" s="303" t="s">
        <v>597</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x14ac:dyDescent="0.2">
      <c r="A118" s="306" t="s">
        <v>596</v>
      </c>
      <c r="B118" s="303">
        <f>$B$110*B117</f>
        <v>0</v>
      </c>
      <c r="C118" s="303" t="s">
        <v>141</v>
      </c>
      <c r="D118" s="303">
        <f>$B$110*D117</f>
        <v>0</v>
      </c>
      <c r="E118" s="303" t="s">
        <v>141</v>
      </c>
      <c r="F118" s="306" t="s">
        <v>598</v>
      </c>
      <c r="G118" s="303">
        <f>D117-B117</f>
        <v>0</v>
      </c>
      <c r="H118" s="303" t="s">
        <v>597</v>
      </c>
      <c r="I118" s="313">
        <f>$B$110*G118</f>
        <v>0</v>
      </c>
      <c r="J118" s="303" t="s">
        <v>141</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x14ac:dyDescent="0.2">
      <c r="A119" s="303"/>
      <c r="B119" s="303"/>
      <c r="C119" s="303"/>
      <c r="D119" s="303"/>
      <c r="E119" s="303"/>
      <c r="F119" s="306" t="s">
        <v>599</v>
      </c>
      <c r="G119" s="303">
        <f>I119/$B$110</f>
        <v>0</v>
      </c>
      <c r="H119" s="303" t="s">
        <v>597</v>
      </c>
      <c r="I119" s="312"/>
      <c r="J119" s="303" t="s">
        <v>141</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x14ac:dyDescent="0.2">
      <c r="A120" s="314"/>
      <c r="B120" s="315"/>
      <c r="C120" s="315"/>
      <c r="D120" s="315"/>
      <c r="E120" s="315"/>
      <c r="F120" s="316" t="s">
        <v>600</v>
      </c>
      <c r="G120" s="313">
        <f>G118</f>
        <v>0</v>
      </c>
      <c r="H120" s="303" t="s">
        <v>597</v>
      </c>
      <c r="I120" s="308">
        <f>I118</f>
        <v>0</v>
      </c>
      <c r="J120" s="303" t="s">
        <v>141</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x14ac:dyDescent="0.2">
      <c r="A122" s="318" t="s">
        <v>601</v>
      </c>
      <c r="B122" s="319">
        <v>0.59</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x14ac:dyDescent="0.2">
      <c r="A123" s="318" t="s">
        <v>358</v>
      </c>
      <c r="B123" s="320">
        <v>25</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x14ac:dyDescent="0.2">
      <c r="A124" s="318" t="s">
        <v>602</v>
      </c>
      <c r="B124" s="320"/>
      <c r="C124" s="321" t="s">
        <v>603</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x14ac:dyDescent="0.2">
      <c r="A126" s="318" t="s">
        <v>604</v>
      </c>
      <c r="B126" s="326">
        <f>$B$122*1000*1000</f>
        <v>590000</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x14ac:dyDescent="0.2">
      <c r="A127" s="318" t="s">
        <v>605</v>
      </c>
      <c r="B127" s="327">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x14ac:dyDescent="0.2">
      <c r="A129" s="318" t="s">
        <v>606</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x14ac:dyDescent="0.2">
      <c r="A131" s="332" t="s">
        <v>607</v>
      </c>
      <c r="B131" s="333">
        <v>1.23072</v>
      </c>
      <c r="C131" s="301" t="s">
        <v>608</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x14ac:dyDescent="0.2">
      <c r="A132" s="332" t="s">
        <v>609</v>
      </c>
      <c r="B132" s="333">
        <v>1.20268</v>
      </c>
      <c r="C132" s="301" t="s">
        <v>608</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x14ac:dyDescent="0.2">
      <c r="A134" s="318" t="s">
        <v>610</v>
      </c>
      <c r="C134" s="325" t="s">
        <v>611</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x14ac:dyDescent="0.2">
      <c r="A136" s="318" t="s">
        <v>612</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x14ac:dyDescent="0.2">
      <c r="A137" s="318" t="s">
        <v>613</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29" sqref="A29"/>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1" t="str">
        <f>'2. паспорт  ТП'!A4:S4</f>
        <v>Год раскрытия информации: 2016 год</v>
      </c>
      <c r="B5" s="351"/>
      <c r="C5" s="351"/>
      <c r="D5" s="351"/>
      <c r="E5" s="351"/>
      <c r="F5" s="351"/>
      <c r="G5" s="351"/>
      <c r="H5" s="351"/>
      <c r="I5" s="351"/>
      <c r="J5" s="351"/>
      <c r="K5" s="351"/>
      <c r="L5" s="351"/>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ht="18.75" x14ac:dyDescent="0.3">
      <c r="K6" s="15"/>
    </row>
    <row r="7" spans="1:44" ht="18.75" x14ac:dyDescent="0.25">
      <c r="A7" s="355" t="s">
        <v>10</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row>
    <row r="10" spans="1:44" x14ac:dyDescent="0.25">
      <c r="A10" s="352" t="s">
        <v>9</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8" t="str">
        <f>'1. паспорт местоположение'!A12:C12</f>
        <v>A_prj_111001_3132</v>
      </c>
      <c r="B12" s="358"/>
      <c r="C12" s="358"/>
      <c r="D12" s="358"/>
      <c r="E12" s="358"/>
      <c r="F12" s="358"/>
      <c r="G12" s="358"/>
      <c r="H12" s="358"/>
      <c r="I12" s="358"/>
      <c r="J12" s="358"/>
      <c r="K12" s="358"/>
      <c r="L12" s="358"/>
    </row>
    <row r="13" spans="1:44" x14ac:dyDescent="0.25">
      <c r="A13" s="352" t="s">
        <v>8</v>
      </c>
      <c r="B13" s="352"/>
      <c r="C13" s="352"/>
      <c r="D13" s="352"/>
      <c r="E13" s="352"/>
      <c r="F13" s="352"/>
      <c r="G13" s="352"/>
      <c r="H13" s="352"/>
      <c r="I13" s="352"/>
      <c r="J13" s="352"/>
      <c r="K13" s="352"/>
      <c r="L13" s="352"/>
    </row>
    <row r="14" spans="1:44" ht="18.75" x14ac:dyDescent="0.25">
      <c r="A14" s="362"/>
      <c r="B14" s="362"/>
      <c r="C14" s="362"/>
      <c r="D14" s="362"/>
      <c r="E14" s="362"/>
      <c r="F14" s="362"/>
      <c r="G14" s="362"/>
      <c r="H14" s="362"/>
      <c r="I14" s="362"/>
      <c r="J14" s="362"/>
      <c r="K14" s="362"/>
      <c r="L14" s="362"/>
    </row>
    <row r="15" spans="1:44" x14ac:dyDescent="0.25">
      <c r="A15" s="358" t="str">
        <f>'1. паспорт местоположение'!A15</f>
        <v>Оборудование, не входящее в сметы строек</v>
      </c>
      <c r="B15" s="358"/>
      <c r="C15" s="358"/>
      <c r="D15" s="358"/>
      <c r="E15" s="358"/>
      <c r="F15" s="358"/>
      <c r="G15" s="358"/>
      <c r="H15" s="358"/>
      <c r="I15" s="358"/>
      <c r="J15" s="358"/>
      <c r="K15" s="358"/>
      <c r="L15" s="358"/>
    </row>
    <row r="16" spans="1:44" x14ac:dyDescent="0.25">
      <c r="A16" s="352" t="s">
        <v>7</v>
      </c>
      <c r="B16" s="352"/>
      <c r="C16" s="352"/>
      <c r="D16" s="352"/>
      <c r="E16" s="352"/>
      <c r="F16" s="352"/>
      <c r="G16" s="352"/>
      <c r="H16" s="352"/>
      <c r="I16" s="352"/>
      <c r="J16" s="352"/>
      <c r="K16" s="352"/>
      <c r="L16" s="352"/>
    </row>
    <row r="17" spans="1:12" ht="15.75" customHeight="1" x14ac:dyDescent="0.25">
      <c r="L17" s="111"/>
    </row>
    <row r="18" spans="1:12" x14ac:dyDescent="0.25">
      <c r="K18" s="110"/>
    </row>
    <row r="19" spans="1:12" ht="15.75" customHeight="1" x14ac:dyDescent="0.25">
      <c r="A19" s="422" t="s">
        <v>522</v>
      </c>
      <c r="B19" s="422"/>
      <c r="C19" s="422"/>
      <c r="D19" s="422"/>
      <c r="E19" s="422"/>
      <c r="F19" s="422"/>
      <c r="G19" s="422"/>
      <c r="H19" s="422"/>
      <c r="I19" s="422"/>
      <c r="J19" s="422"/>
      <c r="K19" s="422"/>
      <c r="L19" s="422"/>
    </row>
    <row r="20" spans="1:12" x14ac:dyDescent="0.25">
      <c r="A20" s="76"/>
      <c r="B20" s="76"/>
      <c r="C20" s="109"/>
      <c r="D20" s="109"/>
      <c r="E20" s="109"/>
      <c r="F20" s="109"/>
      <c r="G20" s="109"/>
      <c r="H20" s="109"/>
      <c r="I20" s="109"/>
      <c r="J20" s="109"/>
      <c r="K20" s="109"/>
      <c r="L20" s="109"/>
    </row>
    <row r="21" spans="1:12" ht="28.5" customHeight="1" x14ac:dyDescent="0.25">
      <c r="A21" s="412" t="s">
        <v>235</v>
      </c>
      <c r="B21" s="412" t="s">
        <v>234</v>
      </c>
      <c r="C21" s="418" t="s">
        <v>452</v>
      </c>
      <c r="D21" s="418"/>
      <c r="E21" s="418"/>
      <c r="F21" s="418"/>
      <c r="G21" s="418"/>
      <c r="H21" s="418"/>
      <c r="I21" s="413" t="s">
        <v>233</v>
      </c>
      <c r="J21" s="415" t="s">
        <v>454</v>
      </c>
      <c r="K21" s="412" t="s">
        <v>232</v>
      </c>
      <c r="L21" s="414" t="s">
        <v>453</v>
      </c>
    </row>
    <row r="22" spans="1:12" ht="58.5" customHeight="1" x14ac:dyDescent="0.25">
      <c r="A22" s="412"/>
      <c r="B22" s="412"/>
      <c r="C22" s="419" t="s">
        <v>3</v>
      </c>
      <c r="D22" s="419"/>
      <c r="E22" s="173"/>
      <c r="F22" s="174"/>
      <c r="G22" s="420" t="s">
        <v>2</v>
      </c>
      <c r="H22" s="421"/>
      <c r="I22" s="413"/>
      <c r="J22" s="416"/>
      <c r="K22" s="412"/>
      <c r="L22" s="414"/>
    </row>
    <row r="23" spans="1:12" ht="47.25" x14ac:dyDescent="0.25">
      <c r="A23" s="412"/>
      <c r="B23" s="412"/>
      <c r="C23" s="108" t="s">
        <v>231</v>
      </c>
      <c r="D23" s="108" t="s">
        <v>230</v>
      </c>
      <c r="E23" s="108" t="s">
        <v>231</v>
      </c>
      <c r="F23" s="108" t="s">
        <v>230</v>
      </c>
      <c r="G23" s="108" t="s">
        <v>231</v>
      </c>
      <c r="H23" s="108" t="s">
        <v>230</v>
      </c>
      <c r="I23" s="413"/>
      <c r="J23" s="417"/>
      <c r="K23" s="412"/>
      <c r="L23" s="414"/>
    </row>
    <row r="24" spans="1:12" x14ac:dyDescent="0.25">
      <c r="A24" s="83">
        <v>1</v>
      </c>
      <c r="B24" s="83">
        <v>2</v>
      </c>
      <c r="C24" s="108">
        <v>3</v>
      </c>
      <c r="D24" s="108">
        <v>4</v>
      </c>
      <c r="E24" s="108">
        <v>5</v>
      </c>
      <c r="F24" s="108">
        <v>6</v>
      </c>
      <c r="G24" s="108">
        <v>7</v>
      </c>
      <c r="H24" s="108">
        <v>8</v>
      </c>
      <c r="I24" s="108">
        <v>9</v>
      </c>
      <c r="J24" s="108">
        <v>10</v>
      </c>
      <c r="K24" s="108">
        <v>11</v>
      </c>
      <c r="L24" s="108">
        <v>12</v>
      </c>
    </row>
    <row r="25" spans="1:12" x14ac:dyDescent="0.25">
      <c r="A25" s="100">
        <v>1</v>
      </c>
      <c r="B25" s="101" t="s">
        <v>229</v>
      </c>
      <c r="C25" s="101"/>
      <c r="D25" s="106"/>
      <c r="E25" s="106"/>
      <c r="F25" s="106"/>
      <c r="G25" s="106"/>
      <c r="H25" s="106"/>
      <c r="I25" s="106"/>
      <c r="J25" s="106"/>
      <c r="K25" s="97"/>
      <c r="L25" s="120"/>
    </row>
    <row r="26" spans="1:12" ht="21.75" customHeight="1" x14ac:dyDescent="0.25">
      <c r="A26" s="100" t="s">
        <v>228</v>
      </c>
      <c r="B26" s="107" t="s">
        <v>459</v>
      </c>
      <c r="C26" s="98"/>
      <c r="D26" s="106"/>
      <c r="E26" s="106"/>
      <c r="F26" s="106"/>
      <c r="G26" s="106"/>
      <c r="H26" s="106"/>
      <c r="I26" s="106"/>
      <c r="J26" s="106"/>
      <c r="K26" s="97"/>
      <c r="L26" s="97"/>
    </row>
    <row r="27" spans="1:12" s="79" customFormat="1" ht="39" customHeight="1" x14ac:dyDescent="0.25">
      <c r="A27" s="100" t="s">
        <v>227</v>
      </c>
      <c r="B27" s="107" t="s">
        <v>461</v>
      </c>
      <c r="C27" s="98"/>
      <c r="D27" s="106"/>
      <c r="E27" s="106"/>
      <c r="F27" s="106"/>
      <c r="G27" s="106"/>
      <c r="H27" s="106"/>
      <c r="I27" s="106"/>
      <c r="J27" s="106"/>
      <c r="K27" s="97"/>
      <c r="L27" s="97"/>
    </row>
    <row r="28" spans="1:12" s="79" customFormat="1" ht="70.5" customHeight="1" x14ac:dyDescent="0.25">
      <c r="A28" s="100" t="s">
        <v>460</v>
      </c>
      <c r="B28" s="107" t="s">
        <v>465</v>
      </c>
      <c r="C28" s="98"/>
      <c r="D28" s="106"/>
      <c r="E28" s="106"/>
      <c r="F28" s="106"/>
      <c r="G28" s="106"/>
      <c r="H28" s="106"/>
      <c r="I28" s="106"/>
      <c r="J28" s="106"/>
      <c r="K28" s="97"/>
      <c r="L28" s="97"/>
    </row>
    <row r="29" spans="1:12" s="79" customFormat="1" ht="54" customHeight="1" x14ac:dyDescent="0.25">
      <c r="A29" s="100" t="s">
        <v>226</v>
      </c>
      <c r="B29" s="107" t="s">
        <v>464</v>
      </c>
      <c r="C29" s="98"/>
      <c r="D29" s="106"/>
      <c r="E29" s="106"/>
      <c r="F29" s="106"/>
      <c r="G29" s="106"/>
      <c r="H29" s="106"/>
      <c r="I29" s="106"/>
      <c r="J29" s="106"/>
      <c r="K29" s="97"/>
      <c r="L29" s="97"/>
    </row>
    <row r="30" spans="1:12" s="79" customFormat="1" ht="42" customHeight="1" x14ac:dyDescent="0.25">
      <c r="A30" s="100" t="s">
        <v>225</v>
      </c>
      <c r="B30" s="107" t="s">
        <v>466</v>
      </c>
      <c r="C30" s="98"/>
      <c r="D30" s="106"/>
      <c r="E30" s="106"/>
      <c r="F30" s="106"/>
      <c r="G30" s="106"/>
      <c r="H30" s="106"/>
      <c r="I30" s="106"/>
      <c r="J30" s="106"/>
      <c r="K30" s="97"/>
      <c r="L30" s="97"/>
    </row>
    <row r="31" spans="1:12" s="79" customFormat="1" ht="37.5" customHeight="1" x14ac:dyDescent="0.25">
      <c r="A31" s="100" t="s">
        <v>224</v>
      </c>
      <c r="B31" s="99" t="s">
        <v>462</v>
      </c>
      <c r="C31" s="98"/>
      <c r="D31" s="106"/>
      <c r="E31" s="106"/>
      <c r="F31" s="106"/>
      <c r="G31" s="106"/>
      <c r="H31" s="106"/>
      <c r="I31" s="106"/>
      <c r="J31" s="106"/>
      <c r="K31" s="97"/>
      <c r="L31" s="97"/>
    </row>
    <row r="32" spans="1:12" s="79" customFormat="1" ht="31.5" x14ac:dyDescent="0.25">
      <c r="A32" s="100" t="s">
        <v>222</v>
      </c>
      <c r="B32" s="99" t="s">
        <v>467</v>
      </c>
      <c r="C32" s="98"/>
      <c r="D32" s="106"/>
      <c r="E32" s="106"/>
      <c r="F32" s="106"/>
      <c r="G32" s="106"/>
      <c r="H32" s="106"/>
      <c r="I32" s="106"/>
      <c r="J32" s="106"/>
      <c r="K32" s="97"/>
      <c r="L32" s="97"/>
    </row>
    <row r="33" spans="1:12" s="79" customFormat="1" ht="37.5" customHeight="1" x14ac:dyDescent="0.25">
      <c r="A33" s="100" t="s">
        <v>478</v>
      </c>
      <c r="B33" s="99" t="s">
        <v>387</v>
      </c>
      <c r="C33" s="98"/>
      <c r="D33" s="106"/>
      <c r="E33" s="106"/>
      <c r="F33" s="106"/>
      <c r="G33" s="106"/>
      <c r="H33" s="106"/>
      <c r="I33" s="106"/>
      <c r="J33" s="106"/>
      <c r="K33" s="97"/>
      <c r="L33" s="97"/>
    </row>
    <row r="34" spans="1:12" s="79" customFormat="1" ht="47.25" customHeight="1" x14ac:dyDescent="0.25">
      <c r="A34" s="100" t="s">
        <v>479</v>
      </c>
      <c r="B34" s="99" t="s">
        <v>471</v>
      </c>
      <c r="C34" s="98"/>
      <c r="D34" s="105"/>
      <c r="E34" s="105"/>
      <c r="F34" s="105"/>
      <c r="G34" s="105"/>
      <c r="H34" s="105"/>
      <c r="I34" s="105"/>
      <c r="J34" s="105"/>
      <c r="K34" s="105"/>
      <c r="L34" s="97"/>
    </row>
    <row r="35" spans="1:12" s="79" customFormat="1" ht="49.5" customHeight="1" x14ac:dyDescent="0.25">
      <c r="A35" s="100" t="s">
        <v>480</v>
      </c>
      <c r="B35" s="99" t="s">
        <v>223</v>
      </c>
      <c r="C35" s="98"/>
      <c r="D35" s="105"/>
      <c r="E35" s="105"/>
      <c r="F35" s="105"/>
      <c r="G35" s="105"/>
      <c r="H35" s="105"/>
      <c r="I35" s="105"/>
      <c r="J35" s="105"/>
      <c r="K35" s="105"/>
      <c r="L35" s="97"/>
    </row>
    <row r="36" spans="1:12" ht="37.5" customHeight="1" x14ac:dyDescent="0.25">
      <c r="A36" s="100" t="s">
        <v>481</v>
      </c>
      <c r="B36" s="99" t="s">
        <v>463</v>
      </c>
      <c r="C36" s="98"/>
      <c r="D36" s="104"/>
      <c r="E36" s="104"/>
      <c r="F36" s="103"/>
      <c r="G36" s="103"/>
      <c r="H36" s="103"/>
      <c r="I36" s="102"/>
      <c r="J36" s="102"/>
      <c r="K36" s="97"/>
      <c r="L36" s="97"/>
    </row>
    <row r="37" spans="1:12" x14ac:dyDescent="0.25">
      <c r="A37" s="100" t="s">
        <v>482</v>
      </c>
      <c r="B37" s="99" t="s">
        <v>221</v>
      </c>
      <c r="C37" s="98"/>
      <c r="D37" s="104"/>
      <c r="E37" s="104"/>
      <c r="F37" s="103"/>
      <c r="G37" s="103"/>
      <c r="H37" s="103"/>
      <c r="I37" s="102"/>
      <c r="J37" s="102"/>
      <c r="K37" s="97"/>
      <c r="L37" s="97"/>
    </row>
    <row r="38" spans="1:12" x14ac:dyDescent="0.25">
      <c r="A38" s="100" t="s">
        <v>483</v>
      </c>
      <c r="B38" s="101" t="s">
        <v>220</v>
      </c>
      <c r="C38" s="98"/>
      <c r="D38" s="97"/>
      <c r="E38" s="97"/>
      <c r="F38" s="97"/>
      <c r="G38" s="97"/>
      <c r="H38" s="97"/>
      <c r="I38" s="97"/>
      <c r="J38" s="97"/>
      <c r="K38" s="97"/>
      <c r="L38" s="97"/>
    </row>
    <row r="39" spans="1:12" ht="63" x14ac:dyDescent="0.25">
      <c r="A39" s="100">
        <v>2</v>
      </c>
      <c r="B39" s="99" t="s">
        <v>468</v>
      </c>
      <c r="C39" s="101"/>
      <c r="D39" s="97"/>
      <c r="E39" s="97"/>
      <c r="F39" s="97"/>
      <c r="G39" s="97"/>
      <c r="H39" s="97"/>
      <c r="I39" s="97"/>
      <c r="J39" s="97"/>
      <c r="K39" s="97"/>
      <c r="L39" s="97"/>
    </row>
    <row r="40" spans="1:12" ht="33.75" customHeight="1" x14ac:dyDescent="0.25">
      <c r="A40" s="100" t="s">
        <v>219</v>
      </c>
      <c r="B40" s="99" t="s">
        <v>470</v>
      </c>
      <c r="C40" s="98"/>
      <c r="D40" s="97"/>
      <c r="E40" s="97"/>
      <c r="F40" s="97"/>
      <c r="G40" s="97"/>
      <c r="H40" s="97"/>
      <c r="I40" s="97"/>
      <c r="J40" s="97"/>
      <c r="K40" s="97"/>
      <c r="L40" s="97"/>
    </row>
    <row r="41" spans="1:12" ht="63" customHeight="1" x14ac:dyDescent="0.25">
      <c r="A41" s="100" t="s">
        <v>218</v>
      </c>
      <c r="B41" s="101" t="s">
        <v>553</v>
      </c>
      <c r="C41" s="98"/>
      <c r="D41" s="97"/>
      <c r="E41" s="97"/>
      <c r="F41" s="97"/>
      <c r="G41" s="97"/>
      <c r="H41" s="97"/>
      <c r="I41" s="97"/>
      <c r="J41" s="97"/>
      <c r="K41" s="97"/>
      <c r="L41" s="97"/>
    </row>
    <row r="42" spans="1:12" ht="58.5" customHeight="1" x14ac:dyDescent="0.25">
      <c r="A42" s="100">
        <v>3</v>
      </c>
      <c r="B42" s="99" t="s">
        <v>469</v>
      </c>
      <c r="C42" s="101"/>
      <c r="D42" s="97"/>
      <c r="E42" s="97"/>
      <c r="F42" s="97"/>
      <c r="G42" s="97"/>
      <c r="H42" s="97"/>
      <c r="I42" s="97"/>
      <c r="J42" s="97"/>
      <c r="K42" s="97"/>
      <c r="L42" s="97"/>
    </row>
    <row r="43" spans="1:12" ht="34.5" customHeight="1" x14ac:dyDescent="0.25">
      <c r="A43" s="100" t="s">
        <v>217</v>
      </c>
      <c r="B43" s="99" t="s">
        <v>215</v>
      </c>
      <c r="C43" s="98"/>
      <c r="D43" s="97"/>
      <c r="E43" s="97"/>
      <c r="F43" s="97"/>
      <c r="G43" s="97"/>
      <c r="H43" s="97"/>
      <c r="I43" s="97"/>
      <c r="J43" s="97"/>
      <c r="K43" s="97"/>
      <c r="L43" s="97"/>
    </row>
    <row r="44" spans="1:12" ht="24.75" customHeight="1" x14ac:dyDescent="0.25">
      <c r="A44" s="100" t="s">
        <v>216</v>
      </c>
      <c r="B44" s="99" t="s">
        <v>213</v>
      </c>
      <c r="C44" s="98"/>
      <c r="D44" s="97"/>
      <c r="E44" s="97"/>
      <c r="F44" s="97"/>
      <c r="G44" s="97"/>
      <c r="H44" s="97"/>
      <c r="I44" s="97"/>
      <c r="J44" s="97"/>
      <c r="K44" s="97"/>
      <c r="L44" s="97"/>
    </row>
    <row r="45" spans="1:12" ht="90.75" customHeight="1" x14ac:dyDescent="0.25">
      <c r="A45" s="100" t="s">
        <v>214</v>
      </c>
      <c r="B45" s="99" t="s">
        <v>474</v>
      </c>
      <c r="C45" s="98"/>
      <c r="D45" s="97"/>
      <c r="E45" s="97"/>
      <c r="F45" s="97"/>
      <c r="G45" s="97"/>
      <c r="H45" s="97"/>
      <c r="I45" s="97"/>
      <c r="J45" s="97"/>
      <c r="K45" s="97"/>
      <c r="L45" s="97"/>
    </row>
    <row r="46" spans="1:12" ht="167.25" customHeight="1" x14ac:dyDescent="0.25">
      <c r="A46" s="100" t="s">
        <v>212</v>
      </c>
      <c r="B46" s="99" t="s">
        <v>472</v>
      </c>
      <c r="C46" s="98"/>
      <c r="D46" s="97"/>
      <c r="E46" s="97"/>
      <c r="F46" s="97"/>
      <c r="G46" s="97"/>
      <c r="H46" s="97"/>
      <c r="I46" s="97"/>
      <c r="J46" s="97"/>
      <c r="K46" s="97"/>
      <c r="L46" s="97"/>
    </row>
    <row r="47" spans="1:12" ht="30.75" customHeight="1" x14ac:dyDescent="0.25">
      <c r="A47" s="100" t="s">
        <v>210</v>
      </c>
      <c r="B47" s="99" t="s">
        <v>211</v>
      </c>
      <c r="C47" s="98"/>
      <c r="D47" s="97"/>
      <c r="E47" s="97"/>
      <c r="F47" s="97"/>
      <c r="G47" s="97"/>
      <c r="H47" s="97"/>
      <c r="I47" s="97"/>
      <c r="J47" s="97"/>
      <c r="K47" s="97"/>
      <c r="L47" s="97"/>
    </row>
    <row r="48" spans="1:12" ht="37.5" customHeight="1" x14ac:dyDescent="0.25">
      <c r="A48" s="100" t="s">
        <v>484</v>
      </c>
      <c r="B48" s="101" t="s">
        <v>209</v>
      </c>
      <c r="C48" s="98"/>
      <c r="D48" s="97"/>
      <c r="E48" s="97"/>
      <c r="F48" s="97"/>
      <c r="G48" s="97"/>
      <c r="H48" s="97"/>
      <c r="I48" s="97"/>
      <c r="J48" s="97"/>
      <c r="K48" s="97"/>
      <c r="L48" s="97"/>
    </row>
    <row r="49" spans="1:12" ht="35.25" customHeight="1" x14ac:dyDescent="0.25">
      <c r="A49" s="100">
        <v>4</v>
      </c>
      <c r="B49" s="99" t="s">
        <v>207</v>
      </c>
      <c r="C49" s="101"/>
      <c r="D49" s="97"/>
      <c r="E49" s="97"/>
      <c r="F49" s="97"/>
      <c r="G49" s="97"/>
      <c r="H49" s="97"/>
      <c r="I49" s="97"/>
      <c r="J49" s="97"/>
      <c r="K49" s="97"/>
      <c r="L49" s="97"/>
    </row>
    <row r="50" spans="1:12" ht="86.25" customHeight="1" x14ac:dyDescent="0.25">
      <c r="A50" s="100" t="s">
        <v>208</v>
      </c>
      <c r="B50" s="99" t="s">
        <v>473</v>
      </c>
      <c r="C50" s="101"/>
      <c r="D50" s="97"/>
      <c r="E50" s="97"/>
      <c r="F50" s="97"/>
      <c r="G50" s="97"/>
      <c r="H50" s="97"/>
      <c r="I50" s="97"/>
      <c r="J50" s="97"/>
      <c r="K50" s="97"/>
      <c r="L50" s="97"/>
    </row>
    <row r="51" spans="1:12" ht="77.25" customHeight="1" x14ac:dyDescent="0.25">
      <c r="A51" s="100" t="s">
        <v>206</v>
      </c>
      <c r="B51" s="99" t="s">
        <v>475</v>
      </c>
      <c r="C51" s="98"/>
      <c r="D51" s="97"/>
      <c r="E51" s="97"/>
      <c r="F51" s="97"/>
      <c r="G51" s="97"/>
      <c r="H51" s="97"/>
      <c r="I51" s="97"/>
      <c r="J51" s="97"/>
      <c r="K51" s="97"/>
      <c r="L51" s="97"/>
    </row>
    <row r="52" spans="1:12" ht="71.25" customHeight="1" x14ac:dyDescent="0.25">
      <c r="A52" s="100" t="s">
        <v>204</v>
      </c>
      <c r="B52" s="99" t="s">
        <v>205</v>
      </c>
      <c r="C52" s="98"/>
      <c r="D52" s="97"/>
      <c r="E52" s="97"/>
      <c r="F52" s="97"/>
      <c r="G52" s="97"/>
      <c r="H52" s="97"/>
      <c r="I52" s="97"/>
      <c r="J52" s="97"/>
      <c r="K52" s="97"/>
      <c r="L52" s="97"/>
    </row>
    <row r="53" spans="1:12" ht="48" customHeight="1" x14ac:dyDescent="0.25">
      <c r="A53" s="100" t="s">
        <v>202</v>
      </c>
      <c r="B53" s="182" t="s">
        <v>476</v>
      </c>
      <c r="C53" s="98"/>
      <c r="D53" s="97"/>
      <c r="E53" s="97"/>
      <c r="F53" s="97"/>
      <c r="G53" s="97"/>
      <c r="H53" s="97"/>
      <c r="I53" s="97"/>
      <c r="J53" s="97"/>
      <c r="K53" s="97"/>
      <c r="L53" s="97"/>
    </row>
    <row r="54" spans="1:12" ht="46.5" customHeight="1" x14ac:dyDescent="0.25">
      <c r="A54" s="100" t="s">
        <v>477</v>
      </c>
      <c r="B54" s="99" t="s">
        <v>203</v>
      </c>
      <c r="C54" s="98"/>
      <c r="D54" s="97"/>
      <c r="E54" s="97"/>
      <c r="F54" s="97"/>
      <c r="G54" s="97"/>
      <c r="H54" s="97"/>
      <c r="I54" s="97"/>
      <c r="J54" s="97"/>
      <c r="K54" s="97"/>
      <c r="L54" s="9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2016-11-07T14:03:16Z</dcterms:modified>
</cp:coreProperties>
</file>