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showHorizontalScroll="0" showVerticalScroll="0" showSheetTabs="0" xWindow="0" yWindow="0" windowWidth="28800" windowHeight="12135" tabRatio="859" firstSheet="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7" i="24" l="1"/>
  <c r="C29" i="24" s="1"/>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0" i="23"/>
  <c r="B34" i="23" l="1"/>
  <c r="B38" i="23"/>
  <c r="B68" i="23"/>
  <c r="A15" i="25"/>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G91" i="25"/>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E91" i="25" s="1"/>
  <c r="F91" i="25" s="1"/>
  <c r="B81" i="25"/>
  <c r="AQ81" i="25" s="1"/>
  <c r="B76" i="25"/>
  <c r="B74" i="25"/>
  <c r="A62" i="25"/>
  <c r="B60" i="25"/>
  <c r="C58" i="25"/>
  <c r="C74" i="25" s="1"/>
  <c r="B52" i="25"/>
  <c r="B50" i="25"/>
  <c r="B59" i="25" s="1"/>
  <c r="C49" i="25"/>
  <c r="C48" i="25"/>
  <c r="B48" i="25"/>
  <c r="B47" i="25"/>
  <c r="B45" i="25"/>
  <c r="B44" i="25"/>
  <c r="B27" i="25"/>
  <c r="B25" i="25"/>
  <c r="B54" i="25" s="1"/>
  <c r="B55" i="25" s="1"/>
  <c r="B56" i="25" s="1"/>
  <c r="B69" i="25" s="1"/>
  <c r="B77" i="25" s="1"/>
  <c r="A7" i="25"/>
  <c r="A5" i="25"/>
  <c r="B46" i="25" l="1"/>
  <c r="D48" i="25"/>
  <c r="B49" i="25"/>
  <c r="G136" i="25"/>
  <c r="E48" i="25"/>
  <c r="D141" i="25"/>
  <c r="C73" i="25" s="1"/>
  <c r="E137" i="25"/>
  <c r="C141" i="25"/>
  <c r="B73" i="25" s="1"/>
  <c r="C67" i="25"/>
  <c r="F76" i="25" s="1"/>
  <c r="B82" i="25"/>
  <c r="C53" i="25"/>
  <c r="D58" i="25"/>
  <c r="C52" i="25"/>
  <c r="C47" i="25"/>
  <c r="C61" i="25" s="1"/>
  <c r="C60" i="25" s="1"/>
  <c r="B80" i="25"/>
  <c r="B66" i="25"/>
  <c r="B68" i="25" s="1"/>
  <c r="B79" i="25"/>
  <c r="F140" i="25"/>
  <c r="F141" i="25" s="1"/>
  <c r="E73" i="25" s="1"/>
  <c r="E85" i="25" s="1"/>
  <c r="E99" i="25" s="1"/>
  <c r="C85" i="25"/>
  <c r="C99" i="25" s="1"/>
  <c r="B85" i="25"/>
  <c r="B99" i="25" s="1"/>
  <c r="G120" i="25"/>
  <c r="I118" i="25"/>
  <c r="I120" i="25" s="1"/>
  <c r="C109" i="25" s="1"/>
  <c r="E141" i="25"/>
  <c r="D73" i="25" s="1"/>
  <c r="D85" i="25" s="1"/>
  <c r="D99" i="25" s="1"/>
  <c r="D67" i="25" l="1"/>
  <c r="D76" i="25" s="1"/>
  <c r="F137" i="25"/>
  <c r="D49" i="25"/>
  <c r="F48" i="25"/>
  <c r="H136" i="25"/>
  <c r="C76" i="25"/>
  <c r="D74" i="25"/>
  <c r="E58" i="25"/>
  <c r="D52" i="25"/>
  <c r="D47" i="25"/>
  <c r="C55" i="25"/>
  <c r="D53" i="25" s="1"/>
  <c r="C108" i="25"/>
  <c r="C50" i="25" s="1"/>
  <c r="C59" i="25" s="1"/>
  <c r="D109" i="25"/>
  <c r="G140" i="25"/>
  <c r="G141" i="25" s="1"/>
  <c r="F73" i="25" s="1"/>
  <c r="F85" i="25" s="1"/>
  <c r="F99" i="25" s="1"/>
  <c r="B70" i="25"/>
  <c r="B75" i="25"/>
  <c r="E67" i="25" l="1"/>
  <c r="F67" i="25" s="1"/>
  <c r="G67" i="25" s="1"/>
  <c r="D61" i="25"/>
  <c r="D60" i="25" s="1"/>
  <c r="I136" i="25"/>
  <c r="G48" i="25"/>
  <c r="E49" i="25"/>
  <c r="G137" i="25"/>
  <c r="B71" i="25"/>
  <c r="B72" i="25" s="1"/>
  <c r="E109" i="25"/>
  <c r="D108" i="25"/>
  <c r="D50" i="25" s="1"/>
  <c r="D59" i="25" s="1"/>
  <c r="D55" i="25"/>
  <c r="E53" i="25" s="1"/>
  <c r="F58" i="25"/>
  <c r="E52" i="25"/>
  <c r="E47" i="25"/>
  <c r="E61" i="25" s="1"/>
  <c r="E60" i="25" s="1"/>
  <c r="E74" i="25"/>
  <c r="H140" i="25"/>
  <c r="C80" i="25"/>
  <c r="C66" i="25"/>
  <c r="C68" i="25" s="1"/>
  <c r="C79" i="25"/>
  <c r="C82" i="25"/>
  <c r="C56" i="25"/>
  <c r="C69" i="25" s="1"/>
  <c r="C77" i="25" s="1"/>
  <c r="D79" i="25" l="1"/>
  <c r="E76" i="25"/>
  <c r="H137" i="25"/>
  <c r="F49" i="25"/>
  <c r="J136" i="25"/>
  <c r="H48" i="25"/>
  <c r="C75" i="25"/>
  <c r="C70" i="25"/>
  <c r="I140" i="25"/>
  <c r="H67" i="25"/>
  <c r="G76" i="25"/>
  <c r="F74" i="25"/>
  <c r="G58" i="25"/>
  <c r="F52" i="25"/>
  <c r="F47" i="25"/>
  <c r="E55" i="25"/>
  <c r="F53" i="25" s="1"/>
  <c r="E108" i="25"/>
  <c r="E50" i="25" s="1"/>
  <c r="E59" i="25" s="1"/>
  <c r="F109" i="25"/>
  <c r="H141" i="25"/>
  <c r="G73" i="25" s="1"/>
  <c r="G85" i="25" s="1"/>
  <c r="G99" i="25" s="1"/>
  <c r="D82" i="25"/>
  <c r="D56" i="25"/>
  <c r="D69" i="25" s="1"/>
  <c r="D77" i="25" s="1"/>
  <c r="D66" i="25"/>
  <c r="D68" i="25" s="1"/>
  <c r="D80" i="25"/>
  <c r="B78" i="25"/>
  <c r="B83" i="25" s="1"/>
  <c r="F61" i="25" l="1"/>
  <c r="F60" i="25" s="1"/>
  <c r="I48" i="25"/>
  <c r="K136" i="25"/>
  <c r="G49" i="25"/>
  <c r="I137" i="25"/>
  <c r="G109" i="25"/>
  <c r="F108" i="25"/>
  <c r="F50" i="25" s="1"/>
  <c r="F59" i="25" s="1"/>
  <c r="F55" i="25"/>
  <c r="H58" i="25"/>
  <c r="G52" i="25"/>
  <c r="G47" i="25"/>
  <c r="G74" i="25"/>
  <c r="J140" i="25"/>
  <c r="J141" i="25" s="1"/>
  <c r="I73" i="25" s="1"/>
  <c r="I85" i="25" s="1"/>
  <c r="I99" i="25" s="1"/>
  <c r="C71" i="25"/>
  <c r="C72" i="25" s="1"/>
  <c r="B88" i="25"/>
  <c r="B86" i="25"/>
  <c r="B84" i="25"/>
  <c r="B89" i="25" s="1"/>
  <c r="D70" i="25"/>
  <c r="D75" i="25"/>
  <c r="E80" i="25"/>
  <c r="E66" i="25"/>
  <c r="E68" i="25" s="1"/>
  <c r="E79" i="25"/>
  <c r="E82" i="25"/>
  <c r="E56" i="25"/>
  <c r="E69" i="25" s="1"/>
  <c r="E77" i="25" s="1"/>
  <c r="H76" i="25"/>
  <c r="I67" i="25"/>
  <c r="I141" i="25"/>
  <c r="H73" i="25" s="1"/>
  <c r="H85" i="25" s="1"/>
  <c r="H99" i="25" s="1"/>
  <c r="F79" i="25" l="1"/>
  <c r="G61" i="25"/>
  <c r="G60" i="25" s="1"/>
  <c r="H49" i="25"/>
  <c r="J137" i="25"/>
  <c r="J48" i="25"/>
  <c r="L136" i="25"/>
  <c r="J67" i="25"/>
  <c r="I76" i="25"/>
  <c r="E75" i="25"/>
  <c r="E70" i="25"/>
  <c r="D71" i="25"/>
  <c r="D72" i="25" s="1"/>
  <c r="B87" i="25"/>
  <c r="B90" i="25" s="1"/>
  <c r="F82" i="25"/>
  <c r="F56" i="25"/>
  <c r="F69" i="25" s="1"/>
  <c r="F77" i="25" s="1"/>
  <c r="F80" i="25"/>
  <c r="F66" i="25"/>
  <c r="F68" i="25" s="1"/>
  <c r="C78" i="25"/>
  <c r="C83" i="25" s="1"/>
  <c r="K140" i="25"/>
  <c r="H74" i="25"/>
  <c r="I58" i="25"/>
  <c r="H52" i="25"/>
  <c r="H47" i="25"/>
  <c r="G53" i="25"/>
  <c r="G108" i="25"/>
  <c r="G50" i="25" s="1"/>
  <c r="G59" i="25" s="1"/>
  <c r="H109" i="25"/>
  <c r="H61" i="25" l="1"/>
  <c r="H60" i="25" s="1"/>
  <c r="M136" i="25"/>
  <c r="K48" i="25"/>
  <c r="K137" i="25"/>
  <c r="I49" i="25"/>
  <c r="D78" i="25"/>
  <c r="D83" i="25" s="1"/>
  <c r="D86" i="25" s="1"/>
  <c r="G80" i="25"/>
  <c r="G66" i="25"/>
  <c r="G68" i="25" s="1"/>
  <c r="G79" i="25"/>
  <c r="J58" i="25"/>
  <c r="I52" i="25"/>
  <c r="I47" i="25"/>
  <c r="I74" i="25"/>
  <c r="L140" i="25"/>
  <c r="F70" i="25"/>
  <c r="F75" i="25"/>
  <c r="I109" i="25"/>
  <c r="H108" i="25"/>
  <c r="H50" i="25" s="1"/>
  <c r="H59" i="25" s="1"/>
  <c r="G55" i="25"/>
  <c r="K141" i="25"/>
  <c r="J73" i="25" s="1"/>
  <c r="J85" i="25" s="1"/>
  <c r="J99" i="25" s="1"/>
  <c r="C86" i="25"/>
  <c r="C88" i="25"/>
  <c r="C84" i="25"/>
  <c r="C89" i="25" s="1"/>
  <c r="E71" i="25"/>
  <c r="E72" i="25" s="1"/>
  <c r="J76" i="25"/>
  <c r="K67" i="25"/>
  <c r="D88" i="25" l="1"/>
  <c r="D84" i="25"/>
  <c r="D89" i="25" s="1"/>
  <c r="I61" i="25"/>
  <c r="I60" i="25" s="1"/>
  <c r="H79" i="25"/>
  <c r="L137" i="25"/>
  <c r="J49" i="25"/>
  <c r="L48" i="25"/>
  <c r="N136" i="25"/>
  <c r="L67" i="25"/>
  <c r="K76" i="25"/>
  <c r="G56" i="25"/>
  <c r="G69" i="25" s="1"/>
  <c r="G77" i="25" s="1"/>
  <c r="G82" i="25"/>
  <c r="I108" i="25"/>
  <c r="I50" i="25" s="1"/>
  <c r="I59" i="25" s="1"/>
  <c r="J109" i="25"/>
  <c r="F71" i="25"/>
  <c r="F72" i="25" s="1"/>
  <c r="M140" i="25"/>
  <c r="J74" i="25"/>
  <c r="K58" i="25"/>
  <c r="J52" i="25"/>
  <c r="J47" i="25"/>
  <c r="G75" i="25"/>
  <c r="E78" i="25"/>
  <c r="E83" i="25" s="1"/>
  <c r="C87" i="25"/>
  <c r="C90" i="25" s="1"/>
  <c r="D87" i="25"/>
  <c r="H53" i="25"/>
  <c r="H66" i="25"/>
  <c r="H68" i="25" s="1"/>
  <c r="H80" i="25"/>
  <c r="L141" i="25"/>
  <c r="K73" i="25" s="1"/>
  <c r="K85" i="25" s="1"/>
  <c r="K99" i="25" s="1"/>
  <c r="J61" i="25" l="1"/>
  <c r="J60" i="25" s="1"/>
  <c r="K49" i="25"/>
  <c r="M137" i="25"/>
  <c r="O136" i="25"/>
  <c r="M48" i="25"/>
  <c r="G70" i="25"/>
  <c r="H75" i="25"/>
  <c r="E86" i="25"/>
  <c r="E84" i="25"/>
  <c r="E89" i="25" s="1"/>
  <c r="E88" i="25"/>
  <c r="G71" i="25"/>
  <c r="G72" i="25" s="1"/>
  <c r="L58" i="25"/>
  <c r="K52" i="25"/>
  <c r="K47" i="25"/>
  <c r="K61" i="25" s="1"/>
  <c r="K60" i="25" s="1"/>
  <c r="K74" i="25"/>
  <c r="N140" i="25"/>
  <c r="K109" i="25"/>
  <c r="J108" i="25"/>
  <c r="J50" i="25" s="1"/>
  <c r="J59" i="25" s="1"/>
  <c r="H55" i="25"/>
  <c r="I53" i="25" s="1"/>
  <c r="D90" i="25"/>
  <c r="F78" i="25"/>
  <c r="F83" i="25" s="1"/>
  <c r="F86" i="25" s="1"/>
  <c r="M141" i="25"/>
  <c r="L73" i="25" s="1"/>
  <c r="L85" i="25" s="1"/>
  <c r="L99" i="25" s="1"/>
  <c r="I80" i="25"/>
  <c r="I66" i="25"/>
  <c r="I68" i="25" s="1"/>
  <c r="I79" i="25"/>
  <c r="L76" i="25"/>
  <c r="M67" i="25"/>
  <c r="N137" i="25" l="1"/>
  <c r="L49" i="25"/>
  <c r="N48" i="25"/>
  <c r="P136" i="25"/>
  <c r="I55" i="25"/>
  <c r="J53" i="25" s="1"/>
  <c r="K108" i="25"/>
  <c r="K50" i="25" s="1"/>
  <c r="K59" i="25" s="1"/>
  <c r="L109" i="25"/>
  <c r="O140" i="25"/>
  <c r="L74" i="25"/>
  <c r="M58" i="25"/>
  <c r="L52" i="25"/>
  <c r="L47" i="25"/>
  <c r="L61" i="25" s="1"/>
  <c r="L60" i="25" s="1"/>
  <c r="N67" i="25"/>
  <c r="M76" i="25"/>
  <c r="I75" i="25"/>
  <c r="H82" i="25"/>
  <c r="H56" i="25"/>
  <c r="H69" i="25" s="1"/>
  <c r="J80" i="25"/>
  <c r="J66" i="25"/>
  <c r="J68" i="25" s="1"/>
  <c r="J79" i="25"/>
  <c r="N141" i="25"/>
  <c r="M73" i="25" s="1"/>
  <c r="M85" i="25" s="1"/>
  <c r="M99" i="25" s="1"/>
  <c r="F84" i="25"/>
  <c r="F89" i="25" s="1"/>
  <c r="E87" i="25"/>
  <c r="E90" i="25" s="1"/>
  <c r="F87" i="25"/>
  <c r="F90" i="25" s="1"/>
  <c r="G78" i="25"/>
  <c r="G83" i="25" s="1"/>
  <c r="G86" i="25" s="1"/>
  <c r="G87" i="25" s="1"/>
  <c r="F88" i="25"/>
  <c r="G88" i="25" l="1"/>
  <c r="G84" i="25"/>
  <c r="G89" i="25" s="1"/>
  <c r="O48" i="25"/>
  <c r="Q136" i="25"/>
  <c r="M49" i="25"/>
  <c r="O137" i="25"/>
  <c r="G90" i="25"/>
  <c r="J75" i="25"/>
  <c r="H77" i="25"/>
  <c r="H70" i="25"/>
  <c r="N58" i="25"/>
  <c r="M52" i="25"/>
  <c r="M47" i="25"/>
  <c r="M61" i="25" s="1"/>
  <c r="M60" i="25" s="1"/>
  <c r="M74" i="25"/>
  <c r="P140" i="25"/>
  <c r="M109" i="25"/>
  <c r="L108" i="25"/>
  <c r="L50" i="25" s="1"/>
  <c r="L59" i="25" s="1"/>
  <c r="J55" i="25"/>
  <c r="K53" i="25" s="1"/>
  <c r="N76" i="25"/>
  <c r="O67" i="25"/>
  <c r="O141" i="25"/>
  <c r="N73" i="25" s="1"/>
  <c r="N85" i="25" s="1"/>
  <c r="N99" i="25" s="1"/>
  <c r="K80" i="25"/>
  <c r="K66" i="25"/>
  <c r="K68" i="25" s="1"/>
  <c r="K79" i="25"/>
  <c r="I82" i="25"/>
  <c r="I56" i="25"/>
  <c r="I69" i="25" s="1"/>
  <c r="N49" i="25" l="1"/>
  <c r="P137" i="25"/>
  <c r="R136" i="25"/>
  <c r="P48" i="25"/>
  <c r="P67" i="25"/>
  <c r="O76" i="25"/>
  <c r="K55" i="25"/>
  <c r="M108" i="25"/>
  <c r="M50" i="25" s="1"/>
  <c r="M59" i="25" s="1"/>
  <c r="N109" i="25"/>
  <c r="Q140" i="25"/>
  <c r="Q141" i="25" s="1"/>
  <c r="P73" i="25" s="1"/>
  <c r="P85" i="25" s="1"/>
  <c r="P99" i="25" s="1"/>
  <c r="N74" i="25"/>
  <c r="O58" i="25"/>
  <c r="N52" i="25"/>
  <c r="N47" i="25"/>
  <c r="I77" i="25"/>
  <c r="I70" i="25"/>
  <c r="K75" i="25"/>
  <c r="J82" i="25"/>
  <c r="J56" i="25"/>
  <c r="J69" i="25" s="1"/>
  <c r="L66" i="25"/>
  <c r="L68" i="25" s="1"/>
  <c r="L80" i="25"/>
  <c r="L79" i="25"/>
  <c r="P141" i="25"/>
  <c r="O73" i="25" s="1"/>
  <c r="O85" i="25" s="1"/>
  <c r="O99" i="25" s="1"/>
  <c r="H71" i="25"/>
  <c r="N61" i="25" l="1"/>
  <c r="N60" i="25" s="1"/>
  <c r="Q137" i="25"/>
  <c r="O49" i="25"/>
  <c r="S136" i="25"/>
  <c r="Q48" i="25"/>
  <c r="H78" i="25"/>
  <c r="H83" i="25" s="1"/>
  <c r="J77" i="25"/>
  <c r="J70" i="25"/>
  <c r="I71" i="25"/>
  <c r="M80" i="25"/>
  <c r="M66" i="25"/>
  <c r="M68" i="25" s="1"/>
  <c r="M79" i="25"/>
  <c r="K82" i="25"/>
  <c r="K56" i="25"/>
  <c r="K69" i="25" s="1"/>
  <c r="P76" i="25"/>
  <c r="Q67" i="25"/>
  <c r="H72" i="25"/>
  <c r="L75" i="25"/>
  <c r="P58" i="25"/>
  <c r="O52" i="25"/>
  <c r="O47" i="25"/>
  <c r="O61" i="25" s="1"/>
  <c r="O60" i="25" s="1"/>
  <c r="O74" i="25"/>
  <c r="R140" i="25"/>
  <c r="O109" i="25"/>
  <c r="N108" i="25"/>
  <c r="N50" i="25" s="1"/>
  <c r="N59" i="25" s="1"/>
  <c r="L53" i="25"/>
  <c r="R48" i="25" l="1"/>
  <c r="T136" i="25"/>
  <c r="R137" i="25"/>
  <c r="P49" i="25"/>
  <c r="I78" i="25"/>
  <c r="I83" i="25" s="1"/>
  <c r="I86" i="25" s="1"/>
  <c r="L55" i="25"/>
  <c r="M53" i="25" s="1"/>
  <c r="O108" i="25"/>
  <c r="O50" i="25" s="1"/>
  <c r="O59" i="25" s="1"/>
  <c r="P109" i="25"/>
  <c r="S140" i="25"/>
  <c r="S141" i="25" s="1"/>
  <c r="R73" i="25" s="1"/>
  <c r="R85" i="25" s="1"/>
  <c r="R99" i="25" s="1"/>
  <c r="P74" i="25"/>
  <c r="Q58" i="25"/>
  <c r="P52" i="25"/>
  <c r="P47" i="25"/>
  <c r="R67" i="25"/>
  <c r="Q76" i="25"/>
  <c r="K77" i="25"/>
  <c r="K70" i="25"/>
  <c r="H86" i="25"/>
  <c r="H88" i="25"/>
  <c r="H84" i="25"/>
  <c r="H89" i="25" s="1"/>
  <c r="N80" i="25"/>
  <c r="N66" i="25"/>
  <c r="N68" i="25" s="1"/>
  <c r="N79" i="25"/>
  <c r="R141" i="25"/>
  <c r="Q73" i="25" s="1"/>
  <c r="Q85" i="25" s="1"/>
  <c r="Q99" i="25" s="1"/>
  <c r="M75" i="25"/>
  <c r="I72" i="25"/>
  <c r="J71" i="25"/>
  <c r="J78" i="25" l="1"/>
  <c r="J83" i="25" s="1"/>
  <c r="J84" i="25" s="1"/>
  <c r="I88" i="25"/>
  <c r="P61" i="25"/>
  <c r="P60" i="25" s="1"/>
  <c r="I84" i="25"/>
  <c r="S48" i="25"/>
  <c r="U136" i="25"/>
  <c r="Q49" i="25"/>
  <c r="S137" i="25"/>
  <c r="J86" i="25"/>
  <c r="J87" i="25" s="1"/>
  <c r="J88" i="25"/>
  <c r="R76" i="25"/>
  <c r="S67" i="25"/>
  <c r="O80" i="25"/>
  <c r="O66" i="25"/>
  <c r="O68" i="25" s="1"/>
  <c r="O79" i="25"/>
  <c r="M55" i="25"/>
  <c r="J72" i="25"/>
  <c r="H87" i="25"/>
  <c r="H90" i="25" s="1"/>
  <c r="I87" i="25"/>
  <c r="I90" i="25" s="1"/>
  <c r="K71" i="25"/>
  <c r="K78" i="25" s="1"/>
  <c r="K83" i="25" s="1"/>
  <c r="R58" i="25"/>
  <c r="Q52" i="25"/>
  <c r="Q47" i="25"/>
  <c r="Q61" i="25" s="1"/>
  <c r="Q60" i="25" s="1"/>
  <c r="Q74" i="25"/>
  <c r="T140" i="25"/>
  <c r="T141" i="25" s="1"/>
  <c r="S73" i="25" s="1"/>
  <c r="S85" i="25" s="1"/>
  <c r="S99" i="25" s="1"/>
  <c r="Q109" i="25"/>
  <c r="P108" i="25"/>
  <c r="P50" i="25" s="1"/>
  <c r="P59" i="25" s="1"/>
  <c r="L82" i="25"/>
  <c r="L56" i="25"/>
  <c r="L69" i="25" s="1"/>
  <c r="I89" i="25"/>
  <c r="N75" i="25"/>
  <c r="J89" i="25" l="1"/>
  <c r="K72" i="25"/>
  <c r="R49" i="25"/>
  <c r="T137" i="25"/>
  <c r="V136" i="25"/>
  <c r="T48" i="25"/>
  <c r="L77" i="25"/>
  <c r="L70" i="25"/>
  <c r="P66" i="25"/>
  <c r="P68" i="25" s="1"/>
  <c r="P80" i="25"/>
  <c r="P79" i="25"/>
  <c r="M82" i="25"/>
  <c r="M56" i="25"/>
  <c r="M69" i="25" s="1"/>
  <c r="O75" i="25"/>
  <c r="T67" i="25"/>
  <c r="S76" i="25"/>
  <c r="K86" i="25"/>
  <c r="K88" i="25"/>
  <c r="K84" i="25"/>
  <c r="K89" i="25" s="1"/>
  <c r="Q108" i="25"/>
  <c r="Q50" i="25" s="1"/>
  <c r="Q59" i="25" s="1"/>
  <c r="R109" i="25"/>
  <c r="U140" i="25"/>
  <c r="U141" i="25" s="1"/>
  <c r="T73" i="25" s="1"/>
  <c r="T85" i="25" s="1"/>
  <c r="T99" i="25" s="1"/>
  <c r="R74" i="25"/>
  <c r="S58" i="25"/>
  <c r="R52" i="25"/>
  <c r="R47" i="25"/>
  <c r="R61" i="25" s="1"/>
  <c r="R60" i="25" s="1"/>
  <c r="J90" i="25"/>
  <c r="N53" i="25"/>
  <c r="U137" i="25" l="1"/>
  <c r="S49" i="25"/>
  <c r="U48" i="25"/>
  <c r="W136" i="25"/>
  <c r="Q80" i="25"/>
  <c r="Q66" i="25"/>
  <c r="Q68" i="25" s="1"/>
  <c r="Q79" i="25"/>
  <c r="M77" i="25"/>
  <c r="M70" i="25"/>
  <c r="P75" i="25"/>
  <c r="N55" i="25"/>
  <c r="T58" i="25"/>
  <c r="S52" i="25"/>
  <c r="S47" i="25"/>
  <c r="S61" i="25" s="1"/>
  <c r="S60" i="25" s="1"/>
  <c r="S74" i="25"/>
  <c r="V140" i="25"/>
  <c r="V141" i="25" s="1"/>
  <c r="U73" i="25" s="1"/>
  <c r="U85" i="25" s="1"/>
  <c r="U99" i="25" s="1"/>
  <c r="S109" i="25"/>
  <c r="R108" i="25"/>
  <c r="R50" i="25" s="1"/>
  <c r="R59" i="25" s="1"/>
  <c r="K87" i="25"/>
  <c r="K90" i="25" s="1"/>
  <c r="T76" i="25"/>
  <c r="U67" i="25"/>
  <c r="L71" i="25"/>
  <c r="L78" i="25" s="1"/>
  <c r="L83" i="25" s="1"/>
  <c r="X136" i="25" l="1"/>
  <c r="V48" i="25"/>
  <c r="T49" i="25"/>
  <c r="V137" i="25"/>
  <c r="L86" i="25"/>
  <c r="L87" i="25" s="1"/>
  <c r="L88" i="25"/>
  <c r="B105" i="25" s="1"/>
  <c r="L84" i="25"/>
  <c r="L89" i="25" s="1"/>
  <c r="G28" i="25" s="1"/>
  <c r="C105" i="25" s="1"/>
  <c r="R80" i="25"/>
  <c r="R66" i="25"/>
  <c r="R68" i="25" s="1"/>
  <c r="R79" i="25"/>
  <c r="N82" i="25"/>
  <c r="N56" i="25"/>
  <c r="N69" i="25" s="1"/>
  <c r="Q75" i="25"/>
  <c r="L72" i="25"/>
  <c r="V67" i="25"/>
  <c r="U76" i="25"/>
  <c r="S108" i="25"/>
  <c r="S50" i="25" s="1"/>
  <c r="S59" i="25" s="1"/>
  <c r="T109" i="25"/>
  <c r="W140" i="25"/>
  <c r="T74" i="25"/>
  <c r="U58" i="25"/>
  <c r="T52" i="25"/>
  <c r="T47" i="25"/>
  <c r="T61" i="25" s="1"/>
  <c r="T60" i="25" s="1"/>
  <c r="O53" i="25"/>
  <c r="M71" i="25"/>
  <c r="M78" i="25" s="1"/>
  <c r="M83" i="25" s="1"/>
  <c r="M72" i="25" l="1"/>
  <c r="W137" i="25"/>
  <c r="U49" i="25"/>
  <c r="W48" i="25"/>
  <c r="Y136" i="25"/>
  <c r="M86" i="25"/>
  <c r="M87" i="25" s="1"/>
  <c r="M90" i="25" s="1"/>
  <c r="M88" i="25"/>
  <c r="M84" i="25"/>
  <c r="M89" i="25" s="1"/>
  <c r="V58" i="25"/>
  <c r="U52" i="25"/>
  <c r="U47" i="25"/>
  <c r="U61" i="25" s="1"/>
  <c r="U60" i="25" s="1"/>
  <c r="U74" i="25"/>
  <c r="X140" i="25"/>
  <c r="U109" i="25"/>
  <c r="T108" i="25"/>
  <c r="T50" i="25" s="1"/>
  <c r="T59" i="25" s="1"/>
  <c r="N77" i="25"/>
  <c r="N70" i="25"/>
  <c r="O55" i="25"/>
  <c r="P53" i="25"/>
  <c r="W141" i="25"/>
  <c r="V73" i="25" s="1"/>
  <c r="V85" i="25" s="1"/>
  <c r="V99" i="25" s="1"/>
  <c r="S80" i="25"/>
  <c r="S66" i="25"/>
  <c r="S68" i="25" s="1"/>
  <c r="S79" i="25"/>
  <c r="V76" i="25"/>
  <c r="W67" i="25"/>
  <c r="R75" i="25"/>
  <c r="L90" i="25"/>
  <c r="G29" i="25" s="1"/>
  <c r="D105" i="25" s="1"/>
  <c r="G30" i="25"/>
  <c r="A105" i="25" s="1"/>
  <c r="Z136" i="25" l="1"/>
  <c r="X48" i="25"/>
  <c r="V49" i="25"/>
  <c r="X137" i="25"/>
  <c r="X67" i="25"/>
  <c r="W76" i="25"/>
  <c r="P55" i="25"/>
  <c r="Q53" i="25" s="1"/>
  <c r="N71" i="25"/>
  <c r="N78" i="25" s="1"/>
  <c r="N83" i="25" s="1"/>
  <c r="U108" i="25"/>
  <c r="U50" i="25" s="1"/>
  <c r="U59" i="25" s="1"/>
  <c r="V109" i="25"/>
  <c r="Y140" i="25"/>
  <c r="Y141" i="25" s="1"/>
  <c r="X73" i="25" s="1"/>
  <c r="X85" i="25" s="1"/>
  <c r="X99" i="25" s="1"/>
  <c r="V74" i="25"/>
  <c r="W58" i="25"/>
  <c r="V52" i="25"/>
  <c r="V47" i="25"/>
  <c r="V61" i="25" s="1"/>
  <c r="V60" i="25" s="1"/>
  <c r="S75" i="25"/>
  <c r="O56" i="25"/>
  <c r="O69" i="25" s="1"/>
  <c r="O82" i="25"/>
  <c r="T66" i="25"/>
  <c r="T68" i="25" s="1"/>
  <c r="T80" i="25"/>
  <c r="T79" i="25"/>
  <c r="X141" i="25"/>
  <c r="W73" i="25" s="1"/>
  <c r="W85" i="25" s="1"/>
  <c r="W99" i="25" s="1"/>
  <c r="Y137" i="25" l="1"/>
  <c r="W49" i="25"/>
  <c r="AA136" i="25"/>
  <c r="Y48" i="25"/>
  <c r="N72" i="25"/>
  <c r="N86" i="25"/>
  <c r="N87" i="25" s="1"/>
  <c r="N90" i="25" s="1"/>
  <c r="N88" i="25"/>
  <c r="N84" i="25"/>
  <c r="N89" i="25" s="1"/>
  <c r="O77" i="25"/>
  <c r="O70" i="25"/>
  <c r="U80" i="25"/>
  <c r="U66" i="25"/>
  <c r="U68" i="25" s="1"/>
  <c r="U79" i="25"/>
  <c r="Q55" i="25"/>
  <c r="X76" i="25"/>
  <c r="Y67" i="25"/>
  <c r="T75" i="25"/>
  <c r="X58" i="25"/>
  <c r="W52" i="25"/>
  <c r="W47" i="25"/>
  <c r="W61" i="25" s="1"/>
  <c r="W60" i="25" s="1"/>
  <c r="W74" i="25"/>
  <c r="Z140" i="25"/>
  <c r="W109" i="25"/>
  <c r="V108" i="25"/>
  <c r="V50" i="25" s="1"/>
  <c r="V59" i="25" s="1"/>
  <c r="P82" i="25"/>
  <c r="P56" i="25"/>
  <c r="P69" i="25" s="1"/>
  <c r="AB136" i="25" l="1"/>
  <c r="Z48" i="25"/>
  <c r="Z137" i="25"/>
  <c r="X49" i="25"/>
  <c r="W108" i="25"/>
  <c r="W50" i="25" s="1"/>
  <c r="W59" i="25" s="1"/>
  <c r="X109" i="25"/>
  <c r="AA140" i="25"/>
  <c r="X74" i="25"/>
  <c r="Y58" i="25"/>
  <c r="X52" i="25"/>
  <c r="X47" i="25"/>
  <c r="Q82" i="25"/>
  <c r="Q56" i="25"/>
  <c r="Q69" i="25" s="1"/>
  <c r="U75" i="25"/>
  <c r="P77" i="25"/>
  <c r="P70" i="25"/>
  <c r="V80" i="25"/>
  <c r="V66" i="25"/>
  <c r="V68" i="25" s="1"/>
  <c r="V79" i="25"/>
  <c r="Z141" i="25"/>
  <c r="Y73" i="25" s="1"/>
  <c r="Y85" i="25" s="1"/>
  <c r="Y99" i="25" s="1"/>
  <c r="Z67" i="25"/>
  <c r="Y76" i="25"/>
  <c r="R53" i="25"/>
  <c r="O71" i="25"/>
  <c r="O78" i="25" s="1"/>
  <c r="O83" i="25" s="1"/>
  <c r="X61" i="25" l="1"/>
  <c r="X60" i="25" s="1"/>
  <c r="AA137" i="25"/>
  <c r="Y49" i="25"/>
  <c r="AA48" i="25"/>
  <c r="AC136" i="25"/>
  <c r="O86" i="25"/>
  <c r="O87" i="25" s="1"/>
  <c r="O90" i="25" s="1"/>
  <c r="O84" i="25"/>
  <c r="O89" i="25" s="1"/>
  <c r="O88" i="25"/>
  <c r="Q77" i="25"/>
  <c r="Q70" i="25"/>
  <c r="Z58" i="25"/>
  <c r="Y52" i="25"/>
  <c r="Y47" i="25"/>
  <c r="Y61" i="25" s="1"/>
  <c r="Y60" i="25" s="1"/>
  <c r="Y74" i="25"/>
  <c r="AB140" i="25"/>
  <c r="Y109" i="25"/>
  <c r="X108" i="25"/>
  <c r="X50" i="25" s="1"/>
  <c r="X59" i="25" s="1"/>
  <c r="O72" i="25"/>
  <c r="R55" i="25"/>
  <c r="Z76" i="25"/>
  <c r="AA67" i="25"/>
  <c r="V75" i="25"/>
  <c r="P71" i="25"/>
  <c r="P78" i="25" s="1"/>
  <c r="P83" i="25" s="1"/>
  <c r="AA141" i="25"/>
  <c r="Z73" i="25" s="1"/>
  <c r="Z85" i="25" s="1"/>
  <c r="Z99" i="25" s="1"/>
  <c r="W80" i="25"/>
  <c r="W66" i="25"/>
  <c r="W68" i="25" s="1"/>
  <c r="W79" i="25"/>
  <c r="AB48" i="25" l="1"/>
  <c r="AD136" i="25"/>
  <c r="Z49" i="25"/>
  <c r="AB137" i="25"/>
  <c r="P86" i="25"/>
  <c r="P87" i="25" s="1"/>
  <c r="P90" i="25" s="1"/>
  <c r="P88" i="25"/>
  <c r="P84" i="25"/>
  <c r="P89" i="25" s="1"/>
  <c r="W75" i="25"/>
  <c r="AB67" i="25"/>
  <c r="AA76" i="25"/>
  <c r="AQ67" i="25"/>
  <c r="R82" i="25"/>
  <c r="R56" i="25"/>
  <c r="R69" i="25" s="1"/>
  <c r="Y108" i="25"/>
  <c r="Y50" i="25" s="1"/>
  <c r="Y59" i="25" s="1"/>
  <c r="Z109" i="25"/>
  <c r="AC140" i="25"/>
  <c r="AC141" i="25" s="1"/>
  <c r="AB73" i="25" s="1"/>
  <c r="AB85" i="25" s="1"/>
  <c r="AB99" i="25" s="1"/>
  <c r="Z74" i="25"/>
  <c r="AA58" i="25"/>
  <c r="Z52" i="25"/>
  <c r="Z47" i="25"/>
  <c r="P72" i="25"/>
  <c r="S53" i="25"/>
  <c r="X66" i="25"/>
  <c r="X68" i="25" s="1"/>
  <c r="X80" i="25"/>
  <c r="X79" i="25"/>
  <c r="AB141" i="25"/>
  <c r="AA73" i="25" s="1"/>
  <c r="AA85" i="25" s="1"/>
  <c r="AA99" i="25" s="1"/>
  <c r="Q71" i="25"/>
  <c r="Q78" i="25" s="1"/>
  <c r="Q83" i="25" s="1"/>
  <c r="Z61" i="25" l="1"/>
  <c r="Z60" i="25" s="1"/>
  <c r="Q72" i="25"/>
  <c r="AA49" i="25"/>
  <c r="AC137" i="25"/>
  <c r="AE136" i="25"/>
  <c r="AC48" i="25"/>
  <c r="S55" i="25"/>
  <c r="T53" i="25" s="1"/>
  <c r="Q86" i="25"/>
  <c r="Q87" i="25" s="1"/>
  <c r="Q90" i="25" s="1"/>
  <c r="Q84" i="25"/>
  <c r="Q89" i="25" s="1"/>
  <c r="Q88" i="25"/>
  <c r="Y80" i="25"/>
  <c r="Y66" i="25"/>
  <c r="Y68" i="25" s="1"/>
  <c r="Y79" i="25"/>
  <c r="X75" i="25"/>
  <c r="AB58" i="25"/>
  <c r="AA52" i="25"/>
  <c r="AA47" i="25"/>
  <c r="AA61" i="25" s="1"/>
  <c r="AA60" i="25" s="1"/>
  <c r="AA74" i="25"/>
  <c r="AD140" i="25"/>
  <c r="AD141" i="25"/>
  <c r="AC73" i="25" s="1"/>
  <c r="AC85" i="25" s="1"/>
  <c r="AC99" i="25" s="1"/>
  <c r="AA109" i="25"/>
  <c r="Z108" i="25"/>
  <c r="Z50" i="25" s="1"/>
  <c r="Z59" i="25" s="1"/>
  <c r="R77" i="25"/>
  <c r="R70" i="25"/>
  <c r="AB76" i="25"/>
  <c r="AC67" i="25"/>
  <c r="AD137" i="25" l="1"/>
  <c r="AB49" i="25"/>
  <c r="AD48" i="25"/>
  <c r="AF136" i="25"/>
  <c r="T55" i="25"/>
  <c r="AD67" i="25"/>
  <c r="AC76" i="25"/>
  <c r="R71" i="25"/>
  <c r="R78" i="25" s="1"/>
  <c r="R83" i="25" s="1"/>
  <c r="Z80" i="25"/>
  <c r="Z66" i="25"/>
  <c r="Z68" i="25" s="1"/>
  <c r="Z79" i="25"/>
  <c r="Y75" i="25"/>
  <c r="AA108" i="25"/>
  <c r="AA50" i="25" s="1"/>
  <c r="AA59" i="25" s="1"/>
  <c r="AB109" i="25"/>
  <c r="AE140" i="25"/>
  <c r="AE141" i="25" s="1"/>
  <c r="AD73" i="25" s="1"/>
  <c r="AD85" i="25" s="1"/>
  <c r="AD99" i="25" s="1"/>
  <c r="AB74" i="25"/>
  <c r="AC58" i="25"/>
  <c r="AB52" i="25"/>
  <c r="AB47" i="25"/>
  <c r="AB61" i="25" s="1"/>
  <c r="AB60" i="25" s="1"/>
  <c r="S82" i="25"/>
  <c r="S56" i="25"/>
  <c r="S69" i="25" s="1"/>
  <c r="AG136" i="25" l="1"/>
  <c r="AE48" i="25"/>
  <c r="AE137" i="25"/>
  <c r="AC49" i="25"/>
  <c r="AA80" i="25"/>
  <c r="AA66" i="25"/>
  <c r="AA68" i="25" s="1"/>
  <c r="AA79" i="25"/>
  <c r="Z75" i="25"/>
  <c r="T82" i="25"/>
  <c r="T56" i="25"/>
  <c r="T69" i="25" s="1"/>
  <c r="S77" i="25"/>
  <c r="S70" i="25"/>
  <c r="AD58" i="25"/>
  <c r="AC52" i="25"/>
  <c r="AC47" i="25"/>
  <c r="AC74" i="25"/>
  <c r="AF140" i="25"/>
  <c r="AF141" i="25" s="1"/>
  <c r="AE73" i="25" s="1"/>
  <c r="AE85" i="25" s="1"/>
  <c r="AE99" i="25" s="1"/>
  <c r="AC109" i="25"/>
  <c r="AB108" i="25"/>
  <c r="AB50" i="25" s="1"/>
  <c r="AB59" i="25" s="1"/>
  <c r="R86" i="25"/>
  <c r="R87" i="25" s="1"/>
  <c r="R90" i="25" s="1"/>
  <c r="R84" i="25"/>
  <c r="R89" i="25" s="1"/>
  <c r="R88" i="25"/>
  <c r="R72" i="25"/>
  <c r="AD76" i="25"/>
  <c r="AE67" i="25"/>
  <c r="U53" i="25"/>
  <c r="AC61" i="25" l="1"/>
  <c r="AC60" i="25" s="1"/>
  <c r="AF137" i="25"/>
  <c r="AD49" i="25"/>
  <c r="AF48" i="25"/>
  <c r="AH136" i="25"/>
  <c r="AC108" i="25"/>
  <c r="AC50" i="25" s="1"/>
  <c r="AC59" i="25" s="1"/>
  <c r="AD109" i="25"/>
  <c r="AG140" i="25"/>
  <c r="AG141" i="25" s="1"/>
  <c r="AF73" i="25" s="1"/>
  <c r="AF85" i="25" s="1"/>
  <c r="AF99" i="25" s="1"/>
  <c r="AD74" i="25"/>
  <c r="AE58" i="25"/>
  <c r="AD52" i="25"/>
  <c r="AD47" i="25"/>
  <c r="AD61" i="25" s="1"/>
  <c r="AD60" i="25" s="1"/>
  <c r="AA75" i="25"/>
  <c r="AF67" i="25"/>
  <c r="AE76" i="25"/>
  <c r="U55" i="25"/>
  <c r="V53" i="25" s="1"/>
  <c r="AB66" i="25"/>
  <c r="AB68" i="25" s="1"/>
  <c r="AB80" i="25"/>
  <c r="AB79" i="25"/>
  <c r="S71" i="25"/>
  <c r="S78" i="25" s="1"/>
  <c r="S83" i="25" s="1"/>
  <c r="T77" i="25"/>
  <c r="T70" i="25"/>
  <c r="S72" i="25" l="1"/>
  <c r="AI136" i="25"/>
  <c r="AG48" i="25"/>
  <c r="AG137" i="25"/>
  <c r="AE49" i="25"/>
  <c r="S86" i="25"/>
  <c r="S87" i="25" s="1"/>
  <c r="S90" i="25" s="1"/>
  <c r="S84" i="25"/>
  <c r="S89" i="25" s="1"/>
  <c r="S88" i="25"/>
  <c r="T71" i="25"/>
  <c r="T78" i="25" s="1"/>
  <c r="T83" i="25" s="1"/>
  <c r="AB75" i="25"/>
  <c r="U82" i="25"/>
  <c r="U56" i="25"/>
  <c r="U69" i="25" s="1"/>
  <c r="AF76" i="25"/>
  <c r="AG67" i="25"/>
  <c r="AR67" i="25"/>
  <c r="AF58" i="25"/>
  <c r="AE52" i="25"/>
  <c r="AE47" i="25"/>
  <c r="AE74" i="25"/>
  <c r="AH140" i="25"/>
  <c r="AH141" i="25" s="1"/>
  <c r="AG73" i="25" s="1"/>
  <c r="AG85" i="25" s="1"/>
  <c r="AG99" i="25" s="1"/>
  <c r="AE109" i="25"/>
  <c r="AD108" i="25"/>
  <c r="AD50" i="25" s="1"/>
  <c r="AD59" i="25" s="1"/>
  <c r="V55" i="25"/>
  <c r="W53" i="25" s="1"/>
  <c r="AC80" i="25"/>
  <c r="AC66" i="25"/>
  <c r="AC68" i="25" s="1"/>
  <c r="AC79" i="25"/>
  <c r="AE61" i="25" l="1"/>
  <c r="AE60" i="25" s="1"/>
  <c r="AH137" i="25"/>
  <c r="AF49" i="25"/>
  <c r="AJ136" i="25"/>
  <c r="AH48" i="25"/>
  <c r="T86" i="25"/>
  <c r="T87" i="25" s="1"/>
  <c r="T90" i="25" s="1"/>
  <c r="T84" i="25"/>
  <c r="T89" i="25" s="1"/>
  <c r="T88" i="25"/>
  <c r="W55" i="25"/>
  <c r="X53" i="25" s="1"/>
  <c r="AD80" i="25"/>
  <c r="AD66" i="25"/>
  <c r="AD68" i="25" s="1"/>
  <c r="AD79" i="25"/>
  <c r="AH67" i="25"/>
  <c r="AG76" i="25"/>
  <c r="U77" i="25"/>
  <c r="U70" i="25"/>
  <c r="AC75" i="25"/>
  <c r="V82" i="25"/>
  <c r="V56" i="25"/>
  <c r="V69" i="25" s="1"/>
  <c r="AE108" i="25"/>
  <c r="AE50" i="25" s="1"/>
  <c r="AE59" i="25" s="1"/>
  <c r="AF109" i="25"/>
  <c r="AI140" i="25"/>
  <c r="AF74" i="25"/>
  <c r="AG58" i="25"/>
  <c r="AF52" i="25"/>
  <c r="AF47" i="25"/>
  <c r="T72" i="25"/>
  <c r="AF61" i="25" l="1"/>
  <c r="AF60" i="25" s="1"/>
  <c r="AK136" i="25"/>
  <c r="AI48" i="25"/>
  <c r="AI137" i="25"/>
  <c r="AG49" i="25"/>
  <c r="AH58" i="25"/>
  <c r="AG52" i="25"/>
  <c r="AG47" i="25"/>
  <c r="AG74" i="25"/>
  <c r="AJ140" i="25"/>
  <c r="AJ141" i="25" s="1"/>
  <c r="AI73" i="25" s="1"/>
  <c r="AI85" i="25" s="1"/>
  <c r="AI99" i="25" s="1"/>
  <c r="AG109" i="25"/>
  <c r="AF108" i="25"/>
  <c r="AF50" i="25" s="1"/>
  <c r="AF59" i="25" s="1"/>
  <c r="V77" i="25"/>
  <c r="V70" i="25"/>
  <c r="AH76" i="25"/>
  <c r="AI67" i="25"/>
  <c r="AD75" i="25"/>
  <c r="X55" i="25"/>
  <c r="Y53" i="25" s="1"/>
  <c r="AI141" i="25"/>
  <c r="AH73" i="25" s="1"/>
  <c r="AH85" i="25" s="1"/>
  <c r="AH99" i="25" s="1"/>
  <c r="AE80" i="25"/>
  <c r="AE66" i="25"/>
  <c r="AE68" i="25" s="1"/>
  <c r="AE79" i="25"/>
  <c r="U71" i="25"/>
  <c r="U78" i="25" s="1"/>
  <c r="U83" i="25" s="1"/>
  <c r="U72" i="25"/>
  <c r="W56" i="25"/>
  <c r="W69" i="25" s="1"/>
  <c r="W82" i="25"/>
  <c r="AG61" i="25" l="1"/>
  <c r="AG60" i="25" s="1"/>
  <c r="AJ137" i="25"/>
  <c r="AH49" i="25"/>
  <c r="AL136" i="25"/>
  <c r="AJ48" i="25"/>
  <c r="U86" i="25"/>
  <c r="U87" i="25" s="1"/>
  <c r="U90" i="25" s="1"/>
  <c r="U88" i="25"/>
  <c r="U84" i="25"/>
  <c r="U89" i="25" s="1"/>
  <c r="AE75" i="25"/>
  <c r="Y55" i="25"/>
  <c r="V71" i="25"/>
  <c r="V78" i="25" s="1"/>
  <c r="V83" i="25" s="1"/>
  <c r="AF66" i="25"/>
  <c r="AF68" i="25" s="1"/>
  <c r="AF80" i="25"/>
  <c r="AF79" i="25"/>
  <c r="W77" i="25"/>
  <c r="W70" i="25"/>
  <c r="X82" i="25"/>
  <c r="X56" i="25"/>
  <c r="X69" i="25" s="1"/>
  <c r="AJ67" i="25"/>
  <c r="AI76" i="25"/>
  <c r="AG108" i="25"/>
  <c r="AG50" i="25" s="1"/>
  <c r="AG59" i="25" s="1"/>
  <c r="AH109" i="25"/>
  <c r="AK140" i="25"/>
  <c r="AH74" i="25"/>
  <c r="AI58" i="25"/>
  <c r="AH52" i="25"/>
  <c r="AH47" i="25"/>
  <c r="AH61" i="25" s="1"/>
  <c r="AH60" i="25" s="1"/>
  <c r="V72" i="25" l="1"/>
  <c r="AM136" i="25"/>
  <c r="AK48" i="25"/>
  <c r="AK137" i="25"/>
  <c r="AI49" i="25"/>
  <c r="AJ58" i="25"/>
  <c r="AI52" i="25"/>
  <c r="AI47" i="25"/>
  <c r="AI74" i="25"/>
  <c r="AL140" i="25"/>
  <c r="AL141" i="25"/>
  <c r="AK73" i="25" s="1"/>
  <c r="AK85" i="25" s="1"/>
  <c r="AK99" i="25" s="1"/>
  <c r="AI109" i="25"/>
  <c r="AH108" i="25"/>
  <c r="AH50" i="25" s="1"/>
  <c r="AH59" i="25" s="1"/>
  <c r="V86" i="25"/>
  <c r="V87" i="25" s="1"/>
  <c r="V90" i="25" s="1"/>
  <c r="V88" i="25"/>
  <c r="V84" i="25"/>
  <c r="V89" i="25" s="1"/>
  <c r="AJ76" i="25"/>
  <c r="AK67" i="25"/>
  <c r="X77" i="25"/>
  <c r="X70" i="25"/>
  <c r="W71" i="25"/>
  <c r="W78" i="25" s="1"/>
  <c r="W83" i="25" s="1"/>
  <c r="AF75" i="25"/>
  <c r="Y82" i="25"/>
  <c r="Y56" i="25"/>
  <c r="Y69" i="25" s="1"/>
  <c r="AK141" i="25"/>
  <c r="AJ73" i="25" s="1"/>
  <c r="AJ85" i="25" s="1"/>
  <c r="AJ99" i="25" s="1"/>
  <c r="AG80" i="25"/>
  <c r="AG66" i="25"/>
  <c r="AG68" i="25" s="1"/>
  <c r="AG79" i="25"/>
  <c r="Z53" i="25"/>
  <c r="AI61" i="25" l="1"/>
  <c r="AI60" i="25" s="1"/>
  <c r="AL137" i="25"/>
  <c r="AJ49" i="25"/>
  <c r="AL48" i="25"/>
  <c r="AN136" i="25"/>
  <c r="W86" i="25"/>
  <c r="W87" i="25" s="1"/>
  <c r="W90" i="25" s="1"/>
  <c r="W84" i="25"/>
  <c r="W89" i="25" s="1"/>
  <c r="W88" i="25"/>
  <c r="Z55" i="25"/>
  <c r="AH80" i="25"/>
  <c r="AH66" i="25"/>
  <c r="AH68" i="25" s="1"/>
  <c r="AH79" i="25"/>
  <c r="AG75" i="25"/>
  <c r="Y77" i="25"/>
  <c r="Y70" i="25"/>
  <c r="W72" i="25"/>
  <c r="X71" i="25"/>
  <c r="X78" i="25" s="1"/>
  <c r="X83" i="25" s="1"/>
  <c r="AL67" i="25"/>
  <c r="AK76" i="25"/>
  <c r="AI108" i="25"/>
  <c r="AI50" i="25" s="1"/>
  <c r="AI59" i="25" s="1"/>
  <c r="AJ109" i="25"/>
  <c r="AM140" i="25"/>
  <c r="AJ74" i="25"/>
  <c r="AK58" i="25"/>
  <c r="AJ52" i="25"/>
  <c r="AJ47" i="25"/>
  <c r="AJ61" i="25" l="1"/>
  <c r="AJ60" i="25" s="1"/>
  <c r="AM137" i="25"/>
  <c r="AK49" i="25"/>
  <c r="AO136" i="25"/>
  <c r="AM48" i="25"/>
  <c r="X86" i="25"/>
  <c r="X87" i="25" s="1"/>
  <c r="X90" i="25" s="1"/>
  <c r="X84" i="25"/>
  <c r="X89" i="25" s="1"/>
  <c r="X88" i="25"/>
  <c r="AL58" i="25"/>
  <c r="AK52" i="25"/>
  <c r="AK47" i="25"/>
  <c r="AK61" i="25" s="1"/>
  <c r="AK60" i="25" s="1"/>
  <c r="AK74" i="25"/>
  <c r="AN140" i="25"/>
  <c r="AN141" i="25" s="1"/>
  <c r="AM73" i="25" s="1"/>
  <c r="AM85" i="25" s="1"/>
  <c r="AM99" i="25" s="1"/>
  <c r="AK109" i="25"/>
  <c r="AJ108" i="25"/>
  <c r="AJ50" i="25" s="1"/>
  <c r="AJ59" i="25" s="1"/>
  <c r="Y71" i="25"/>
  <c r="Y78" i="25" s="1"/>
  <c r="Y83" i="25" s="1"/>
  <c r="Z82" i="25"/>
  <c r="Z56" i="25"/>
  <c r="Z69" i="25" s="1"/>
  <c r="AM141" i="25"/>
  <c r="AL73" i="25" s="1"/>
  <c r="AL85" i="25" s="1"/>
  <c r="AL99" i="25" s="1"/>
  <c r="AI80" i="25"/>
  <c r="AI66" i="25"/>
  <c r="AI68" i="25" s="1"/>
  <c r="AI79" i="25"/>
  <c r="AL76" i="25"/>
  <c r="AM67" i="25"/>
  <c r="X72" i="25"/>
  <c r="AH75" i="25"/>
  <c r="AA53" i="25"/>
  <c r="Y72" i="25" l="1"/>
  <c r="AN48" i="25"/>
  <c r="AP136" i="25"/>
  <c r="AN137" i="25"/>
  <c r="AL49" i="25"/>
  <c r="AA55" i="25"/>
  <c r="AB53" i="25" s="1"/>
  <c r="Y86" i="25"/>
  <c r="Y87" i="25" s="1"/>
  <c r="Y90" i="25" s="1"/>
  <c r="Y84" i="25"/>
  <c r="Y89" i="25" s="1"/>
  <c r="Y88" i="25"/>
  <c r="AN67" i="25"/>
  <c r="AM76" i="25"/>
  <c r="Z77" i="25"/>
  <c r="Z70" i="25"/>
  <c r="AJ66" i="25"/>
  <c r="AJ68" i="25" s="1"/>
  <c r="AJ80" i="25"/>
  <c r="AJ79" i="25"/>
  <c r="AI75" i="25"/>
  <c r="AK108" i="25"/>
  <c r="AK50" i="25" s="1"/>
  <c r="AK59" i="25" s="1"/>
  <c r="AL109" i="25"/>
  <c r="AO140" i="25"/>
  <c r="AL74" i="25"/>
  <c r="AM58" i="25"/>
  <c r="AL52" i="25"/>
  <c r="AL47" i="25"/>
  <c r="AL61" i="25" l="1"/>
  <c r="AL60" i="25" s="1"/>
  <c r="AO48" i="25"/>
  <c r="AQ136" i="25"/>
  <c r="AM49" i="25"/>
  <c r="AO137" i="25"/>
  <c r="AN58" i="25"/>
  <c r="AM52" i="25"/>
  <c r="AM47" i="25"/>
  <c r="AM61" i="25" s="1"/>
  <c r="AM60" i="25" s="1"/>
  <c r="AM74" i="25"/>
  <c r="AP140" i="25"/>
  <c r="AP141" i="25" s="1"/>
  <c r="AO73" i="25" s="1"/>
  <c r="AO85" i="25" s="1"/>
  <c r="AO99" i="25" s="1"/>
  <c r="AM109" i="25"/>
  <c r="AL108" i="25"/>
  <c r="AL50" i="25" s="1"/>
  <c r="AL59" i="25" s="1"/>
  <c r="Z71" i="25"/>
  <c r="Z78" i="25" s="1"/>
  <c r="Z83" i="25" s="1"/>
  <c r="AO141" i="25"/>
  <c r="AN73" i="25" s="1"/>
  <c r="AN85" i="25" s="1"/>
  <c r="AN99" i="25" s="1"/>
  <c r="AK80" i="25"/>
  <c r="AK66" i="25"/>
  <c r="AK68" i="25" s="1"/>
  <c r="AK79" i="25"/>
  <c r="AJ75" i="25"/>
  <c r="AN76" i="25"/>
  <c r="AO67" i="25"/>
  <c r="AB55" i="25"/>
  <c r="AA82" i="25"/>
  <c r="AA56" i="25"/>
  <c r="AA69" i="25" s="1"/>
  <c r="AN49" i="25" l="1"/>
  <c r="AP137" i="25"/>
  <c r="AP48" i="25"/>
  <c r="AR136" i="25"/>
  <c r="AS136" i="25" s="1"/>
  <c r="AT136" i="25" s="1"/>
  <c r="AU136" i="25" s="1"/>
  <c r="AV136" i="25" s="1"/>
  <c r="AW136" i="25" s="1"/>
  <c r="AX136" i="25" s="1"/>
  <c r="AY136" i="25" s="1"/>
  <c r="AB82" i="25"/>
  <c r="AB56" i="25"/>
  <c r="AB69" i="25" s="1"/>
  <c r="AP67" i="25"/>
  <c r="AO76" i="25"/>
  <c r="AL80" i="25"/>
  <c r="AL66" i="25"/>
  <c r="AL68" i="25" s="1"/>
  <c r="AL79" i="25"/>
  <c r="AA77" i="25"/>
  <c r="AA70" i="25"/>
  <c r="Z86" i="25"/>
  <c r="Z87" i="25" s="1"/>
  <c r="Z90" i="25" s="1"/>
  <c r="Z88" i="25"/>
  <c r="Z84" i="25"/>
  <c r="Z89" i="25" s="1"/>
  <c r="AC53" i="25"/>
  <c r="AK75" i="25"/>
  <c r="Z72" i="25"/>
  <c r="AM108" i="25"/>
  <c r="AM50" i="25" s="1"/>
  <c r="AM59" i="25" s="1"/>
  <c r="AN109" i="25"/>
  <c r="AQ140" i="25"/>
  <c r="AN74" i="25"/>
  <c r="AO58" i="25"/>
  <c r="AN52" i="25"/>
  <c r="AN47" i="25"/>
  <c r="AN61" i="25" l="1"/>
  <c r="AN60" i="25" s="1"/>
  <c r="AQ137" i="25"/>
  <c r="AO49" i="25"/>
  <c r="AP58" i="25"/>
  <c r="AO52" i="25"/>
  <c r="AO47" i="25"/>
  <c r="AO74" i="25"/>
  <c r="AR140" i="25"/>
  <c r="AR141" i="25" s="1"/>
  <c r="AO109" i="25"/>
  <c r="AN108" i="25"/>
  <c r="AN50" i="25" s="1"/>
  <c r="AN59" i="25" s="1"/>
  <c r="AC55" i="25"/>
  <c r="AQ141" i="25"/>
  <c r="AP73" i="25" s="1"/>
  <c r="AP85" i="25" s="1"/>
  <c r="AP99" i="25" s="1"/>
  <c r="AQ99" i="25" s="1"/>
  <c r="A100" i="25" s="1"/>
  <c r="AM80" i="25"/>
  <c r="AM66" i="25"/>
  <c r="AM68" i="25" s="1"/>
  <c r="AM79" i="25"/>
  <c r="AL75" i="25"/>
  <c r="AB77" i="25"/>
  <c r="AB70" i="25"/>
  <c r="AA71" i="25"/>
  <c r="AA78" i="25" s="1"/>
  <c r="AA83" i="25" s="1"/>
  <c r="AP76" i="25"/>
  <c r="AS67" i="25"/>
  <c r="AO61" i="25" l="1"/>
  <c r="AO60" i="25" s="1"/>
  <c r="AA72" i="25"/>
  <c r="AP49" i="25"/>
  <c r="AR137" i="25"/>
  <c r="AS137" i="25" s="1"/>
  <c r="AT137" i="25" s="1"/>
  <c r="AU137" i="25" s="1"/>
  <c r="AV137" i="25" s="1"/>
  <c r="AW137" i="25" s="1"/>
  <c r="AX137" i="25" s="1"/>
  <c r="AY137" i="25" s="1"/>
  <c r="AB71" i="25"/>
  <c r="AB78" i="25" s="1"/>
  <c r="AB83" i="25" s="1"/>
  <c r="AA86" i="25"/>
  <c r="AA87" i="25" s="1"/>
  <c r="AA90" i="25" s="1"/>
  <c r="AA84" i="25"/>
  <c r="AA89" i="25" s="1"/>
  <c r="AA88" i="25"/>
  <c r="AM75" i="25"/>
  <c r="AC82" i="25"/>
  <c r="AC56" i="25"/>
  <c r="AC69" i="25" s="1"/>
  <c r="AN66" i="25"/>
  <c r="AN68" i="25" s="1"/>
  <c r="AN80" i="25"/>
  <c r="AN79" i="25"/>
  <c r="AD53" i="25"/>
  <c r="AO108" i="25"/>
  <c r="AO50" i="25" s="1"/>
  <c r="AO59" i="25" s="1"/>
  <c r="AP109" i="25"/>
  <c r="AP108" i="25" s="1"/>
  <c r="AS140" i="25"/>
  <c r="AS141" i="25" s="1"/>
  <c r="AP74" i="25"/>
  <c r="AP52" i="25"/>
  <c r="AP47" i="25"/>
  <c r="AP61" i="25" l="1"/>
  <c r="AP60" i="25" s="1"/>
  <c r="AP50" i="25"/>
  <c r="AP59" i="25" s="1"/>
  <c r="AP80" i="25" s="1"/>
  <c r="AO80" i="25"/>
  <c r="AO66" i="25"/>
  <c r="AO68" i="25" s="1"/>
  <c r="AO79" i="25"/>
  <c r="AB86" i="25"/>
  <c r="AB87" i="25" s="1"/>
  <c r="AB90" i="25" s="1"/>
  <c r="AB84" i="25"/>
  <c r="AB89" i="25" s="1"/>
  <c r="AB88" i="25"/>
  <c r="AC77" i="25"/>
  <c r="AC70" i="25"/>
  <c r="AT140" i="25"/>
  <c r="AT141" i="25"/>
  <c r="AD55" i="25"/>
  <c r="AE53" i="25" s="1"/>
  <c r="AN75" i="25"/>
  <c r="AB72" i="25"/>
  <c r="AP66" i="25" l="1"/>
  <c r="AP68" i="25" s="1"/>
  <c r="AP79" i="25"/>
  <c r="AE55" i="25"/>
  <c r="AF53" i="25" s="1"/>
  <c r="AP75" i="25"/>
  <c r="AC71" i="25"/>
  <c r="AC78" i="25" s="1"/>
  <c r="AO75" i="25"/>
  <c r="AD82" i="25"/>
  <c r="AD56" i="25"/>
  <c r="AD69" i="25" s="1"/>
  <c r="AU140" i="25"/>
  <c r="AU141" i="25" s="1"/>
  <c r="AC83" i="25"/>
  <c r="AF55" i="25" l="1"/>
  <c r="AC86" i="25"/>
  <c r="AC87" i="25" s="1"/>
  <c r="AC90" i="25" s="1"/>
  <c r="AC84" i="25"/>
  <c r="AC89" i="25" s="1"/>
  <c r="AC88" i="25"/>
  <c r="AC72" i="25"/>
  <c r="AV140" i="25"/>
  <c r="AV141" i="25" s="1"/>
  <c r="AD77" i="25"/>
  <c r="AD70" i="25"/>
  <c r="AE56" i="25"/>
  <c r="AE69" i="25" s="1"/>
  <c r="AE82" i="25"/>
  <c r="AE77" i="25" l="1"/>
  <c r="AE70" i="25"/>
  <c r="AD71" i="25"/>
  <c r="AD78" i="25" s="1"/>
  <c r="AD83" i="25" s="1"/>
  <c r="AW140" i="25"/>
  <c r="AW141" i="25" s="1"/>
  <c r="AF82" i="25"/>
  <c r="AF56" i="25"/>
  <c r="AF69" i="25" s="1"/>
  <c r="AG53" i="25"/>
  <c r="AD86" i="25" l="1"/>
  <c r="AD87" i="25" s="1"/>
  <c r="AD90" i="25" s="1"/>
  <c r="AD88" i="25"/>
  <c r="AD84" i="25"/>
  <c r="AD89" i="25" s="1"/>
  <c r="AG55" i="25"/>
  <c r="AE71" i="25"/>
  <c r="AE78" i="25" s="1"/>
  <c r="AE83" i="25" s="1"/>
  <c r="AF77" i="25"/>
  <c r="AF70" i="25"/>
  <c r="AX140" i="25"/>
  <c r="AD72" i="25"/>
  <c r="AE86" i="25" l="1"/>
  <c r="AE87" i="25" s="1"/>
  <c r="AE90" i="25" s="1"/>
  <c r="AE84" i="25"/>
  <c r="AE89" i="25" s="1"/>
  <c r="AE88" i="25"/>
  <c r="AY140" i="25"/>
  <c r="AY141" i="25" s="1"/>
  <c r="AG82" i="25"/>
  <c r="AG56" i="25"/>
  <c r="AG69" i="25" s="1"/>
  <c r="AX141" i="25"/>
  <c r="AF71" i="25"/>
  <c r="AF78" i="25" s="1"/>
  <c r="AF83" i="25" s="1"/>
  <c r="AE72" i="25"/>
  <c r="AH53" i="25"/>
  <c r="AF86" i="25" l="1"/>
  <c r="AF87" i="25" s="1"/>
  <c r="AF90" i="25" s="1"/>
  <c r="AF88" i="25"/>
  <c r="AF84" i="25"/>
  <c r="AF89" i="25" s="1"/>
  <c r="AH55" i="25"/>
  <c r="AI53" i="25" s="1"/>
  <c r="AF72" i="25"/>
  <c r="AG77" i="25"/>
  <c r="AG70" i="25"/>
  <c r="AG71" i="25" l="1"/>
  <c r="AG78" i="25" s="1"/>
  <c r="AG83" i="25" s="1"/>
  <c r="AI55" i="25"/>
  <c r="AJ53" i="25" s="1"/>
  <c r="AH82" i="25"/>
  <c r="AH56" i="25"/>
  <c r="AH69" i="25" s="1"/>
  <c r="AG72" i="25" l="1"/>
  <c r="AJ55" i="25"/>
  <c r="AH77" i="25"/>
  <c r="AH70" i="25"/>
  <c r="AG86" i="25"/>
  <c r="AG87" i="25" s="1"/>
  <c r="AG90" i="25" s="1"/>
  <c r="AG84" i="25"/>
  <c r="AG89" i="25" s="1"/>
  <c r="AG88" i="25"/>
  <c r="AI82" i="25"/>
  <c r="AI56" i="25"/>
  <c r="AI69" i="25" s="1"/>
  <c r="AI77" i="25" l="1"/>
  <c r="AI70" i="25"/>
  <c r="AH71" i="25"/>
  <c r="AH78" i="25" s="1"/>
  <c r="AH83" i="25" s="1"/>
  <c r="AJ82" i="25"/>
  <c r="AJ56" i="25"/>
  <c r="AJ69" i="25" s="1"/>
  <c r="AK53" i="25"/>
  <c r="AH72" i="25" l="1"/>
  <c r="AH86" i="25"/>
  <c r="AH87" i="25" s="1"/>
  <c r="AH90" i="25" s="1"/>
  <c r="AH88" i="25"/>
  <c r="AH84" i="25"/>
  <c r="AH89" i="25" s="1"/>
  <c r="AK55" i="25"/>
  <c r="AI71" i="25"/>
  <c r="AI78" i="25" s="1"/>
  <c r="AI83" i="25" s="1"/>
  <c r="AJ77" i="25"/>
  <c r="AJ70" i="25"/>
  <c r="AI86" i="25" l="1"/>
  <c r="AI87" i="25" s="1"/>
  <c r="AI90" i="25" s="1"/>
  <c r="AI84" i="25"/>
  <c r="AI89" i="25" s="1"/>
  <c r="AI88" i="25"/>
  <c r="AK82" i="25"/>
  <c r="AK56" i="25"/>
  <c r="AK69" i="25" s="1"/>
  <c r="AJ71" i="25"/>
  <c r="AJ78" i="25" s="1"/>
  <c r="AJ83" i="25" s="1"/>
  <c r="AI72" i="25"/>
  <c r="AL53" i="25"/>
  <c r="AJ72" i="25" l="1"/>
  <c r="AJ86" i="25"/>
  <c r="AJ87" i="25" s="1"/>
  <c r="AJ90" i="25" s="1"/>
  <c r="AJ84" i="25"/>
  <c r="AJ89" i="25" s="1"/>
  <c r="AJ88" i="25"/>
  <c r="AL55" i="25"/>
  <c r="AK77" i="25"/>
  <c r="AK70" i="25"/>
  <c r="AK71" i="25" l="1"/>
  <c r="AK78" i="25" s="1"/>
  <c r="AK83" i="25" s="1"/>
  <c r="AL82" i="25"/>
  <c r="AL56" i="25"/>
  <c r="AL69" i="25" s="1"/>
  <c r="AM53" i="25"/>
  <c r="AM55" i="25" l="1"/>
  <c r="AN53" i="25" s="1"/>
  <c r="AL77" i="25"/>
  <c r="AL70" i="25"/>
  <c r="AK72" i="25"/>
  <c r="AK86" i="25"/>
  <c r="AK87" i="25" s="1"/>
  <c r="AK90" i="25" s="1"/>
  <c r="AK84" i="25"/>
  <c r="AK89" i="25" s="1"/>
  <c r="AK88" i="25"/>
  <c r="AN55" i="25" l="1"/>
  <c r="AL71" i="25"/>
  <c r="AL78" i="25" s="1"/>
  <c r="AL83" i="25" s="1"/>
  <c r="AM56" i="25"/>
  <c r="AM69" i="25" s="1"/>
  <c r="AM82" i="25"/>
  <c r="AL86" i="25" l="1"/>
  <c r="AL87" i="25" s="1"/>
  <c r="AL90" i="25" s="1"/>
  <c r="AL84" i="25"/>
  <c r="AL89" i="25" s="1"/>
  <c r="AL88" i="25"/>
  <c r="AM77" i="25"/>
  <c r="AM70" i="25"/>
  <c r="AN82" i="25"/>
  <c r="AN56" i="25"/>
  <c r="AN69" i="25" s="1"/>
  <c r="AL72" i="25"/>
  <c r="AO53" i="25"/>
  <c r="AO55" i="25" l="1"/>
  <c r="AP53" i="25" s="1"/>
  <c r="AP55" i="25" s="1"/>
  <c r="AN77" i="25"/>
  <c r="AN70" i="25"/>
  <c r="AM71" i="25"/>
  <c r="AM78" i="25" s="1"/>
  <c r="AM83" i="25" s="1"/>
  <c r="AM86" i="25" l="1"/>
  <c r="AM87" i="25" s="1"/>
  <c r="AM90" i="25" s="1"/>
  <c r="AM84" i="25"/>
  <c r="AM89" i="25" s="1"/>
  <c r="AM88" i="25"/>
  <c r="AO82" i="25"/>
  <c r="AO56" i="25"/>
  <c r="AO69" i="25" s="1"/>
  <c r="AM72" i="25"/>
  <c r="AN71" i="25"/>
  <c r="AN78" i="25" s="1"/>
  <c r="AN83" i="25" s="1"/>
  <c r="AP82" i="25"/>
  <c r="AP56" i="25"/>
  <c r="AP69" i="25" s="1"/>
  <c r="AN86" i="25" l="1"/>
  <c r="AN87" i="25" s="1"/>
  <c r="AN90" i="25" s="1"/>
  <c r="AN84" i="25"/>
  <c r="AN89" i="25" s="1"/>
  <c r="AN88" i="25"/>
  <c r="AP77" i="25"/>
  <c r="AP70" i="25"/>
  <c r="AN72" i="25"/>
  <c r="AO77" i="25"/>
  <c r="AO70" i="25"/>
  <c r="AP71" i="25" l="1"/>
  <c r="AO71" i="25"/>
  <c r="AO78" i="25" s="1"/>
  <c r="AO83" i="25" s="1"/>
  <c r="AO72" i="25" l="1"/>
  <c r="AP78" i="25"/>
  <c r="AP83" i="25" s="1"/>
  <c r="AP86" i="25" s="1"/>
  <c r="AO86" i="25"/>
  <c r="AO87" i="25" s="1"/>
  <c r="AO90" i="25" s="1"/>
  <c r="AO88" i="25"/>
  <c r="AO84" i="25"/>
  <c r="AO89" i="25" s="1"/>
  <c r="AP72" i="25"/>
  <c r="AP88" i="25" l="1"/>
  <c r="AP84" i="25"/>
  <c r="AP89" i="25" s="1"/>
  <c r="AP87" i="25"/>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<sst xmlns="http://schemas.openxmlformats.org/spreadsheetml/2006/main" count="954" uniqueCount="635">
  <si>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</si>
  <si>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</si>
  <si>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</si>
  <si>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</si>
  <si>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</si>
  <si>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</si>
  <si>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</si>
  <si>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</si>
  <si>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</si>
  <si>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</si>
  <si>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</si>
  <si>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</si>
  <si>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</si>
  <si>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</si>
  <si>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</si>
  <si>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</si>
  <si>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</si>
  <si>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</si>
  <si>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</si>
  <si>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</si>
  <si>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</si>
  <si>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</si>
  <si>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</si>
  <si>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</si>
  <si>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</si>
  <si>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</si>
  <si>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</si>
  <si>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</si>
  <si>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</si>
  <si>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</si>
  <si>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</si>
  <si>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</si>
  <si>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</si>
  <si>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</si>
  <si>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</si>
  <si>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</si>
  <si>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</si>
  <si>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</si>
  <si>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</si>
  <si>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</si>
  <si>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</si>
  <si>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</si>
  <si>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</si>
  <si>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</si>
  <si>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</si>
  <si>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</si>
  <si>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</si>
  <si>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</si>
  <si>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</si>
  <si>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</si>
  <si>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</si>
  <si>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</si>
  <si>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</si>
  <si>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</si>
  <si>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</si>
  <si>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</si>
  <si>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</si>
  <si>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</si>
  <si>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</si>
  <si>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</si>
  <si>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</si>
  <si>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</si>
  <si>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</si>
  <si>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</si>
  <si>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</si>
  <si>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</si>
  <si>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</si>
  <si>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</si>
  <si>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</si>
  <si>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</si>
  <si>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</si>
  <si>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</si>
  <si>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</si>
  <si>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</si>
  <si>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</si>
  <si>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</si>
  <si>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</si>
  <si>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</si>
  <si>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</si>
  <si>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</si>
  <si>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</si>
  <si>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</si>
  <si>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</si>
  <si>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</si>
  <si>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</si>
  <si>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</si>
  <si>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</si>
  <si>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</si>
  <si>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</si>
  <si>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</si>
  <si>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</si>
  <si>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</si>
  <si>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</si>
  <si>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</si>
  <si>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</si>
  <si>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</si>
  <si>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</si>
  <si>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</si>
  <si>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</si>
  <si>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</si>
  <si>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</si>
  <si>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</si>
  <si>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</si>
  <si>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</si>
  <si>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</si>
  <si>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</si>
  <si>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</si>
  <si>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</si>
  <si>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</si>
  <si>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</si>
  <si>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</si>
  <si>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</si>
  <si>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</si>
  <si>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</si>
  <si>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</si>
  <si>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</si>
  <si>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</si>
  <si>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</si>
  <si>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</si>
  <si>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</si>
  <si>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</si>
  <si>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</si>
  <si>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</si>
  <si>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</si>
  <si>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</si>
  <si>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</si>
  <si>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</si>
  <si>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</si>
  <si>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</si>
  <si>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</si>
  <si>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</si>
  <si>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</si>
  <si>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</si>
  <si>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</si>
  <si>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</si>
  <si>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</si>
  <si>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</si>
  <si>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</si>
  <si>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</si>
  <si>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</si>
  <si>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</si>
  <si>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</si>
  <si>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</si>
  <si>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</si>
  <si>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</si>
  <si>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</si>
  <si>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</si>
  <si>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</si>
  <si>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</si>
  <si>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</si>
  <si>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</si>
  <si>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</si>
  <si>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</si>
  <si>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</si>
  <si>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</si>
  <si>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</si>
  <si>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</si>
  <si>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</si>
  <si>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</si>
  <si>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</si>
  <si>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</si>
  <si>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</si>
  <si>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</si>
  <si>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</si>
  <si>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</si>
  <si>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</si>
  <si>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</si>
  <si>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</si>
  <si>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</si>
  <si>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</si>
  <si>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</si>
  <si>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</si>
  <si>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</si>
  <si>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</si>
  <si>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</si>
  <si>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</si>
  <si>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</si>
  <si>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</si>
  <si>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</si>
  <si>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</si>
  <si>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</si>
  <si>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</si>
  <si>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</si>
  <si>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</si>
  <si>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</si>
  <si>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</si>
  <si>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</si>
  <si>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</si>
  <si>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</si>
  <si>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</si>
  <si>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</si>
  <si>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</si>
  <si>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</si>
  <si>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</si>
  <si>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</si>
  <si>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</si>
  <si>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</si>
  <si>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</si>
  <si>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</si>
  <si>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</si>
  <si>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</si>
  <si>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</si>
  <si>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</si>
  <si>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</si>
  <si>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</si>
  <si>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</si>
  <si>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</si>
  <si>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</si>
  <si>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</si>
  <si>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</si>
  <si>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</si>
  <si>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</si>
  <si>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</si>
  <si>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</si>
  <si>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</si>
  <si>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</si>
  <si>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</si>
  <si>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</si>
  <si>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</si>
  <si>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</si>
  <si>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</si>
  <si>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</si>
  <si>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</si>
  <si>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</si>
  <si>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</si>
  <si>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</si>
  <si>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</si>
  <si>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</si>
  <si>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</si>
  <si>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</si>
  <si>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</si>
  <si>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</si>
  <si>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</si>
  <si>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</si>
  <si>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</si>
  <si>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</si>
  <si>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</si>
  <si>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</si>
  <si>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</si>
  <si>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</si>
  <si>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</si>
  <si>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</si>
  <si>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</si>
  <si>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</si>
  <si>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</si>
  <si>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</si>
  <si>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</si>
  <si>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</si>
  <si>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</si>
  <si>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</si>
  <si>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</si>
  <si>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</si>
  <si>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</si>
  <si>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</si>
  <si>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</si>
  <si>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</si>
  <si>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</si>
  <si>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</si>
  <si>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</si>
  <si>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</si>
  <si>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</si>
  <si>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</si>
  <si>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</si>
  <si>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</si>
  <si>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</si>
  <si>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</si>
  <si>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</si>
  <si>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</si>
  <si>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</si>
  <si>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</si>
  <si>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</si>
  <si>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</si>
  <si>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</si>
  <si>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</si>
  <si>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</si>
  <si>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</si>
  <si>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</si>
  <si>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</si>
  <si>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</si>
  <si>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</si>
  <si>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</si>
  <si>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</si>
  <si>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</si>
  <si>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</si>
  <si>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</si>
  <si>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</si>
  <si>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</si>
  <si>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</si>
  <si>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</si>
  <si>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</si>
  <si>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</si>
  <si>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</si>
  <si>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</si>
  <si>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</si>
  <si>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</si>
  <si>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</si>
  <si>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</si>
  <si>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</si>
  <si>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</si>
  <si>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</si>
  <si>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</si>
  <si>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</si>
  <si>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</si>
  <si>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</si>
  <si>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</si>
  <si>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</si>
  <si>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</si>
  <si>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</si>
  <si>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</si>
  <si>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</si>
  <si>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</si>
  <si>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</si>
  <si>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</si>
  <si>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</si>
  <si>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</si>
  <si>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</si>
  <si>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</si>
  <si>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</si>
  <si>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</si>
  <si>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</si>
  <si>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</si>
  <si>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</si>
  <si>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</si>
  <si>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</si>
  <si>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</si>
  <si>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</si>
  <si>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</si>
  <si>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</si>
  <si>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</si>
  <si>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</si>
  <si>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</si>
  <si>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</si>
  <si>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</si>
  <si>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</si>
  <si>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</si>
  <si>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</si>
  <si>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</si>
  <si>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</si>
  <si>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</si>
  <si>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</si>
  <si>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</si>
  <si>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</si>
  <si>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</si>
  <si>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</si>
  <si>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</si>
  <si>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</si>
  <si>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</si>
  <si>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</si>
  <si>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</si>
  <si>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</si>
  <si>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</si>
  <si>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</si>
  <si>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</si>
  <si>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</si>
  <si>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</si>
  <si>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</si>
  <si>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</si>
  <si>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</si>
  <si>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</si>
  <si>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</si>
  <si>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</si>
  <si>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</si>
  <si>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</si>
  <si>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</si>
  <si>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</si>
  <si>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</si>
  <si>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</si>
  <si>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</si>
  <si>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</si>
  <si>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</si>
  <si>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</si>
  <si>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</si>
  <si>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</si>
  <si>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</si>
  <si>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</si>
  <si>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</si>
  <si>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</si>
  <si>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</si>
  <si>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</si>
  <si>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</si>
  <si>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</si>
  <si>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</si>
  <si>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</si>
  <si>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</si>
  <si>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</si>
  <si>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</si>
  <si>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</si>
  <si>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</si>
  <si>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</si>
  <si>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</si>
  <si>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</si>
  <si>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</si>
  <si>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</si>
  <si>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</si>
  <si>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</si>
  <si>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</si>
  <si>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</si>
  <si>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</si>
  <si>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</si>
  <si>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</si>
  <si>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</si>
  <si>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</si>
  <si>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</si>
  <si>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</si>
  <si>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</si>
  <si>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</si>
  <si>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</si>
  <si>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</si>
  <si>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</si>
  <si>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</si>
  <si>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</si>
  <si>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</si>
  <si>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</si>
  <si>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</si>
  <si>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</si>
  <si>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</si>
  <si>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</si>
  <si>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</si>
  <si>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</si>
  <si>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</si>
  <si>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</si>
  <si>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</si>
  <si>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</si>
  <si>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</si>
  <si>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</si>
  <si>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</si>
  <si>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</si>
  <si>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</si>
  <si>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</si>
  <si>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</si>
  <si>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</si>
  <si>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</si>
  <si>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</si>
  <si>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</si>
  <si>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</si>
  <si>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</si>
  <si>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</si>
  <si>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</si>
  <si>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</si>
  <si>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</si>
  <si>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</si>
  <si>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</si>
  <si>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</si>
  <si>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</si>
  <si>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</si>
  <si>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</si>
  <si>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</si>
  <si>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</si>
  <si>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</si>
  <si>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</si>
  <si>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</si>
  <si>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</si>
  <si>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</si>
  <si>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</si>
  <si>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</si>
  <si>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</si>
  <si>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</si>
  <si>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</si>
  <si>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</si>
  <si>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</si>
  <si>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</si>
  <si>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</si>
  <si>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</si>
  <si>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</si>
  <si>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</si>
  <si>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</si>
  <si>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</si>
  <si>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</si>
  <si>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</si>
  <si>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</si>
  <si>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</si>
  <si>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</si>
  <si>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</si>
  <si>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</si>
  <si>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</si>
  <si>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</si>
  <si>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</si>
  <si>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</si>
  <si>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</si>
  <si>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</si>
  <si>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</si>
  <si>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</si>
  <si>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</si>
  <si>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</si>
  <si>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</si>
  <si>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</si>
  <si>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</si>
  <si>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</si>
  <si>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</si>
  <si>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</si>
  <si>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</si>
  <si>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</si>
  <si>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</si>
  <si>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</si>
  <si>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</si>
  <si>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</si>
  <si>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</si>
  <si>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</si>
  <si>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</si>
  <si>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</si>
  <si>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</si>
  <si>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</si>
  <si>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</si>
  <si>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</si>
  <si>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</si>
  <si>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</si>
  <si>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</si>
  <si>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</si>
  <si>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</si>
  <si>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</si>
  <si>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</si>
  <si>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</si>
  <si>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</si>
  <si>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</si>
  <si>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</si>
  <si>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</si>
  <si>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</si>
  <si>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</si>
  <si>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</si>
  <si>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</si>
  <si>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</si>
  <si>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</si>
  <si>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</si>
  <si>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</si>
  <si>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</si>
  <si>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</si>
  <si>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</si>
  <si>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</si>
  <si>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</si>
  <si>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</si>
  <si>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</si>
  <si>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</si>
  <si>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</si>
  <si>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</si>
  <si>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</si>
  <si>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</si>
  <si>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</si>
  <si>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</si>
  <si>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</si>
  <si>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</si>
  <si>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</si>
  <si>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</si>
  <si>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</si>
  <si>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</si>
  <si>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</si>
  <si>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</si>
  <si>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</si>
  <si>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</si>
  <si>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</si>
  <si>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</si>
  <si>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</si>
  <si>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</si>
  <si>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</si>
  <si>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</si>
  <si>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</si>
  <si>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</si>
  <si>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</si>
  <si>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</si>
  <si>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</si>
  <si>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</si>
  <si>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</si>
  <si>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</si>
  <si>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</si>
  <si>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</si>
  <si>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</si>
  <si>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</si>
  <si>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</si>
  <si>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</si>
  <si>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</si>
  <si>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</si>
  <si>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</si>
  <si>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</si>
  <si>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</si>
  <si>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</si>
  <si>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</si>
  <si>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</si>
  <si>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</si>
  <si>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</si>
  <si>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</si>
  <si>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</si>
  <si>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</si>
  <si>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</si>
  <si>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</si>
  <si>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</si>
  <si>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</si>
  <si>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</si>
  <si>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</si>
  <si>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</si>
  <si>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</si>
  <si>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</si>
  <si>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</si>
  <si>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</si>
  <si>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</si>
  <si>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</si>
  <si>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</si>
  <si>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</si>
  <si>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</si>
  <si>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</si>
  <si>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</si>
  <si>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</si>
  <si>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</si>
  <si>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</si>
  <si>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</si>
  <si>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</si>
  <si>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</si>
  <si>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</si>
  <si>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</si>
  <si>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</si>
  <si>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</si>
  <si>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</si>
  <si>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</si>
  <si>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</si>
  <si>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</si>
  <si>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</si>
  <si>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</si>
  <si>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</si>
  <si>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</si>
  <si>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</si>
  <si>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</si>
  <si>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</si>
  <si>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</si>
  <si>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</si>
  <si>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</si>
  <si>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</si>
  <si>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F_596-12</t>
  </si>
  <si>
    <t>г. Калининград</t>
  </si>
  <si>
    <t>подстанция классом напряжения 110 кВ: ПС О-12 "Южная"</t>
  </si>
  <si>
    <t>Комплекс технических средств безопасности на ПС 110кВ О-12 "Южная"</t>
  </si>
  <si>
    <t xml:space="preserve">Факт </t>
  </si>
  <si>
    <t>по состоянию на 01.01.2016</t>
  </si>
  <si>
    <t>нд</t>
  </si>
  <si>
    <t>П</t>
  </si>
  <si>
    <t>6,00 млн. руб.</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</si>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</sst>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3132152"/>
        <c:axId val="753131368"/>
      </c:lineChart>
      <c:catAx>
        <c:axId val="753132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3131368"/>
        <c:crosses val="autoZero"/>
        <c:auto val="1"/>
        <c:lblAlgn val="ctr"/>
        <c:lblOffset val="100"/>
        <c:noMultiLvlLbl val="0"/>
      </c:catAx>
      <c:valAx>
        <c:axId val="753131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3132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624</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627</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5,73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4,86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9" t="str">
        <f>'[3]1. паспорт местоположение'!A5:C5</f>
        <v>Год раскрытия информации: 2016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'1. паспорт местоположение'!A12:C12</f>
        <v>F_596-12</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1" t="str">
        <f>'1. паспорт местоположение'!A15:C15</f>
        <v>Комплекс технических средств безопасности на ПС 110кВ О-12 "Южная"</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519</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4" t="s">
        <v>200</v>
      </c>
      <c r="B20" s="434" t="s">
        <v>199</v>
      </c>
      <c r="C20" s="419" t="s">
        <v>198</v>
      </c>
      <c r="D20" s="419"/>
      <c r="E20" s="436" t="s">
        <v>197</v>
      </c>
      <c r="F20" s="436"/>
      <c r="G20" s="437" t="s">
        <v>570</v>
      </c>
      <c r="H20" s="440" t="s">
        <v>571</v>
      </c>
      <c r="I20" s="441"/>
      <c r="J20" s="441"/>
      <c r="K20" s="441"/>
      <c r="L20" s="440" t="s">
        <v>572</v>
      </c>
      <c r="M20" s="441"/>
      <c r="N20" s="441"/>
      <c r="O20" s="441"/>
      <c r="P20" s="440" t="s">
        <v>573</v>
      </c>
      <c r="Q20" s="441"/>
      <c r="R20" s="441"/>
      <c r="S20" s="441"/>
      <c r="T20" s="440" t="s">
        <v>574</v>
      </c>
      <c r="U20" s="441"/>
      <c r="V20" s="441"/>
      <c r="W20" s="441"/>
      <c r="X20" s="440" t="s">
        <v>575</v>
      </c>
      <c r="Y20" s="441"/>
      <c r="Z20" s="441"/>
      <c r="AA20" s="441"/>
      <c r="AB20" s="442" t="s">
        <v>196</v>
      </c>
      <c r="AC20" s="443"/>
      <c r="AD20" s="88"/>
      <c r="AE20" s="88"/>
      <c r="AF20" s="88"/>
    </row>
    <row r="21" spans="1:32" ht="99.75" customHeight="1" x14ac:dyDescent="0.25">
      <c r="A21" s="435"/>
      <c r="B21" s="435"/>
      <c r="C21" s="419"/>
      <c r="D21" s="419"/>
      <c r="E21" s="436"/>
      <c r="F21" s="436"/>
      <c r="G21" s="438"/>
      <c r="H21" s="446" t="s">
        <v>3</v>
      </c>
      <c r="I21" s="446"/>
      <c r="J21" s="446" t="s">
        <v>628</v>
      </c>
      <c r="K21" s="446"/>
      <c r="L21" s="446" t="s">
        <v>3</v>
      </c>
      <c r="M21" s="446"/>
      <c r="N21" s="446" t="s">
        <v>195</v>
      </c>
      <c r="O21" s="446"/>
      <c r="P21" s="446" t="s">
        <v>3</v>
      </c>
      <c r="Q21" s="446"/>
      <c r="R21" s="446" t="s">
        <v>195</v>
      </c>
      <c r="S21" s="446"/>
      <c r="T21" s="446" t="s">
        <v>3</v>
      </c>
      <c r="U21" s="446"/>
      <c r="V21" s="446" t="s">
        <v>195</v>
      </c>
      <c r="W21" s="446"/>
      <c r="X21" s="446" t="s">
        <v>3</v>
      </c>
      <c r="Y21" s="446"/>
      <c r="Z21" s="446" t="s">
        <v>195</v>
      </c>
      <c r="AA21" s="446"/>
      <c r="AB21" s="444"/>
      <c r="AC21" s="445"/>
    </row>
    <row r="22" spans="1:32" ht="89.25" customHeight="1" x14ac:dyDescent="0.25">
      <c r="A22" s="426"/>
      <c r="B22" s="426"/>
      <c r="C22" s="347" t="s">
        <v>3</v>
      </c>
      <c r="D22" s="347" t="s">
        <v>193</v>
      </c>
      <c r="E22" s="206" t="s">
        <v>576</v>
      </c>
      <c r="F22" s="87" t="s">
        <v>629</v>
      </c>
      <c r="G22" s="439"/>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6.0049987747584996</v>
      </c>
      <c r="D24" s="351">
        <v>0</v>
      </c>
      <c r="E24" s="351">
        <v>5.7347787747585066</v>
      </c>
      <c r="F24" s="351">
        <v>5.7347787747585066</v>
      </c>
      <c r="G24" s="351">
        <v>0</v>
      </c>
      <c r="H24" s="351">
        <v>7.0445999999999995E-2</v>
      </c>
      <c r="I24" s="351">
        <v>0</v>
      </c>
      <c r="J24" s="351">
        <v>0</v>
      </c>
      <c r="K24" s="351">
        <v>0</v>
      </c>
      <c r="L24" s="351">
        <v>0</v>
      </c>
      <c r="M24" s="351">
        <v>0</v>
      </c>
      <c r="N24" s="351">
        <v>0</v>
      </c>
      <c r="O24" s="351">
        <v>0</v>
      </c>
      <c r="P24" s="351">
        <v>5.6643327747585097</v>
      </c>
      <c r="Q24" s="351">
        <v>0</v>
      </c>
      <c r="R24" s="351">
        <v>0</v>
      </c>
      <c r="S24" s="351">
        <v>0</v>
      </c>
      <c r="T24" s="351">
        <v>0</v>
      </c>
      <c r="U24" s="351">
        <v>0</v>
      </c>
      <c r="V24" s="351">
        <v>0</v>
      </c>
      <c r="W24" s="351">
        <v>0</v>
      </c>
      <c r="X24" s="351">
        <v>0</v>
      </c>
      <c r="Y24" s="351">
        <v>0</v>
      </c>
      <c r="Z24" s="351">
        <v>0</v>
      </c>
      <c r="AA24" s="351">
        <v>0</v>
      </c>
      <c r="AB24" s="351">
        <f>H24+L24+P24+T24+X24</f>
        <v>5.7347787747585093</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5.0889820125072029</v>
      </c>
      <c r="D27" s="351">
        <v>0</v>
      </c>
      <c r="E27" s="352">
        <v>4.85998201250721</v>
      </c>
      <c r="F27" s="352">
        <v>4.85998201250721</v>
      </c>
      <c r="G27" s="352">
        <v>0</v>
      </c>
      <c r="H27" s="352">
        <v>5.9700000000000003E-2</v>
      </c>
      <c r="I27" s="352">
        <v>0</v>
      </c>
      <c r="J27" s="352">
        <v>0</v>
      </c>
      <c r="K27" s="352">
        <v>0</v>
      </c>
      <c r="L27" s="352">
        <v>0</v>
      </c>
      <c r="M27" s="352">
        <v>0</v>
      </c>
      <c r="N27" s="352">
        <v>0</v>
      </c>
      <c r="O27" s="352">
        <v>0</v>
      </c>
      <c r="P27" s="352">
        <v>4.8002820125072097</v>
      </c>
      <c r="Q27" s="352">
        <v>0</v>
      </c>
      <c r="R27" s="352">
        <v>0</v>
      </c>
      <c r="S27" s="352">
        <v>0</v>
      </c>
      <c r="T27" s="352">
        <v>0</v>
      </c>
      <c r="U27" s="352">
        <v>0</v>
      </c>
      <c r="V27" s="352">
        <v>0</v>
      </c>
      <c r="W27" s="352">
        <v>0</v>
      </c>
      <c r="X27" s="352">
        <v>0</v>
      </c>
      <c r="Y27" s="352">
        <v>0</v>
      </c>
      <c r="Z27" s="352">
        <v>0</v>
      </c>
      <c r="AA27" s="352">
        <v>0</v>
      </c>
      <c r="AB27" s="351">
        <f t="shared" si="1"/>
        <v>4.85998201250721</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0.91601676225129647</v>
      </c>
      <c r="D29" s="351">
        <v>0</v>
      </c>
      <c r="E29" s="352">
        <v>0.87479676225129666</v>
      </c>
      <c r="F29" s="352">
        <v>0.87479676225129666</v>
      </c>
      <c r="G29" s="352">
        <v>0</v>
      </c>
      <c r="H29" s="352">
        <v>1.0745999999999992E-2</v>
      </c>
      <c r="I29" s="352">
        <v>0</v>
      </c>
      <c r="J29" s="352">
        <v>0</v>
      </c>
      <c r="K29" s="352">
        <v>0</v>
      </c>
      <c r="L29" s="352">
        <v>0</v>
      </c>
      <c r="M29" s="352">
        <v>0</v>
      </c>
      <c r="N29" s="352">
        <v>0</v>
      </c>
      <c r="O29" s="352">
        <v>0</v>
      </c>
      <c r="P29" s="352">
        <v>0.8640507622512974</v>
      </c>
      <c r="Q29" s="352">
        <v>0</v>
      </c>
      <c r="R29" s="352">
        <v>0</v>
      </c>
      <c r="S29" s="352">
        <v>0</v>
      </c>
      <c r="T29" s="352">
        <v>0</v>
      </c>
      <c r="U29" s="352">
        <v>0</v>
      </c>
      <c r="V29" s="352">
        <v>0</v>
      </c>
      <c r="W29" s="352">
        <v>0</v>
      </c>
      <c r="X29" s="352">
        <v>0</v>
      </c>
      <c r="Y29" s="352">
        <v>0</v>
      </c>
      <c r="Z29" s="352">
        <v>0</v>
      </c>
      <c r="AA29" s="352">
        <v>0</v>
      </c>
      <c r="AB29" s="351">
        <f t="shared" si="1"/>
        <v>0.87479676225129743</v>
      </c>
      <c r="AC29" s="351">
        <v>0</v>
      </c>
    </row>
    <row r="30" spans="1:32" ht="47.25" x14ac:dyDescent="0.25">
      <c r="A30" s="85" t="s">
        <v>64</v>
      </c>
      <c r="B30" s="84" t="s">
        <v>183</v>
      </c>
      <c r="C30" s="351">
        <v>5.0889820125072101</v>
      </c>
      <c r="D30" s="351">
        <v>0</v>
      </c>
      <c r="E30" s="351">
        <v>4.8599820125072073</v>
      </c>
      <c r="F30" s="351">
        <v>4.8599820125072073</v>
      </c>
      <c r="G30" s="351">
        <v>0</v>
      </c>
      <c r="H30" s="351">
        <v>5.9700000000000003E-2</v>
      </c>
      <c r="I30" s="351">
        <v>0</v>
      </c>
      <c r="J30" s="351">
        <v>0</v>
      </c>
      <c r="K30" s="351">
        <v>0</v>
      </c>
      <c r="L30" s="351">
        <v>0</v>
      </c>
      <c r="M30" s="351">
        <v>0</v>
      </c>
      <c r="N30" s="351">
        <v>0</v>
      </c>
      <c r="O30" s="351">
        <v>0</v>
      </c>
      <c r="P30" s="351">
        <v>4.800282012507207</v>
      </c>
      <c r="Q30" s="351">
        <v>0</v>
      </c>
      <c r="R30" s="351">
        <v>0</v>
      </c>
      <c r="S30" s="351">
        <v>0</v>
      </c>
      <c r="T30" s="351">
        <v>0</v>
      </c>
      <c r="U30" s="351">
        <v>0</v>
      </c>
      <c r="V30" s="351">
        <v>0</v>
      </c>
      <c r="W30" s="351">
        <v>0</v>
      </c>
      <c r="X30" s="351">
        <v>0</v>
      </c>
      <c r="Y30" s="351">
        <v>0</v>
      </c>
      <c r="Z30" s="351">
        <v>0</v>
      </c>
      <c r="AA30" s="351">
        <v>0</v>
      </c>
      <c r="AB30" s="351">
        <f t="shared" si="1"/>
        <v>4.8599820125072073</v>
      </c>
      <c r="AC30" s="351">
        <v>0</v>
      </c>
    </row>
    <row r="31" spans="1:32" x14ac:dyDescent="0.25">
      <c r="A31" s="85" t="s">
        <v>182</v>
      </c>
      <c r="B31" s="56" t="s">
        <v>181</v>
      </c>
      <c r="C31" s="351">
        <v>0.2797</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0.32233149316142939</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4.1238195066796326</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0.36313101266614556</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5.0889820125072101</v>
      </c>
      <c r="D52" s="351">
        <v>0</v>
      </c>
      <c r="E52" s="352">
        <v>5.0889820125072101</v>
      </c>
      <c r="F52" s="352">
        <v>5.0889820125072101</v>
      </c>
      <c r="G52" s="352">
        <v>0</v>
      </c>
      <c r="H52" s="352">
        <v>0</v>
      </c>
      <c r="I52" s="352">
        <v>0</v>
      </c>
      <c r="J52" s="352">
        <v>0</v>
      </c>
      <c r="K52" s="352">
        <v>0</v>
      </c>
      <c r="L52" s="352">
        <v>0</v>
      </c>
      <c r="M52" s="352">
        <v>0</v>
      </c>
      <c r="N52" s="351">
        <v>0</v>
      </c>
      <c r="O52" s="352">
        <v>0</v>
      </c>
      <c r="P52" s="352">
        <v>5.0889820125072101</v>
      </c>
      <c r="Q52" s="352">
        <v>0</v>
      </c>
      <c r="R52" s="352">
        <v>0</v>
      </c>
      <c r="S52" s="352">
        <v>0</v>
      </c>
      <c r="T52" s="352">
        <v>0</v>
      </c>
      <c r="U52" s="352">
        <v>0</v>
      </c>
      <c r="V52" s="352">
        <v>0</v>
      </c>
      <c r="W52" s="352">
        <v>0</v>
      </c>
      <c r="X52" s="352">
        <v>0</v>
      </c>
      <c r="Y52" s="352">
        <v>0</v>
      </c>
      <c r="Z52" s="352">
        <v>0</v>
      </c>
      <c r="AA52" s="352">
        <v>0</v>
      </c>
      <c r="AB52" s="351">
        <f t="shared" si="1"/>
        <v>5.0889820125072101</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7"/>
      <c r="C66" s="447"/>
      <c r="D66" s="447"/>
      <c r="E66" s="447"/>
      <c r="F66" s="447"/>
      <c r="G66" s="447"/>
      <c r="H66" s="447"/>
      <c r="I66" s="447"/>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9"/>
      <c r="C68" s="449"/>
      <c r="D68" s="449"/>
      <c r="E68" s="449"/>
      <c r="F68" s="449"/>
      <c r="G68" s="449"/>
      <c r="H68" s="449"/>
      <c r="I68" s="449"/>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7"/>
      <c r="C70" s="447"/>
      <c r="D70" s="447"/>
      <c r="E70" s="447"/>
      <c r="F70" s="447"/>
      <c r="G70" s="447"/>
      <c r="H70" s="447"/>
      <c r="I70" s="447"/>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7"/>
      <c r="C72" s="447"/>
      <c r="D72" s="447"/>
      <c r="E72" s="447"/>
      <c r="F72" s="447"/>
      <c r="G72" s="447"/>
      <c r="H72" s="447"/>
      <c r="I72" s="447"/>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49"/>
      <c r="C73" s="449"/>
      <c r="D73" s="449"/>
      <c r="E73" s="449"/>
      <c r="F73" s="449"/>
      <c r="G73" s="449"/>
      <c r="H73" s="449"/>
      <c r="I73" s="449"/>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47"/>
      <c r="C74" s="447"/>
      <c r="D74" s="447"/>
      <c r="E74" s="447"/>
      <c r="F74" s="447"/>
      <c r="G74" s="447"/>
      <c r="H74" s="447"/>
      <c r="I74" s="447"/>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8"/>
      <c r="C77" s="448"/>
      <c r="D77" s="448"/>
      <c r="E77" s="448"/>
      <c r="F77" s="448"/>
      <c r="G77" s="448"/>
      <c r="H77" s="448"/>
      <c r="I77" s="448"/>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5" priority="7" operator="notEqual">
      <formula>0</formula>
    </cfRule>
  </conditionalFormatting>
  <conditionalFormatting sqref="H24:AA26 H30:AA64 H27:I29 L27:AA29">
    <cfRule type="cellIs" dxfId="4" priority="6" operator="notEqual">
      <formula>0</formula>
    </cfRule>
  </conditionalFormatting>
  <conditionalFormatting sqref="C24:F26 C30:F64 D27:F29">
    <cfRule type="cellIs" dxfId="3" priority="5" operator="notEqual">
      <formula>0</formula>
    </cfRule>
  </conditionalFormatting>
  <conditionalFormatting sqref="J27:K29">
    <cfRule type="cellIs" dxfId="2" priority="4" operator="notEqual">
      <formula>0</formula>
    </cfRule>
  </conditionalFormatting>
  <conditionalFormatting sqref="AB24:AC64">
    <cfRule type="cellIs" dxfId="1" priority="3" operator="notEqual">
      <formula>0</formula>
    </cfRule>
  </conditionalFormatting>
  <conditionalFormatting sqref="C27: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F_596-12</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51" t="s">
        <v>532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543</v>
      </c>
      <c r="F22" s="459"/>
      <c r="G22" s="459"/>
      <c r="H22" s="459"/>
      <c r="I22" s="459"/>
      <c r="J22" s="459"/>
      <c r="K22" s="459"/>
      <c r="L22" s="460"/>
      <c r="M22" s="452" t="s">
        <v>50</v>
      </c>
      <c r="N22" s="452" t="s">
        <v>49</v>
      </c>
      <c r="O22" s="452" t="s">
        <v>48</v>
      </c>
      <c r="P22" s="461" t="s">
        <v>272</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141</v>
      </c>
      <c r="G23" s="469" t="s">
        <v>140</v>
      </c>
      <c r="H23" s="469" t="s">
        <v>139</v>
      </c>
      <c r="I23" s="473" t="s">
        <v>451</v>
      </c>
      <c r="J23" s="473" t="s">
        <v>452</v>
      </c>
      <c r="K23" s="473" t="s">
        <v>453</v>
      </c>
      <c r="L23" s="469" t="s">
        <v>81</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9" t="s">
        <v>14</v>
      </c>
      <c r="AG24" s="169" t="s">
        <v>13</v>
      </c>
      <c r="AH24" s="170" t="s">
        <v>3</v>
      </c>
      <c r="AI24" s="170"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F_596-12</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6" t="str">
        <f>'1. паспорт местоположение'!A15:C15</f>
        <v>Комплекс технических средств безопасности на ПС 110кВ О-12 "Южная"</v>
      </c>
      <c r="B15" s="476"/>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7" t="s">
        <v>533</v>
      </c>
      <c r="B18" s="478"/>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О-12 "Южная"</v>
      </c>
    </row>
    <row r="22" spans="1:2" ht="16.5" thickBot="1" x14ac:dyDescent="0.3">
      <c r="A22" s="143" t="s">
        <v>398</v>
      </c>
      <c r="B22" s="198" t="str">
        <f>'1. паспорт местоположение'!C27</f>
        <v>г. Калининград</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580</v>
      </c>
    </row>
    <row r="26" spans="1:2" ht="16.5" thickBot="1" x14ac:dyDescent="0.3">
      <c r="A26" s="146" t="s">
        <v>401</v>
      </c>
      <c r="B26" s="147" t="s">
        <v>633</v>
      </c>
    </row>
    <row r="27" spans="1:2" ht="29.25" thickBot="1" x14ac:dyDescent="0.3">
      <c r="A27" s="154" t="s">
        <v>402</v>
      </c>
      <c r="B27" s="345">
        <f>'5. анализ эконом эфф'!B122</f>
        <v>6.0049987747585041</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0.25995399999999996</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0.25995399999999996</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0.2203*1.18</f>
        <v>0.25995399999999996</v>
      </c>
      <c r="F63" s="202" t="s">
        <v>578</v>
      </c>
    </row>
    <row r="64" spans="1:6" ht="16.5" thickBot="1" x14ac:dyDescent="0.3">
      <c r="A64" s="149" t="s">
        <v>409</v>
      </c>
      <c r="B64" s="203">
        <f>B63/$B$27</f>
        <v>4.3289600839336431E-2</v>
      </c>
    </row>
    <row r="65" spans="1:3" ht="16.5" thickBot="1" x14ac:dyDescent="0.3">
      <c r="A65" s="149" t="s">
        <v>410</v>
      </c>
      <c r="B65" s="199">
        <f>0.2203*1.18</f>
        <v>0.25995399999999996</v>
      </c>
      <c r="C65" s="140">
        <v>1</v>
      </c>
    </row>
    <row r="66" spans="1:3" ht="16.5" thickBot="1" x14ac:dyDescent="0.3">
      <c r="A66" s="149" t="s">
        <v>411</v>
      </c>
      <c r="B66" s="199">
        <f>0.2203*1.18</f>
        <v>0.25995399999999996</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4.3289600839336431E-2</v>
      </c>
    </row>
    <row r="81" spans="1:2" ht="16.5" thickBot="1" x14ac:dyDescent="0.3">
      <c r="A81" s="145" t="s">
        <v>419</v>
      </c>
      <c r="B81" s="205">
        <f xml:space="preserve"> SUMIF(C33:C74, 1,B33:B74)</f>
        <v>0.25995399999999996</v>
      </c>
    </row>
    <row r="82" spans="1:2" ht="16.5" thickBot="1" x14ac:dyDescent="0.3">
      <c r="A82" s="145" t="s">
        <v>420</v>
      </c>
      <c r="B82" s="204">
        <f>B83/$B$27</f>
        <v>4.3289600839336431E-2</v>
      </c>
    </row>
    <row r="83" spans="1:2" ht="16.5" thickBot="1" x14ac:dyDescent="0.3">
      <c r="A83" s="146" t="s">
        <v>421</v>
      </c>
      <c r="B83" s="205">
        <f xml:space="preserve"> SUMIF(C35:C76, 2,B35:B76)</f>
        <v>0.25995399999999996</v>
      </c>
    </row>
    <row r="84" spans="1:2" x14ac:dyDescent="0.25">
      <c r="A84" s="148" t="s">
        <v>422</v>
      </c>
      <c r="B84" s="479" t="s">
        <v>423</v>
      </c>
    </row>
    <row r="85" spans="1:2" x14ac:dyDescent="0.25">
      <c r="A85" s="152" t="s">
        <v>424</v>
      </c>
      <c r="B85" s="480"/>
    </row>
    <row r="86" spans="1:2" x14ac:dyDescent="0.25">
      <c r="A86" s="152" t="s">
        <v>425</v>
      </c>
      <c r="B86" s="480"/>
    </row>
    <row r="87" spans="1:2" x14ac:dyDescent="0.25">
      <c r="A87" s="152" t="s">
        <v>426</v>
      </c>
      <c r="B87" s="480"/>
    </row>
    <row r="88" spans="1:2" x14ac:dyDescent="0.25">
      <c r="A88" s="152" t="s">
        <v>427</v>
      </c>
      <c r="B88" s="480"/>
    </row>
    <row r="89" spans="1:2" ht="16.5" thickBot="1" x14ac:dyDescent="0.3">
      <c r="A89" s="153" t="s">
        <v>428</v>
      </c>
      <c r="B89" s="481"/>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79" t="s">
        <v>442</v>
      </c>
    </row>
    <row r="102" spans="1:2" x14ac:dyDescent="0.25">
      <c r="A102" s="152" t="s">
        <v>443</v>
      </c>
      <c r="B102" s="480"/>
    </row>
    <row r="103" spans="1:2" x14ac:dyDescent="0.25">
      <c r="A103" s="152" t="s">
        <v>444</v>
      </c>
      <c r="B103" s="480"/>
    </row>
    <row r="104" spans="1:2" x14ac:dyDescent="0.25">
      <c r="A104" s="152" t="s">
        <v>445</v>
      </c>
      <c r="B104" s="480"/>
    </row>
    <row r="105" spans="1:2" x14ac:dyDescent="0.25">
      <c r="A105" s="152" t="s">
        <v>446</v>
      </c>
      <c r="B105" s="480"/>
    </row>
    <row r="106" spans="1:2" ht="16.5" thickBot="1" x14ac:dyDescent="0.3">
      <c r="A106" s="162" t="s">
        <v>447</v>
      </c>
      <c r="B106" s="481"/>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F_596-12</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местоположение'!A15:C15</f>
        <v>Комплекс технических средств безопасности на ПС 110кВ О-12 "Южная"</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109</v>
      </c>
      <c r="C19" s="368" t="s">
        <v>396</v>
      </c>
      <c r="D19" s="367" t="s">
        <v>395</v>
      </c>
      <c r="E19" s="367" t="s">
        <v>108</v>
      </c>
      <c r="F19" s="367" t="s">
        <v>107</v>
      </c>
      <c r="G19" s="367" t="s">
        <v>391</v>
      </c>
      <c r="H19" s="367" t="s">
        <v>106</v>
      </c>
      <c r="I19" s="367" t="s">
        <v>105</v>
      </c>
      <c r="J19" s="367" t="s">
        <v>104</v>
      </c>
      <c r="K19" s="367" t="s">
        <v>103</v>
      </c>
      <c r="L19" s="367" t="s">
        <v>102</v>
      </c>
      <c r="M19" s="367" t="s">
        <v>101</v>
      </c>
      <c r="N19" s="367" t="s">
        <v>100</v>
      </c>
      <c r="O19" s="367" t="s">
        <v>99</v>
      </c>
      <c r="P19" s="367" t="s">
        <v>98</v>
      </c>
      <c r="Q19" s="367" t="s">
        <v>394</v>
      </c>
      <c r="R19" s="367"/>
      <c r="S19" s="370" t="s">
        <v>500</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392</v>
      </c>
      <c r="R20" s="48" t="s">
        <v>393</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F_596-12</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Комплекс технических средств безопасности на ПС 110кВ О-12 "Южная"</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235</v>
      </c>
      <c r="C21" s="379"/>
      <c r="D21" s="382" t="s">
        <v>131</v>
      </c>
      <c r="E21" s="378" t="s">
        <v>542</v>
      </c>
      <c r="F21" s="379"/>
      <c r="G21" s="378" t="s">
        <v>286</v>
      </c>
      <c r="H21" s="379"/>
      <c r="I21" s="378" t="s">
        <v>130</v>
      </c>
      <c r="J21" s="379"/>
      <c r="K21" s="382" t="s">
        <v>129</v>
      </c>
      <c r="L21" s="378" t="s">
        <v>128</v>
      </c>
      <c r="M21" s="379"/>
      <c r="N21" s="378" t="s">
        <v>538</v>
      </c>
      <c r="O21" s="379"/>
      <c r="P21" s="382" t="s">
        <v>127</v>
      </c>
      <c r="Q21" s="371" t="s">
        <v>126</v>
      </c>
      <c r="R21" s="372"/>
      <c r="S21" s="371" t="s">
        <v>125</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9" t="s">
        <v>124</v>
      </c>
      <c r="R22" s="119" t="s">
        <v>512</v>
      </c>
      <c r="S22" s="119" t="s">
        <v>123</v>
      </c>
      <c r="T22" s="119" t="s">
        <v>122</v>
      </c>
    </row>
    <row r="23" spans="1:113" ht="51.75" customHeight="1" x14ac:dyDescent="0.25">
      <c r="A23" s="377"/>
      <c r="B23" s="180" t="s">
        <v>120</v>
      </c>
      <c r="C23" s="180" t="s">
        <v>121</v>
      </c>
      <c r="D23" s="383"/>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4" t="s">
        <v>548</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F_596-12</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Комплекс технических средств безопасности на ПС 110кВ О-12 "Южная"</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8" t="s">
        <v>522</v>
      </c>
      <c r="C21" s="389"/>
      <c r="D21" s="388" t="s">
        <v>524</v>
      </c>
      <c r="E21" s="389"/>
      <c r="F21" s="371" t="s">
        <v>103</v>
      </c>
      <c r="G21" s="373"/>
      <c r="H21" s="373"/>
      <c r="I21" s="372"/>
      <c r="J21" s="386" t="s">
        <v>525</v>
      </c>
      <c r="K21" s="388" t="s">
        <v>526</v>
      </c>
      <c r="L21" s="389"/>
      <c r="M21" s="388" t="s">
        <v>527</v>
      </c>
      <c r="N21" s="389"/>
      <c r="O21" s="388" t="s">
        <v>514</v>
      </c>
      <c r="P21" s="389"/>
      <c r="Q21" s="388" t="s">
        <v>136</v>
      </c>
      <c r="R21" s="389"/>
      <c r="S21" s="386" t="s">
        <v>135</v>
      </c>
      <c r="T21" s="386" t="s">
        <v>528</v>
      </c>
      <c r="U21" s="386" t="s">
        <v>523</v>
      </c>
      <c r="V21" s="388" t="s">
        <v>134</v>
      </c>
      <c r="W21" s="389"/>
      <c r="X21" s="371" t="s">
        <v>126</v>
      </c>
      <c r="Y21" s="373"/>
      <c r="Z21" s="371" t="s">
        <v>125</v>
      </c>
      <c r="AA21" s="373"/>
    </row>
    <row r="22" spans="1:27" ht="216" customHeight="1" x14ac:dyDescent="0.25">
      <c r="A22" s="392"/>
      <c r="B22" s="390"/>
      <c r="C22" s="391"/>
      <c r="D22" s="390"/>
      <c r="E22" s="391"/>
      <c r="F22" s="371" t="s">
        <v>133</v>
      </c>
      <c r="G22" s="372"/>
      <c r="H22" s="371" t="s">
        <v>132</v>
      </c>
      <c r="I22" s="372"/>
      <c r="J22" s="387"/>
      <c r="K22" s="390"/>
      <c r="L22" s="391"/>
      <c r="M22" s="390"/>
      <c r="N22" s="391"/>
      <c r="O22" s="390"/>
      <c r="P22" s="391"/>
      <c r="Q22" s="390"/>
      <c r="R22" s="391"/>
      <c r="S22" s="387"/>
      <c r="T22" s="387"/>
      <c r="U22" s="387"/>
      <c r="V22" s="390"/>
      <c r="W22" s="391"/>
      <c r="X22" s="119" t="s">
        <v>124</v>
      </c>
      <c r="Y22" s="119" t="s">
        <v>512</v>
      </c>
      <c r="Z22" s="119" t="s">
        <v>123</v>
      </c>
      <c r="AA22" s="119" t="s">
        <v>122</v>
      </c>
    </row>
    <row r="23" spans="1:27" ht="60" customHeight="1" x14ac:dyDescent="0.25">
      <c r="A23" s="387"/>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F_596-12</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Комплекс технических средств безопасности на ПС 110кВ О-12 "Южная"</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50"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9">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9">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3" t="str">
        <f>'1. паспорт местоположение'!A12:C12</f>
        <v>F_596-12</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Комплекс технических средств безопасности на ПС 110кВ О-12 "Южная"</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387</v>
      </c>
      <c r="B23" s="398"/>
      <c r="C23" s="398"/>
      <c r="D23" s="398"/>
      <c r="E23" s="398"/>
      <c r="F23" s="398"/>
      <c r="G23" s="398"/>
      <c r="H23" s="398"/>
      <c r="I23" s="398"/>
      <c r="J23" s="398"/>
      <c r="K23" s="398"/>
      <c r="L23" s="399"/>
      <c r="M23" s="396" t="s">
        <v>388</v>
      </c>
      <c r="N23" s="396"/>
      <c r="O23" s="396"/>
      <c r="P23" s="396"/>
      <c r="Q23" s="396"/>
      <c r="R23" s="396"/>
      <c r="S23" s="396"/>
      <c r="T23" s="396"/>
      <c r="U23" s="396"/>
      <c r="V23" s="396"/>
      <c r="W23" s="396"/>
      <c r="X23" s="396"/>
      <c r="Y23" s="396"/>
      <c r="Z23" s="396"/>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F_596-12</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516</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90" zoomScaleNormal="90" workbookViewId="0">
      <selection activeCell="B25" sqref="B25"/>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F_596-12</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О-12 "Южная"</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581</v>
      </c>
      <c r="B25" s="233">
        <f>$B$126/1.18</f>
        <v>5088982.0125072068</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60049.987747585037</v>
      </c>
      <c r="D29" s="406" t="s">
        <v>356</v>
      </c>
      <c r="E29" s="407"/>
      <c r="F29" s="408"/>
      <c r="G29" s="409" t="str">
        <f>IF(SUM(B90:L90)=0,"не окупается",SUM(B90:L90))</f>
        <v>не окупается</v>
      </c>
      <c r="H29" s="410"/>
    </row>
    <row r="30" spans="1:44" ht="27.6" customHeight="1" x14ac:dyDescent="0.2">
      <c r="A30" s="234" t="s">
        <v>582</v>
      </c>
      <c r="B30" s="235">
        <v>1</v>
      </c>
      <c r="D30" s="406" t="s">
        <v>354</v>
      </c>
      <c r="E30" s="407"/>
      <c r="F30" s="408"/>
      <c r="G30" s="411">
        <f>L87</f>
        <v>-5650041.1050385516</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583</v>
      </c>
      <c r="B37" s="233">
        <v>0</v>
      </c>
    </row>
    <row r="38" spans="1:42" x14ac:dyDescent="0.2">
      <c r="A38" s="234" t="s">
        <v>349</v>
      </c>
      <c r="B38" s="235"/>
    </row>
    <row r="39" spans="1:42" ht="16.5" thickBot="1" x14ac:dyDescent="0.25">
      <c r="A39" s="240" t="s">
        <v>348</v>
      </c>
      <c r="B39" s="241"/>
    </row>
    <row r="40" spans="1:42" x14ac:dyDescent="0.2">
      <c r="A40" s="242" t="s">
        <v>584</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C136</f>
        <v>5.8000000000000003E-2</v>
      </c>
      <c r="C48" s="254">
        <f t="shared" ref="C48:AP49" si="1">D136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C137</f>
        <v>5.8000000000000052E-2</v>
      </c>
      <c r="C49" s="254">
        <f t="shared" si="1"/>
        <v>0.11619000000000002</v>
      </c>
      <c r="D49" s="254">
        <f t="shared" si="1"/>
        <v>0.17758045</v>
      </c>
      <c r="E49" s="254">
        <f t="shared" si="1"/>
        <v>0.24234737475000001</v>
      </c>
      <c r="F49" s="254">
        <f t="shared" si="1"/>
        <v>0.31067648036124984</v>
      </c>
      <c r="G49" s="254">
        <f t="shared" si="1"/>
        <v>0.38276368678111861</v>
      </c>
      <c r="H49" s="254">
        <f t="shared" si="1"/>
        <v>0.45881568955408003</v>
      </c>
      <c r="I49" s="254">
        <f t="shared" si="1"/>
        <v>0.53905055247955436</v>
      </c>
      <c r="J49" s="254">
        <f t="shared" si="1"/>
        <v>0.62369833286592979</v>
      </c>
      <c r="K49" s="254">
        <f t="shared" si="1"/>
        <v>0.71300174117355586</v>
      </c>
      <c r="L49" s="254">
        <f t="shared" si="1"/>
        <v>0.80721683693810142</v>
      </c>
      <c r="M49" s="254">
        <f t="shared" si="1"/>
        <v>0.90661376296969687</v>
      </c>
      <c r="N49" s="254">
        <f t="shared" si="1"/>
        <v>1.0114775199330301</v>
      </c>
      <c r="O49" s="254">
        <f t="shared" si="1"/>
        <v>1.1221087835293466</v>
      </c>
      <c r="P49" s="254">
        <f t="shared" si="1"/>
        <v>1.2388247666234604</v>
      </c>
      <c r="Q49" s="254">
        <f t="shared" si="1"/>
        <v>1.3619601287877505</v>
      </c>
      <c r="R49" s="254">
        <f t="shared" si="1"/>
        <v>1.4918679358710767</v>
      </c>
      <c r="S49" s="254">
        <f t="shared" si="1"/>
        <v>1.6289206723439857</v>
      </c>
      <c r="T49" s="254">
        <f t="shared" si="1"/>
        <v>1.7735113093229047</v>
      </c>
      <c r="U49" s="254">
        <f t="shared" si="1"/>
        <v>1.9260544313356642</v>
      </c>
      <c r="V49" s="254">
        <f t="shared" si="1"/>
        <v>2.0869874250591254</v>
      </c>
      <c r="W49" s="254">
        <f t="shared" si="1"/>
        <v>2.2567717334373771</v>
      </c>
      <c r="X49" s="254">
        <f t="shared" si="1"/>
        <v>2.4358941787764326</v>
      </c>
      <c r="Y49" s="254">
        <f t="shared" si="1"/>
        <v>2.6248683586091359</v>
      </c>
      <c r="Z49" s="254">
        <f t="shared" si="1"/>
        <v>2.8242361183326383</v>
      </c>
      <c r="AA49" s="254">
        <f t="shared" si="1"/>
        <v>3.0345691048409336</v>
      </c>
      <c r="AB49" s="254">
        <f t="shared" si="1"/>
        <v>3.2564704056071845</v>
      </c>
      <c r="AC49" s="254">
        <f t="shared" si="1"/>
        <v>3.4905762779155793</v>
      </c>
      <c r="AD49" s="254">
        <f t="shared" si="1"/>
        <v>3.7375579732009356</v>
      </c>
      <c r="AE49" s="254">
        <f t="shared" si="1"/>
        <v>3.9981236617269866</v>
      </c>
      <c r="AF49" s="254">
        <f t="shared" si="1"/>
        <v>4.2730204631219708</v>
      </c>
      <c r="AG49" s="254">
        <f t="shared" si="1"/>
        <v>4.563036588593679</v>
      </c>
      <c r="AH49" s="254">
        <f t="shared" si="1"/>
        <v>4.8690036009663311</v>
      </c>
      <c r="AI49" s="254">
        <f t="shared" si="1"/>
        <v>5.1917987990194794</v>
      </c>
      <c r="AJ49" s="254">
        <f t="shared" si="1"/>
        <v>5.5323477329655502</v>
      </c>
      <c r="AK49" s="254">
        <f t="shared" si="1"/>
        <v>5.8916268582786548</v>
      </c>
      <c r="AL49" s="254">
        <f t="shared" si="1"/>
        <v>6.2706663354839804</v>
      </c>
      <c r="AM49" s="254">
        <f t="shared" si="1"/>
        <v>6.6705529839355986</v>
      </c>
      <c r="AN49" s="254">
        <f t="shared" si="1"/>
        <v>7.0924333980520569</v>
      </c>
      <c r="AO49" s="254">
        <f t="shared" si="1"/>
        <v>7.5375172349449198</v>
      </c>
      <c r="AP49" s="254">
        <f t="shared" si="1"/>
        <v>8.0070806828668903</v>
      </c>
    </row>
    <row r="50" spans="1:45" s="252" customFormat="1" ht="16.5" thickBot="1" x14ac:dyDescent="0.25">
      <c r="A50" s="255" t="s">
        <v>585</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586</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-67027.195823976945</v>
      </c>
      <c r="D60" s="260">
        <f>SUM(D61:D65)</f>
        <v>-70713.691594295669</v>
      </c>
      <c r="E60" s="260">
        <f t="shared" si="9"/>
        <v>-74602.94463198194</v>
      </c>
      <c r="F60" s="260">
        <f t="shared" si="9"/>
        <v>-78706.106586740934</v>
      </c>
      <c r="G60" s="260">
        <f t="shared" si="9"/>
        <v>-83034.94244901168</v>
      </c>
      <c r="H60" s="260">
        <f t="shared" si="9"/>
        <v>-87601.864283707328</v>
      </c>
      <c r="I60" s="260">
        <f t="shared" si="9"/>
        <v>-92419.966819311216</v>
      </c>
      <c r="J60" s="260">
        <f t="shared" si="9"/>
        <v>-97503.06499437333</v>
      </c>
      <c r="K60" s="260">
        <f t="shared" si="9"/>
        <v>-102865.73356906386</v>
      </c>
      <c r="L60" s="260">
        <f t="shared" si="9"/>
        <v>-108523.34891536238</v>
      </c>
      <c r="M60" s="260">
        <f t="shared" si="9"/>
        <v>-114492.1331057073</v>
      </c>
      <c r="N60" s="260">
        <f t="shared" si="9"/>
        <v>-120789.2004265212</v>
      </c>
      <c r="O60" s="260">
        <f t="shared" si="9"/>
        <v>-127432.60644997985</v>
      </c>
      <c r="P60" s="260">
        <f t="shared" si="9"/>
        <v>-134441.39980472872</v>
      </c>
      <c r="Q60" s="260">
        <f t="shared" si="9"/>
        <v>-141835.67679398879</v>
      </c>
      <c r="R60" s="260">
        <f t="shared" si="9"/>
        <v>-149636.63901765816</v>
      </c>
      <c r="S60" s="260">
        <f t="shared" si="9"/>
        <v>-157866.65416362937</v>
      </c>
      <c r="T60" s="260">
        <f t="shared" si="9"/>
        <v>-166549.32014262897</v>
      </c>
      <c r="U60" s="260">
        <f t="shared" si="9"/>
        <v>-175709.53275047353</v>
      </c>
      <c r="V60" s="260">
        <f t="shared" si="9"/>
        <v>-185373.55705174955</v>
      </c>
      <c r="W60" s="260">
        <f t="shared" si="9"/>
        <v>-195569.10268959578</v>
      </c>
      <c r="X60" s="260">
        <f t="shared" si="9"/>
        <v>-206325.40333752352</v>
      </c>
      <c r="Y60" s="260">
        <f t="shared" si="9"/>
        <v>-217673.30052108731</v>
      </c>
      <c r="Z60" s="260">
        <f t="shared" si="9"/>
        <v>-229645.33204974708</v>
      </c>
      <c r="AA60" s="260">
        <f t="shared" ref="AA60:AP60" si="10">SUM(AA61:AA65)</f>
        <v>-242275.82531248318</v>
      </c>
      <c r="AB60" s="260">
        <f t="shared" si="10"/>
        <v>-255600.99570466974</v>
      </c>
      <c r="AC60" s="260">
        <f t="shared" si="10"/>
        <v>-269659.05046842655</v>
      </c>
      <c r="AD60" s="260">
        <f t="shared" si="10"/>
        <v>-284490.29824418999</v>
      </c>
      <c r="AE60" s="260">
        <f t="shared" si="10"/>
        <v>-300137.26464762038</v>
      </c>
      <c r="AF60" s="260">
        <f t="shared" si="10"/>
        <v>-316644.81420323951</v>
      </c>
      <c r="AG60" s="260">
        <f t="shared" si="10"/>
        <v>-334060.27898441767</v>
      </c>
      <c r="AH60" s="260">
        <f t="shared" si="10"/>
        <v>-352433.59432856063</v>
      </c>
      <c r="AI60" s="260">
        <f t="shared" si="10"/>
        <v>-371817.44201663148</v>
      </c>
      <c r="AJ60" s="260">
        <f t="shared" si="10"/>
        <v>-392267.40132754616</v>
      </c>
      <c r="AK60" s="260">
        <f t="shared" si="10"/>
        <v>-413842.10840056121</v>
      </c>
      <c r="AL60" s="260">
        <f t="shared" si="10"/>
        <v>-436603.42436259205</v>
      </c>
      <c r="AM60" s="260">
        <f t="shared" si="10"/>
        <v>-460616.61270253453</v>
      </c>
      <c r="AN60" s="260">
        <f t="shared" si="10"/>
        <v>-485950.52640117396</v>
      </c>
      <c r="AO60" s="260">
        <f t="shared" si="10"/>
        <v>-512677.80535323854</v>
      </c>
      <c r="AP60" s="260">
        <f t="shared" si="10"/>
        <v>-540875.08464766666</v>
      </c>
    </row>
    <row r="61" spans="1:45" x14ac:dyDescent="0.2">
      <c r="A61" s="268" t="s">
        <v>331</v>
      </c>
      <c r="B61" s="260"/>
      <c r="C61" s="260">
        <f>-IF(C$47&lt;=$B$30,0,$B$29*(1+C$49)*$B$28)</f>
        <v>-67027.195823976945</v>
      </c>
      <c r="D61" s="260">
        <f>-IF(D$47&lt;=$B$30,0,$B$29*(1+D$49)*$B$28)</f>
        <v>-70713.691594295669</v>
      </c>
      <c r="E61" s="260">
        <f t="shared" ref="E61:AP61" si="11">-IF(E$47&lt;=$B$30,0,$B$29*(1+E$49)*$B$28)</f>
        <v>-74602.94463198194</v>
      </c>
      <c r="F61" s="260">
        <f t="shared" si="11"/>
        <v>-78706.106586740934</v>
      </c>
      <c r="G61" s="260">
        <f t="shared" si="11"/>
        <v>-83034.94244901168</v>
      </c>
      <c r="H61" s="260">
        <f t="shared" si="11"/>
        <v>-87601.864283707328</v>
      </c>
      <c r="I61" s="260">
        <f t="shared" si="11"/>
        <v>-92419.966819311216</v>
      </c>
      <c r="J61" s="260">
        <f t="shared" si="11"/>
        <v>-97503.06499437333</v>
      </c>
      <c r="K61" s="260">
        <f t="shared" si="11"/>
        <v>-102865.73356906386</v>
      </c>
      <c r="L61" s="260">
        <f t="shared" si="11"/>
        <v>-108523.34891536238</v>
      </c>
      <c r="M61" s="260">
        <f t="shared" si="11"/>
        <v>-114492.1331057073</v>
      </c>
      <c r="N61" s="260">
        <f t="shared" si="11"/>
        <v>-120789.2004265212</v>
      </c>
      <c r="O61" s="260">
        <f t="shared" si="11"/>
        <v>-127432.60644997985</v>
      </c>
      <c r="P61" s="260">
        <f t="shared" si="11"/>
        <v>-134441.39980472872</v>
      </c>
      <c r="Q61" s="260">
        <f t="shared" si="11"/>
        <v>-141835.67679398879</v>
      </c>
      <c r="R61" s="260">
        <f t="shared" si="11"/>
        <v>-149636.63901765816</v>
      </c>
      <c r="S61" s="260">
        <f t="shared" si="11"/>
        <v>-157866.65416362937</v>
      </c>
      <c r="T61" s="260">
        <f t="shared" si="11"/>
        <v>-166549.32014262897</v>
      </c>
      <c r="U61" s="260">
        <f t="shared" si="11"/>
        <v>-175709.53275047353</v>
      </c>
      <c r="V61" s="260">
        <f t="shared" si="11"/>
        <v>-185373.55705174955</v>
      </c>
      <c r="W61" s="260">
        <f t="shared" si="11"/>
        <v>-195569.10268959578</v>
      </c>
      <c r="X61" s="260">
        <f t="shared" si="11"/>
        <v>-206325.40333752352</v>
      </c>
      <c r="Y61" s="260">
        <f t="shared" si="11"/>
        <v>-217673.30052108731</v>
      </c>
      <c r="Z61" s="260">
        <f t="shared" si="11"/>
        <v>-229645.33204974708</v>
      </c>
      <c r="AA61" s="260">
        <f t="shared" si="11"/>
        <v>-242275.82531248318</v>
      </c>
      <c r="AB61" s="260">
        <f t="shared" si="11"/>
        <v>-255600.99570466974</v>
      </c>
      <c r="AC61" s="260">
        <f t="shared" si="11"/>
        <v>-269659.05046842655</v>
      </c>
      <c r="AD61" s="260">
        <f t="shared" si="11"/>
        <v>-284490.29824418999</v>
      </c>
      <c r="AE61" s="260">
        <f t="shared" si="11"/>
        <v>-300137.26464762038</v>
      </c>
      <c r="AF61" s="260">
        <f t="shared" si="11"/>
        <v>-316644.81420323951</v>
      </c>
      <c r="AG61" s="260">
        <f t="shared" si="11"/>
        <v>-334060.27898441767</v>
      </c>
      <c r="AH61" s="260">
        <f t="shared" si="11"/>
        <v>-352433.59432856063</v>
      </c>
      <c r="AI61" s="260">
        <f t="shared" si="11"/>
        <v>-371817.44201663148</v>
      </c>
      <c r="AJ61" s="260">
        <f t="shared" si="11"/>
        <v>-392267.40132754616</v>
      </c>
      <c r="AK61" s="260">
        <f t="shared" si="11"/>
        <v>-413842.10840056121</v>
      </c>
      <c r="AL61" s="260">
        <f t="shared" si="11"/>
        <v>-436603.42436259205</v>
      </c>
      <c r="AM61" s="260">
        <f t="shared" si="11"/>
        <v>-460616.61270253453</v>
      </c>
      <c r="AN61" s="260">
        <f t="shared" si="11"/>
        <v>-485950.52640117396</v>
      </c>
      <c r="AO61" s="260">
        <f t="shared" si="11"/>
        <v>-512677.80535323854</v>
      </c>
      <c r="AP61" s="260">
        <f t="shared" si="11"/>
        <v>-540875.08464766666</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583</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583</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587</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-67027.195823976945</v>
      </c>
      <c r="D66" s="267">
        <f t="shared" si="12"/>
        <v>-70713.691594295669</v>
      </c>
      <c r="E66" s="267">
        <f t="shared" si="12"/>
        <v>-74602.94463198194</v>
      </c>
      <c r="F66" s="267">
        <f t="shared" si="12"/>
        <v>-78706.106586740934</v>
      </c>
      <c r="G66" s="267">
        <f t="shared" si="12"/>
        <v>-83034.94244901168</v>
      </c>
      <c r="H66" s="267">
        <f t="shared" si="12"/>
        <v>-87601.864283707328</v>
      </c>
      <c r="I66" s="267">
        <f t="shared" si="12"/>
        <v>-92419.966819311216</v>
      </c>
      <c r="J66" s="267">
        <f t="shared" si="12"/>
        <v>-97503.06499437333</v>
      </c>
      <c r="K66" s="267">
        <f t="shared" si="12"/>
        <v>-102865.73356906386</v>
      </c>
      <c r="L66" s="267">
        <f t="shared" si="12"/>
        <v>-108523.34891536238</v>
      </c>
      <c r="M66" s="267">
        <f t="shared" si="12"/>
        <v>-114492.1331057073</v>
      </c>
      <c r="N66" s="267">
        <f t="shared" si="12"/>
        <v>-120789.2004265212</v>
      </c>
      <c r="O66" s="267">
        <f t="shared" si="12"/>
        <v>-127432.60644997985</v>
      </c>
      <c r="P66" s="267">
        <f t="shared" si="12"/>
        <v>-134441.39980472872</v>
      </c>
      <c r="Q66" s="267">
        <f t="shared" si="12"/>
        <v>-141835.67679398879</v>
      </c>
      <c r="R66" s="267">
        <f t="shared" si="12"/>
        <v>-149636.63901765816</v>
      </c>
      <c r="S66" s="267">
        <f t="shared" si="12"/>
        <v>-157866.65416362937</v>
      </c>
      <c r="T66" s="267">
        <f t="shared" si="12"/>
        <v>-166549.32014262897</v>
      </c>
      <c r="U66" s="267">
        <f t="shared" si="12"/>
        <v>-175709.53275047353</v>
      </c>
      <c r="V66" s="267">
        <f t="shared" si="12"/>
        <v>-185373.55705174955</v>
      </c>
      <c r="W66" s="267">
        <f t="shared" si="12"/>
        <v>-195569.10268959578</v>
      </c>
      <c r="X66" s="267">
        <f t="shared" si="12"/>
        <v>-206325.40333752352</v>
      </c>
      <c r="Y66" s="267">
        <f t="shared" si="12"/>
        <v>-217673.30052108731</v>
      </c>
      <c r="Z66" s="267">
        <f t="shared" si="12"/>
        <v>-229645.33204974708</v>
      </c>
      <c r="AA66" s="267">
        <f t="shared" si="12"/>
        <v>-242275.82531248318</v>
      </c>
      <c r="AB66" s="267">
        <f t="shared" si="12"/>
        <v>-255600.99570466974</v>
      </c>
      <c r="AC66" s="267">
        <f t="shared" si="12"/>
        <v>-269659.05046842655</v>
      </c>
      <c r="AD66" s="267">
        <f t="shared" si="12"/>
        <v>-284490.29824418999</v>
      </c>
      <c r="AE66" s="267">
        <f t="shared" si="12"/>
        <v>-300137.26464762038</v>
      </c>
      <c r="AF66" s="267">
        <f t="shared" si="12"/>
        <v>-316644.81420323951</v>
      </c>
      <c r="AG66" s="267">
        <f t="shared" si="12"/>
        <v>-334060.27898441767</v>
      </c>
      <c r="AH66" s="267">
        <f t="shared" si="12"/>
        <v>-352433.59432856063</v>
      </c>
      <c r="AI66" s="267">
        <f t="shared" si="12"/>
        <v>-371817.44201663148</v>
      </c>
      <c r="AJ66" s="267">
        <f t="shared" si="12"/>
        <v>-392267.40132754616</v>
      </c>
      <c r="AK66" s="267">
        <f t="shared" si="12"/>
        <v>-413842.10840056121</v>
      </c>
      <c r="AL66" s="267">
        <f t="shared" si="12"/>
        <v>-436603.42436259205</v>
      </c>
      <c r="AM66" s="267">
        <f t="shared" si="12"/>
        <v>-460616.61270253453</v>
      </c>
      <c r="AN66" s="267">
        <f t="shared" si="12"/>
        <v>-485950.52640117396</v>
      </c>
      <c r="AO66" s="267">
        <f t="shared" si="12"/>
        <v>-512677.80535323854</v>
      </c>
      <c r="AP66" s="267">
        <f>AP59+AP60</f>
        <v>-540875.08464766666</v>
      </c>
    </row>
    <row r="67" spans="1:45" x14ac:dyDescent="0.2">
      <c r="A67" s="268" t="s">
        <v>324</v>
      </c>
      <c r="B67" s="270"/>
      <c r="C67" s="260">
        <f>-($B$25)*1.18*$B$28/$B$27</f>
        <v>-240199.95099034015</v>
      </c>
      <c r="D67" s="260">
        <f>C67</f>
        <v>-240199.95099034015</v>
      </c>
      <c r="E67" s="260">
        <f t="shared" ref="E67:AP67" si="13">D67</f>
        <v>-240199.95099034015</v>
      </c>
      <c r="F67" s="260">
        <f t="shared" si="13"/>
        <v>-240199.95099034015</v>
      </c>
      <c r="G67" s="260">
        <f t="shared" si="13"/>
        <v>-240199.95099034015</v>
      </c>
      <c r="H67" s="260">
        <f t="shared" si="13"/>
        <v>-240199.95099034015</v>
      </c>
      <c r="I67" s="260">
        <f t="shared" si="13"/>
        <v>-240199.95099034015</v>
      </c>
      <c r="J67" s="260">
        <f t="shared" si="13"/>
        <v>-240199.95099034015</v>
      </c>
      <c r="K67" s="260">
        <f t="shared" si="13"/>
        <v>-240199.95099034015</v>
      </c>
      <c r="L67" s="260">
        <f t="shared" si="13"/>
        <v>-240199.95099034015</v>
      </c>
      <c r="M67" s="260">
        <f t="shared" si="13"/>
        <v>-240199.95099034015</v>
      </c>
      <c r="N67" s="260">
        <f t="shared" si="13"/>
        <v>-240199.95099034015</v>
      </c>
      <c r="O67" s="260">
        <f t="shared" si="13"/>
        <v>-240199.95099034015</v>
      </c>
      <c r="P67" s="260">
        <f t="shared" si="13"/>
        <v>-240199.95099034015</v>
      </c>
      <c r="Q67" s="260">
        <f t="shared" si="13"/>
        <v>-240199.95099034015</v>
      </c>
      <c r="R67" s="260">
        <f t="shared" si="13"/>
        <v>-240199.95099034015</v>
      </c>
      <c r="S67" s="260">
        <f t="shared" si="13"/>
        <v>-240199.95099034015</v>
      </c>
      <c r="T67" s="260">
        <f t="shared" si="13"/>
        <v>-240199.95099034015</v>
      </c>
      <c r="U67" s="260">
        <f t="shared" si="13"/>
        <v>-240199.95099034015</v>
      </c>
      <c r="V67" s="260">
        <f t="shared" si="13"/>
        <v>-240199.95099034015</v>
      </c>
      <c r="W67" s="260">
        <f t="shared" si="13"/>
        <v>-240199.95099034015</v>
      </c>
      <c r="X67" s="260">
        <f t="shared" si="13"/>
        <v>-240199.95099034015</v>
      </c>
      <c r="Y67" s="260">
        <f t="shared" si="13"/>
        <v>-240199.95099034015</v>
      </c>
      <c r="Z67" s="260">
        <f t="shared" si="13"/>
        <v>-240199.95099034015</v>
      </c>
      <c r="AA67" s="260">
        <f t="shared" si="13"/>
        <v>-240199.95099034015</v>
      </c>
      <c r="AB67" s="260">
        <f t="shared" si="13"/>
        <v>-240199.95099034015</v>
      </c>
      <c r="AC67" s="260">
        <f t="shared" si="13"/>
        <v>-240199.95099034015</v>
      </c>
      <c r="AD67" s="260">
        <f t="shared" si="13"/>
        <v>-240199.95099034015</v>
      </c>
      <c r="AE67" s="260">
        <f t="shared" si="13"/>
        <v>-240199.95099034015</v>
      </c>
      <c r="AF67" s="260">
        <f t="shared" si="13"/>
        <v>-240199.95099034015</v>
      </c>
      <c r="AG67" s="260">
        <f t="shared" si="13"/>
        <v>-240199.95099034015</v>
      </c>
      <c r="AH67" s="260">
        <f t="shared" si="13"/>
        <v>-240199.95099034015</v>
      </c>
      <c r="AI67" s="260">
        <f t="shared" si="13"/>
        <v>-240199.95099034015</v>
      </c>
      <c r="AJ67" s="260">
        <f t="shared" si="13"/>
        <v>-240199.95099034015</v>
      </c>
      <c r="AK67" s="260">
        <f t="shared" si="13"/>
        <v>-240199.95099034015</v>
      </c>
      <c r="AL67" s="260">
        <f t="shared" si="13"/>
        <v>-240199.95099034015</v>
      </c>
      <c r="AM67" s="260">
        <f t="shared" si="13"/>
        <v>-240199.95099034015</v>
      </c>
      <c r="AN67" s="260">
        <f t="shared" si="13"/>
        <v>-240199.95099034015</v>
      </c>
      <c r="AO67" s="260">
        <f t="shared" si="13"/>
        <v>-240199.95099034015</v>
      </c>
      <c r="AP67" s="260">
        <f t="shared" si="13"/>
        <v>-240199.95099034015</v>
      </c>
      <c r="AQ67" s="271">
        <f>SUM(B67:AA67)/1.18</f>
        <v>-5088982.0125072049</v>
      </c>
      <c r="AR67" s="272">
        <f>SUM(B67:AF67)/1.18</f>
        <v>-6106778.4150086446</v>
      </c>
      <c r="AS67" s="272">
        <f>SUM(B67:AP67)/1.18</f>
        <v>-8142371.220011523</v>
      </c>
    </row>
    <row r="68" spans="1:45" ht="28.5" x14ac:dyDescent="0.2">
      <c r="A68" s="269" t="s">
        <v>325</v>
      </c>
      <c r="B68" s="267">
        <f t="shared" ref="B68:J68" si="14">B66+B67</f>
        <v>0</v>
      </c>
      <c r="C68" s="267">
        <f>C66+C67</f>
        <v>-307227.14681431709</v>
      </c>
      <c r="D68" s="267">
        <f>D66+D67</f>
        <v>-310913.64258463582</v>
      </c>
      <c r="E68" s="267">
        <f t="shared" si="14"/>
        <v>-314802.8956223221</v>
      </c>
      <c r="F68" s="267">
        <f>F66+C67</f>
        <v>-318906.05757708108</v>
      </c>
      <c r="G68" s="267">
        <f t="shared" si="14"/>
        <v>-323234.89343935181</v>
      </c>
      <c r="H68" s="267">
        <f t="shared" si="14"/>
        <v>-327801.81527404749</v>
      </c>
      <c r="I68" s="267">
        <f t="shared" si="14"/>
        <v>-332619.91780965135</v>
      </c>
      <c r="J68" s="267">
        <f t="shared" si="14"/>
        <v>-337703.01598471345</v>
      </c>
      <c r="K68" s="267">
        <f>K66+K67</f>
        <v>-343065.68455940404</v>
      </c>
      <c r="L68" s="267">
        <f>L66+L67</f>
        <v>-348723.29990570253</v>
      </c>
      <c r="M68" s="267">
        <f t="shared" ref="M68:AO68" si="15">M66+M67</f>
        <v>-354692.08409604745</v>
      </c>
      <c r="N68" s="267">
        <f t="shared" si="15"/>
        <v>-360989.15141686134</v>
      </c>
      <c r="O68" s="267">
        <f t="shared" si="15"/>
        <v>-367632.55744032003</v>
      </c>
      <c r="P68" s="267">
        <f t="shared" si="15"/>
        <v>-374641.35079506889</v>
      </c>
      <c r="Q68" s="267">
        <f t="shared" si="15"/>
        <v>-382035.62778432894</v>
      </c>
      <c r="R68" s="267">
        <f t="shared" si="15"/>
        <v>-389836.59000799828</v>
      </c>
      <c r="S68" s="267">
        <f t="shared" si="15"/>
        <v>-398066.60515396949</v>
      </c>
      <c r="T68" s="267">
        <f t="shared" si="15"/>
        <v>-406749.27113296912</v>
      </c>
      <c r="U68" s="267">
        <f t="shared" si="15"/>
        <v>-415909.48374081368</v>
      </c>
      <c r="V68" s="267">
        <f t="shared" si="15"/>
        <v>-425573.5080420897</v>
      </c>
      <c r="W68" s="267">
        <f t="shared" si="15"/>
        <v>-435769.05367993593</v>
      </c>
      <c r="X68" s="267">
        <f t="shared" si="15"/>
        <v>-446525.35432786366</v>
      </c>
      <c r="Y68" s="267">
        <f t="shared" si="15"/>
        <v>-457873.25151142746</v>
      </c>
      <c r="Z68" s="267">
        <f t="shared" si="15"/>
        <v>-469845.2830400872</v>
      </c>
      <c r="AA68" s="267">
        <f t="shared" si="15"/>
        <v>-482475.77630282333</v>
      </c>
      <c r="AB68" s="267">
        <f t="shared" si="15"/>
        <v>-495800.94669500989</v>
      </c>
      <c r="AC68" s="267">
        <f t="shared" si="15"/>
        <v>-509859.0014587667</v>
      </c>
      <c r="AD68" s="267">
        <f t="shared" si="15"/>
        <v>-524690.24923453014</v>
      </c>
      <c r="AE68" s="267">
        <f t="shared" si="15"/>
        <v>-540337.21563796047</v>
      </c>
      <c r="AF68" s="267">
        <f t="shared" si="15"/>
        <v>-556844.76519357972</v>
      </c>
      <c r="AG68" s="267">
        <f t="shared" si="15"/>
        <v>-574260.22997475788</v>
      </c>
      <c r="AH68" s="267">
        <f t="shared" si="15"/>
        <v>-592633.54531890084</v>
      </c>
      <c r="AI68" s="267">
        <f t="shared" si="15"/>
        <v>-612017.39300697157</v>
      </c>
      <c r="AJ68" s="267">
        <f t="shared" si="15"/>
        <v>-632467.35231788631</v>
      </c>
      <c r="AK68" s="267">
        <f t="shared" si="15"/>
        <v>-654042.05939090136</v>
      </c>
      <c r="AL68" s="267">
        <f t="shared" si="15"/>
        <v>-676803.37535293214</v>
      </c>
      <c r="AM68" s="267">
        <f t="shared" si="15"/>
        <v>-700816.56369287474</v>
      </c>
      <c r="AN68" s="267">
        <f t="shared" si="15"/>
        <v>-726150.47739151411</v>
      </c>
      <c r="AO68" s="267">
        <f t="shared" si="15"/>
        <v>-752877.75634357869</v>
      </c>
      <c r="AP68" s="267">
        <f>AP66+AP67</f>
        <v>-781075.03563800687</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-307227.14681431709</v>
      </c>
      <c r="D70" s="267">
        <f t="shared" si="17"/>
        <v>-310913.64258463582</v>
      </c>
      <c r="E70" s="267">
        <f t="shared" si="17"/>
        <v>-314802.8956223221</v>
      </c>
      <c r="F70" s="267">
        <f t="shared" si="17"/>
        <v>-318906.05757708108</v>
      </c>
      <c r="G70" s="267">
        <f t="shared" si="17"/>
        <v>-323234.89343935181</v>
      </c>
      <c r="H70" s="267">
        <f t="shared" si="17"/>
        <v>-327801.81527404749</v>
      </c>
      <c r="I70" s="267">
        <f t="shared" si="17"/>
        <v>-332619.91780965135</v>
      </c>
      <c r="J70" s="267">
        <f t="shared" si="17"/>
        <v>-337703.01598471345</v>
      </c>
      <c r="K70" s="267">
        <f t="shared" si="17"/>
        <v>-343065.68455940404</v>
      </c>
      <c r="L70" s="267">
        <f t="shared" si="17"/>
        <v>-348723.29990570253</v>
      </c>
      <c r="M70" s="267">
        <f t="shared" si="17"/>
        <v>-354692.08409604745</v>
      </c>
      <c r="N70" s="267">
        <f t="shared" si="17"/>
        <v>-360989.15141686134</v>
      </c>
      <c r="O70" s="267">
        <f t="shared" si="17"/>
        <v>-367632.55744032003</v>
      </c>
      <c r="P70" s="267">
        <f t="shared" si="17"/>
        <v>-374641.35079506889</v>
      </c>
      <c r="Q70" s="267">
        <f t="shared" si="17"/>
        <v>-382035.62778432894</v>
      </c>
      <c r="R70" s="267">
        <f t="shared" si="17"/>
        <v>-389836.59000799828</v>
      </c>
      <c r="S70" s="267">
        <f t="shared" si="17"/>
        <v>-398066.60515396949</v>
      </c>
      <c r="T70" s="267">
        <f t="shared" si="17"/>
        <v>-406749.27113296912</v>
      </c>
      <c r="U70" s="267">
        <f t="shared" si="17"/>
        <v>-415909.48374081368</v>
      </c>
      <c r="V70" s="267">
        <f t="shared" si="17"/>
        <v>-425573.5080420897</v>
      </c>
      <c r="W70" s="267">
        <f t="shared" si="17"/>
        <v>-435769.05367993593</v>
      </c>
      <c r="X70" s="267">
        <f t="shared" si="17"/>
        <v>-446525.35432786366</v>
      </c>
      <c r="Y70" s="267">
        <f t="shared" si="17"/>
        <v>-457873.25151142746</v>
      </c>
      <c r="Z70" s="267">
        <f t="shared" si="17"/>
        <v>-469845.2830400872</v>
      </c>
      <c r="AA70" s="267">
        <f t="shared" si="17"/>
        <v>-482475.77630282333</v>
      </c>
      <c r="AB70" s="267">
        <f t="shared" si="17"/>
        <v>-495800.94669500989</v>
      </c>
      <c r="AC70" s="267">
        <f t="shared" si="17"/>
        <v>-509859.0014587667</v>
      </c>
      <c r="AD70" s="267">
        <f t="shared" si="17"/>
        <v>-524690.24923453014</v>
      </c>
      <c r="AE70" s="267">
        <f t="shared" si="17"/>
        <v>-540337.21563796047</v>
      </c>
      <c r="AF70" s="267">
        <f t="shared" si="17"/>
        <v>-556844.76519357972</v>
      </c>
      <c r="AG70" s="267">
        <f t="shared" si="17"/>
        <v>-574260.22997475788</v>
      </c>
      <c r="AH70" s="267">
        <f t="shared" si="17"/>
        <v>-592633.54531890084</v>
      </c>
      <c r="AI70" s="267">
        <f t="shared" si="17"/>
        <v>-612017.39300697157</v>
      </c>
      <c r="AJ70" s="267">
        <f t="shared" si="17"/>
        <v>-632467.35231788631</v>
      </c>
      <c r="AK70" s="267">
        <f t="shared" si="17"/>
        <v>-654042.05939090136</v>
      </c>
      <c r="AL70" s="267">
        <f t="shared" si="17"/>
        <v>-676803.37535293214</v>
      </c>
      <c r="AM70" s="267">
        <f t="shared" si="17"/>
        <v>-700816.56369287474</v>
      </c>
      <c r="AN70" s="267">
        <f t="shared" si="17"/>
        <v>-726150.47739151411</v>
      </c>
      <c r="AO70" s="267">
        <f t="shared" si="17"/>
        <v>-752877.75634357869</v>
      </c>
      <c r="AP70" s="267">
        <f>AP68+AP69</f>
        <v>-781075.03563800687</v>
      </c>
    </row>
    <row r="71" spans="1:45" x14ac:dyDescent="0.2">
      <c r="A71" s="268" t="s">
        <v>322</v>
      </c>
      <c r="B71" s="260">
        <f t="shared" ref="B71:AP71" si="18">-B70*$B$36</f>
        <v>0</v>
      </c>
      <c r="C71" s="260">
        <f t="shared" si="18"/>
        <v>61445.429362863419</v>
      </c>
      <c r="D71" s="260">
        <f t="shared" si="18"/>
        <v>62182.728516927164</v>
      </c>
      <c r="E71" s="260">
        <f t="shared" si="18"/>
        <v>62960.579124464421</v>
      </c>
      <c r="F71" s="260">
        <f t="shared" si="18"/>
        <v>63781.211515416217</v>
      </c>
      <c r="G71" s="260">
        <f t="shared" si="18"/>
        <v>64646.978687870367</v>
      </c>
      <c r="H71" s="260">
        <f t="shared" si="18"/>
        <v>65560.363054809495</v>
      </c>
      <c r="I71" s="260">
        <f t="shared" si="18"/>
        <v>66523.983561930276</v>
      </c>
      <c r="J71" s="260">
        <f t="shared" si="18"/>
        <v>67540.603196942699</v>
      </c>
      <c r="K71" s="260">
        <f t="shared" si="18"/>
        <v>68613.136911880807</v>
      </c>
      <c r="L71" s="260">
        <f t="shared" si="18"/>
        <v>69744.659981140503</v>
      </c>
      <c r="M71" s="260">
        <f t="shared" si="18"/>
        <v>70938.416819209495</v>
      </c>
      <c r="N71" s="260">
        <f t="shared" si="18"/>
        <v>72197.83028337227</v>
      </c>
      <c r="O71" s="260">
        <f t="shared" si="18"/>
        <v>73526.511488064003</v>
      </c>
      <c r="P71" s="260">
        <f t="shared" si="18"/>
        <v>74928.270159013788</v>
      </c>
      <c r="Q71" s="260">
        <f t="shared" si="18"/>
        <v>76407.125556865794</v>
      </c>
      <c r="R71" s="260">
        <f t="shared" si="18"/>
        <v>77967.318001599662</v>
      </c>
      <c r="S71" s="260">
        <f t="shared" si="18"/>
        <v>79613.321030793901</v>
      </c>
      <c r="T71" s="260">
        <f t="shared" si="18"/>
        <v>81349.85422659383</v>
      </c>
      <c r="U71" s="260">
        <f t="shared" si="18"/>
        <v>83181.896748162748</v>
      </c>
      <c r="V71" s="260">
        <f t="shared" si="18"/>
        <v>85114.701608417949</v>
      </c>
      <c r="W71" s="260">
        <f t="shared" si="18"/>
        <v>87153.810735987194</v>
      </c>
      <c r="X71" s="260">
        <f t="shared" si="18"/>
        <v>89305.070865572736</v>
      </c>
      <c r="Y71" s="260">
        <f t="shared" si="18"/>
        <v>91574.650302285503</v>
      </c>
      <c r="Z71" s="260">
        <f t="shared" si="18"/>
        <v>93969.056608017447</v>
      </c>
      <c r="AA71" s="260">
        <f t="shared" si="18"/>
        <v>96495.155260564672</v>
      </c>
      <c r="AB71" s="260">
        <f t="shared" si="18"/>
        <v>99160.189339001983</v>
      </c>
      <c r="AC71" s="260">
        <f t="shared" si="18"/>
        <v>101971.80029175334</v>
      </c>
      <c r="AD71" s="260">
        <f t="shared" si="18"/>
        <v>104938.04984690604</v>
      </c>
      <c r="AE71" s="260">
        <f t="shared" si="18"/>
        <v>108067.44312759209</v>
      </c>
      <c r="AF71" s="260">
        <f t="shared" si="18"/>
        <v>111368.95303871595</v>
      </c>
      <c r="AG71" s="260">
        <f t="shared" si="18"/>
        <v>114852.04599495158</v>
      </c>
      <c r="AH71" s="260">
        <f t="shared" si="18"/>
        <v>118526.70906378017</v>
      </c>
      <c r="AI71" s="260">
        <f t="shared" si="18"/>
        <v>122403.47860139432</v>
      </c>
      <c r="AJ71" s="260">
        <f t="shared" si="18"/>
        <v>126493.47046357727</v>
      </c>
      <c r="AK71" s="260">
        <f t="shared" si="18"/>
        <v>130808.41187818028</v>
      </c>
      <c r="AL71" s="260">
        <f t="shared" si="18"/>
        <v>135360.67507058644</v>
      </c>
      <c r="AM71" s="260">
        <f t="shared" si="18"/>
        <v>140163.31273857495</v>
      </c>
      <c r="AN71" s="260">
        <f t="shared" si="18"/>
        <v>145230.09547830283</v>
      </c>
      <c r="AO71" s="260">
        <f t="shared" si="18"/>
        <v>150575.55126871573</v>
      </c>
      <c r="AP71" s="260">
        <f t="shared" si="18"/>
        <v>156215.00712760139</v>
      </c>
    </row>
    <row r="72" spans="1:45" ht="15" thickBot="1" x14ac:dyDescent="0.25">
      <c r="A72" s="273" t="s">
        <v>327</v>
      </c>
      <c r="B72" s="274">
        <f t="shared" ref="B72:AO72" si="19">B70+B71</f>
        <v>0</v>
      </c>
      <c r="C72" s="274">
        <f t="shared" si="19"/>
        <v>-245781.71745145367</v>
      </c>
      <c r="D72" s="274">
        <f t="shared" si="19"/>
        <v>-248730.91406770865</v>
      </c>
      <c r="E72" s="274">
        <f t="shared" si="19"/>
        <v>-251842.31649785768</v>
      </c>
      <c r="F72" s="274">
        <f t="shared" si="19"/>
        <v>-255124.84606166487</v>
      </c>
      <c r="G72" s="274">
        <f t="shared" si="19"/>
        <v>-258587.91475148144</v>
      </c>
      <c r="H72" s="274">
        <f t="shared" si="19"/>
        <v>-262241.45221923798</v>
      </c>
      <c r="I72" s="274">
        <f t="shared" si="19"/>
        <v>-266095.9342477211</v>
      </c>
      <c r="J72" s="274">
        <f t="shared" si="19"/>
        <v>-270162.41278777074</v>
      </c>
      <c r="K72" s="274">
        <f t="shared" si="19"/>
        <v>-274452.54764752323</v>
      </c>
      <c r="L72" s="274">
        <f t="shared" si="19"/>
        <v>-278978.63992456201</v>
      </c>
      <c r="M72" s="274">
        <f t="shared" si="19"/>
        <v>-283753.66727683798</v>
      </c>
      <c r="N72" s="274">
        <f t="shared" si="19"/>
        <v>-288791.32113348908</v>
      </c>
      <c r="O72" s="274">
        <f t="shared" si="19"/>
        <v>-294106.04595225601</v>
      </c>
      <c r="P72" s="274">
        <f t="shared" si="19"/>
        <v>-299713.08063605509</v>
      </c>
      <c r="Q72" s="274">
        <f t="shared" si="19"/>
        <v>-305628.50222746318</v>
      </c>
      <c r="R72" s="274">
        <f t="shared" si="19"/>
        <v>-311869.27200639865</v>
      </c>
      <c r="S72" s="274">
        <f t="shared" si="19"/>
        <v>-318453.2841231756</v>
      </c>
      <c r="T72" s="274">
        <f t="shared" si="19"/>
        <v>-325399.41690637532</v>
      </c>
      <c r="U72" s="274">
        <f t="shared" si="19"/>
        <v>-332727.58699265093</v>
      </c>
      <c r="V72" s="274">
        <f t="shared" si="19"/>
        <v>-340458.80643367174</v>
      </c>
      <c r="W72" s="274">
        <f t="shared" si="19"/>
        <v>-348615.24294394872</v>
      </c>
      <c r="X72" s="274">
        <f t="shared" si="19"/>
        <v>-357220.28346229094</v>
      </c>
      <c r="Y72" s="274">
        <f t="shared" si="19"/>
        <v>-366298.60120914195</v>
      </c>
      <c r="Z72" s="274">
        <f t="shared" si="19"/>
        <v>-375876.22643206979</v>
      </c>
      <c r="AA72" s="274">
        <f t="shared" si="19"/>
        <v>-385980.62104225869</v>
      </c>
      <c r="AB72" s="274">
        <f t="shared" si="19"/>
        <v>-396640.75735600793</v>
      </c>
      <c r="AC72" s="274">
        <f t="shared" si="19"/>
        <v>-407887.20116701338</v>
      </c>
      <c r="AD72" s="274">
        <f t="shared" si="19"/>
        <v>-419752.1993876241</v>
      </c>
      <c r="AE72" s="274">
        <f t="shared" si="19"/>
        <v>-432269.77251036838</v>
      </c>
      <c r="AF72" s="274">
        <f t="shared" si="19"/>
        <v>-445475.81215486379</v>
      </c>
      <c r="AG72" s="274">
        <f t="shared" si="19"/>
        <v>-459408.18397980632</v>
      </c>
      <c r="AH72" s="274">
        <f t="shared" si="19"/>
        <v>-474106.8362551207</v>
      </c>
      <c r="AI72" s="274">
        <f t="shared" si="19"/>
        <v>-489613.91440557723</v>
      </c>
      <c r="AJ72" s="274">
        <f t="shared" si="19"/>
        <v>-505973.88185430906</v>
      </c>
      <c r="AK72" s="274">
        <f t="shared" si="19"/>
        <v>-523233.64751272107</v>
      </c>
      <c r="AL72" s="274">
        <f t="shared" si="19"/>
        <v>-541442.70028234576</v>
      </c>
      <c r="AM72" s="274">
        <f t="shared" si="19"/>
        <v>-560653.25095429982</v>
      </c>
      <c r="AN72" s="274">
        <f t="shared" si="19"/>
        <v>-580920.38191321131</v>
      </c>
      <c r="AO72" s="274">
        <f t="shared" si="19"/>
        <v>-602302.20507486293</v>
      </c>
      <c r="AP72" s="274">
        <f>AP70+AP71</f>
        <v>-624860.02851040545</v>
      </c>
    </row>
    <row r="73" spans="1:45" s="276" customFormat="1" ht="16.5" thickBot="1" x14ac:dyDescent="0.25">
      <c r="A73" s="263"/>
      <c r="B73" s="275">
        <f>C141</f>
        <v>1.5</v>
      </c>
      <c r="C73" s="275">
        <f t="shared" ref="C73:AP73" si="20">D141</f>
        <v>2.5</v>
      </c>
      <c r="D73" s="275">
        <f t="shared" si="20"/>
        <v>3.5</v>
      </c>
      <c r="E73" s="275">
        <f t="shared" si="20"/>
        <v>4.5</v>
      </c>
      <c r="F73" s="275">
        <f t="shared" si="20"/>
        <v>5.5</v>
      </c>
      <c r="G73" s="275">
        <f t="shared" si="20"/>
        <v>6.5</v>
      </c>
      <c r="H73" s="275">
        <f t="shared" si="20"/>
        <v>7.5</v>
      </c>
      <c r="I73" s="275">
        <f t="shared" si="20"/>
        <v>8.5</v>
      </c>
      <c r="J73" s="275">
        <f t="shared" si="20"/>
        <v>9.5</v>
      </c>
      <c r="K73" s="275">
        <f t="shared" si="20"/>
        <v>10.5</v>
      </c>
      <c r="L73" s="275">
        <f t="shared" si="20"/>
        <v>11.5</v>
      </c>
      <c r="M73" s="275">
        <f t="shared" si="20"/>
        <v>12.5</v>
      </c>
      <c r="N73" s="275">
        <f t="shared" si="20"/>
        <v>13.5</v>
      </c>
      <c r="O73" s="275">
        <f t="shared" si="20"/>
        <v>14.5</v>
      </c>
      <c r="P73" s="275">
        <f t="shared" si="20"/>
        <v>15.5</v>
      </c>
      <c r="Q73" s="275">
        <f t="shared" si="20"/>
        <v>16.5</v>
      </c>
      <c r="R73" s="275">
        <f t="shared" si="20"/>
        <v>17.5</v>
      </c>
      <c r="S73" s="275">
        <f t="shared" si="20"/>
        <v>18.5</v>
      </c>
      <c r="T73" s="275">
        <f t="shared" si="20"/>
        <v>19.5</v>
      </c>
      <c r="U73" s="275">
        <f t="shared" si="20"/>
        <v>20.5</v>
      </c>
      <c r="V73" s="275">
        <f t="shared" si="20"/>
        <v>21.5</v>
      </c>
      <c r="W73" s="275">
        <f t="shared" si="20"/>
        <v>22.5</v>
      </c>
      <c r="X73" s="275">
        <f t="shared" si="20"/>
        <v>23.5</v>
      </c>
      <c r="Y73" s="275">
        <f t="shared" si="20"/>
        <v>24.5</v>
      </c>
      <c r="Z73" s="275">
        <f t="shared" si="20"/>
        <v>25.5</v>
      </c>
      <c r="AA73" s="275">
        <f t="shared" si="20"/>
        <v>26.5</v>
      </c>
      <c r="AB73" s="275">
        <f t="shared" si="20"/>
        <v>27.5</v>
      </c>
      <c r="AC73" s="275">
        <f t="shared" si="20"/>
        <v>28.5</v>
      </c>
      <c r="AD73" s="275">
        <f t="shared" si="20"/>
        <v>29.5</v>
      </c>
      <c r="AE73" s="275">
        <f t="shared" si="20"/>
        <v>30.5</v>
      </c>
      <c r="AF73" s="275">
        <f t="shared" si="20"/>
        <v>31.5</v>
      </c>
      <c r="AG73" s="275">
        <f t="shared" si="20"/>
        <v>32.5</v>
      </c>
      <c r="AH73" s="275">
        <f t="shared" si="20"/>
        <v>33.5</v>
      </c>
      <c r="AI73" s="275">
        <f t="shared" si="20"/>
        <v>34.5</v>
      </c>
      <c r="AJ73" s="275">
        <f t="shared" si="20"/>
        <v>35.5</v>
      </c>
      <c r="AK73" s="275">
        <f t="shared" si="20"/>
        <v>36.5</v>
      </c>
      <c r="AL73" s="275">
        <f t="shared" si="20"/>
        <v>37.5</v>
      </c>
      <c r="AM73" s="275">
        <f t="shared" si="20"/>
        <v>38.5</v>
      </c>
      <c r="AN73" s="275">
        <f t="shared" si="20"/>
        <v>39.5</v>
      </c>
      <c r="AO73" s="275">
        <f t="shared" si="20"/>
        <v>40.5</v>
      </c>
      <c r="AP73" s="275">
        <f t="shared" si="20"/>
        <v>41.5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-307227.14681431709</v>
      </c>
      <c r="D75" s="267">
        <f>D68</f>
        <v>-310913.64258463582</v>
      </c>
      <c r="E75" s="267">
        <f t="shared" si="22"/>
        <v>-314802.8956223221</v>
      </c>
      <c r="F75" s="267">
        <f t="shared" si="22"/>
        <v>-318906.05757708108</v>
      </c>
      <c r="G75" s="267">
        <f t="shared" si="22"/>
        <v>-323234.89343935181</v>
      </c>
      <c r="H75" s="267">
        <f t="shared" si="22"/>
        <v>-327801.81527404749</v>
      </c>
      <c r="I75" s="267">
        <f t="shared" si="22"/>
        <v>-332619.91780965135</v>
      </c>
      <c r="J75" s="267">
        <f t="shared" si="22"/>
        <v>-337703.01598471345</v>
      </c>
      <c r="K75" s="267">
        <f t="shared" si="22"/>
        <v>-343065.68455940404</v>
      </c>
      <c r="L75" s="267">
        <f t="shared" si="22"/>
        <v>-348723.29990570253</v>
      </c>
      <c r="M75" s="267">
        <f t="shared" si="22"/>
        <v>-354692.08409604745</v>
      </c>
      <c r="N75" s="267">
        <f t="shared" si="22"/>
        <v>-360989.15141686134</v>
      </c>
      <c r="O75" s="267">
        <f t="shared" si="22"/>
        <v>-367632.55744032003</v>
      </c>
      <c r="P75" s="267">
        <f t="shared" si="22"/>
        <v>-374641.35079506889</v>
      </c>
      <c r="Q75" s="267">
        <f t="shared" si="22"/>
        <v>-382035.62778432894</v>
      </c>
      <c r="R75" s="267">
        <f t="shared" si="22"/>
        <v>-389836.59000799828</v>
      </c>
      <c r="S75" s="267">
        <f t="shared" si="22"/>
        <v>-398066.60515396949</v>
      </c>
      <c r="T75" s="267">
        <f t="shared" si="22"/>
        <v>-406749.27113296912</v>
      </c>
      <c r="U75" s="267">
        <f t="shared" si="22"/>
        <v>-415909.48374081368</v>
      </c>
      <c r="V75" s="267">
        <f t="shared" si="22"/>
        <v>-425573.5080420897</v>
      </c>
      <c r="W75" s="267">
        <f t="shared" si="22"/>
        <v>-435769.05367993593</v>
      </c>
      <c r="X75" s="267">
        <f t="shared" si="22"/>
        <v>-446525.35432786366</v>
      </c>
      <c r="Y75" s="267">
        <f t="shared" si="22"/>
        <v>-457873.25151142746</v>
      </c>
      <c r="Z75" s="267">
        <f t="shared" si="22"/>
        <v>-469845.2830400872</v>
      </c>
      <c r="AA75" s="267">
        <f t="shared" si="22"/>
        <v>-482475.77630282333</v>
      </c>
      <c r="AB75" s="267">
        <f t="shared" si="22"/>
        <v>-495800.94669500989</v>
      </c>
      <c r="AC75" s="267">
        <f t="shared" si="22"/>
        <v>-509859.0014587667</v>
      </c>
      <c r="AD75" s="267">
        <f t="shared" si="22"/>
        <v>-524690.24923453014</v>
      </c>
      <c r="AE75" s="267">
        <f t="shared" si="22"/>
        <v>-540337.21563796047</v>
      </c>
      <c r="AF75" s="267">
        <f t="shared" si="22"/>
        <v>-556844.76519357972</v>
      </c>
      <c r="AG75" s="267">
        <f t="shared" si="22"/>
        <v>-574260.22997475788</v>
      </c>
      <c r="AH75" s="267">
        <f t="shared" si="22"/>
        <v>-592633.54531890084</v>
      </c>
      <c r="AI75" s="267">
        <f t="shared" si="22"/>
        <v>-612017.39300697157</v>
      </c>
      <c r="AJ75" s="267">
        <f t="shared" si="22"/>
        <v>-632467.35231788631</v>
      </c>
      <c r="AK75" s="267">
        <f t="shared" si="22"/>
        <v>-654042.05939090136</v>
      </c>
      <c r="AL75" s="267">
        <f t="shared" si="22"/>
        <v>-676803.37535293214</v>
      </c>
      <c r="AM75" s="267">
        <f t="shared" si="22"/>
        <v>-700816.56369287474</v>
      </c>
      <c r="AN75" s="267">
        <f t="shared" si="22"/>
        <v>-726150.47739151411</v>
      </c>
      <c r="AO75" s="267">
        <f t="shared" si="22"/>
        <v>-752877.75634357869</v>
      </c>
      <c r="AP75" s="267">
        <f>AP68</f>
        <v>-781075.03563800687</v>
      </c>
    </row>
    <row r="76" spans="1:45" x14ac:dyDescent="0.2">
      <c r="A76" s="268" t="s">
        <v>324</v>
      </c>
      <c r="B76" s="260">
        <f t="shared" ref="B76:AO76" si="23">-B67</f>
        <v>0</v>
      </c>
      <c r="C76" s="260">
        <f>-C67</f>
        <v>240199.95099034015</v>
      </c>
      <c r="D76" s="260">
        <f t="shared" si="23"/>
        <v>240199.95099034015</v>
      </c>
      <c r="E76" s="260">
        <f t="shared" si="23"/>
        <v>240199.95099034015</v>
      </c>
      <c r="F76" s="260">
        <f>-C67</f>
        <v>240199.95099034015</v>
      </c>
      <c r="G76" s="260">
        <f t="shared" si="23"/>
        <v>240199.95099034015</v>
      </c>
      <c r="H76" s="260">
        <f t="shared" si="23"/>
        <v>240199.95099034015</v>
      </c>
      <c r="I76" s="260">
        <f t="shared" si="23"/>
        <v>240199.95099034015</v>
      </c>
      <c r="J76" s="260">
        <f t="shared" si="23"/>
        <v>240199.95099034015</v>
      </c>
      <c r="K76" s="260">
        <f t="shared" si="23"/>
        <v>240199.95099034015</v>
      </c>
      <c r="L76" s="260">
        <f>-L67</f>
        <v>240199.95099034015</v>
      </c>
      <c r="M76" s="260">
        <f>-M67</f>
        <v>240199.95099034015</v>
      </c>
      <c r="N76" s="260">
        <f t="shared" si="23"/>
        <v>240199.95099034015</v>
      </c>
      <c r="O76" s="260">
        <f t="shared" si="23"/>
        <v>240199.95099034015</v>
      </c>
      <c r="P76" s="260">
        <f t="shared" si="23"/>
        <v>240199.95099034015</v>
      </c>
      <c r="Q76" s="260">
        <f t="shared" si="23"/>
        <v>240199.95099034015</v>
      </c>
      <c r="R76" s="260">
        <f t="shared" si="23"/>
        <v>240199.95099034015</v>
      </c>
      <c r="S76" s="260">
        <f t="shared" si="23"/>
        <v>240199.95099034015</v>
      </c>
      <c r="T76" s="260">
        <f t="shared" si="23"/>
        <v>240199.95099034015</v>
      </c>
      <c r="U76" s="260">
        <f t="shared" si="23"/>
        <v>240199.95099034015</v>
      </c>
      <c r="V76" s="260">
        <f t="shared" si="23"/>
        <v>240199.95099034015</v>
      </c>
      <c r="W76" s="260">
        <f t="shared" si="23"/>
        <v>240199.95099034015</v>
      </c>
      <c r="X76" s="260">
        <f t="shared" si="23"/>
        <v>240199.95099034015</v>
      </c>
      <c r="Y76" s="260">
        <f t="shared" si="23"/>
        <v>240199.95099034015</v>
      </c>
      <c r="Z76" s="260">
        <f t="shared" si="23"/>
        <v>240199.95099034015</v>
      </c>
      <c r="AA76" s="260">
        <f t="shared" si="23"/>
        <v>240199.95099034015</v>
      </c>
      <c r="AB76" s="260">
        <f t="shared" si="23"/>
        <v>240199.95099034015</v>
      </c>
      <c r="AC76" s="260">
        <f t="shared" si="23"/>
        <v>240199.95099034015</v>
      </c>
      <c r="AD76" s="260">
        <f t="shared" si="23"/>
        <v>240199.95099034015</v>
      </c>
      <c r="AE76" s="260">
        <f t="shared" si="23"/>
        <v>240199.95099034015</v>
      </c>
      <c r="AF76" s="260">
        <f t="shared" si="23"/>
        <v>240199.95099034015</v>
      </c>
      <c r="AG76" s="260">
        <f t="shared" si="23"/>
        <v>240199.95099034015</v>
      </c>
      <c r="AH76" s="260">
        <f t="shared" si="23"/>
        <v>240199.95099034015</v>
      </c>
      <c r="AI76" s="260">
        <f t="shared" si="23"/>
        <v>240199.95099034015</v>
      </c>
      <c r="AJ76" s="260">
        <f t="shared" si="23"/>
        <v>240199.95099034015</v>
      </c>
      <c r="AK76" s="260">
        <f t="shared" si="23"/>
        <v>240199.95099034015</v>
      </c>
      <c r="AL76" s="260">
        <f t="shared" si="23"/>
        <v>240199.95099034015</v>
      </c>
      <c r="AM76" s="260">
        <f t="shared" si="23"/>
        <v>240199.95099034015</v>
      </c>
      <c r="AN76" s="260">
        <f t="shared" si="23"/>
        <v>240199.95099034015</v>
      </c>
      <c r="AO76" s="260">
        <f t="shared" si="23"/>
        <v>240199.95099034015</v>
      </c>
      <c r="AP76" s="260">
        <f>-AP67</f>
        <v>240199.95099034015</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-1080899.7794565307</v>
      </c>
      <c r="C79" s="260">
        <f>IF(((SUM($B$59:C59)+SUM($B$61:C64))+SUM($B$81:C81))&lt;0,((SUM($B$59:C59)+SUM($B$61:C64))+SUM($B$81:C81))*0.18-SUM($A$79:B79),IF(SUM($B$79:B79)&lt;0,0-SUM($B$79:B79),0))</f>
        <v>-12064.895248315763</v>
      </c>
      <c r="D79" s="260">
        <f>IF(((SUM($B$59:D59)+SUM($B$61:D64))+SUM($B$81:D81))&lt;0,((SUM($B$59:D59)+SUM($B$61:D64))+SUM($B$81:D81))*0.18-SUM($A$79:C79),IF(SUM($B$79:C79)&lt;0,0-SUM($B$79:C79),0))</f>
        <v>-12728.46448697336</v>
      </c>
      <c r="E79" s="260">
        <f>IF(((SUM($B$59:E59)+SUM($B$61:E64))+SUM($B$81:E81))&lt;0,((SUM($B$59:E59)+SUM($B$61:E64))+SUM($B$81:E81))*0.18-SUM($A$79:D79),IF(SUM($B$79:D79)&lt;0,0-SUM($B$79:D79),0))</f>
        <v>-13428.530033756746</v>
      </c>
      <c r="F79" s="260">
        <f>IF(((SUM($B$59:F59)+SUM($B$61:F64))+SUM($B$81:F81))&lt;0,((SUM($B$59:F59)+SUM($B$61:F64))+SUM($B$81:F81))*0.18-SUM($A$79:E79),IF(SUM($B$79:E79)&lt;0,0-SUM($B$79:E79),0))</f>
        <v>-14167.099185613217</v>
      </c>
      <c r="G79" s="260">
        <f>IF(((SUM($B$59:G59)+SUM($B$61:G64))+SUM($B$81:G81))&lt;0,((SUM($B$59:G59)+SUM($B$61:G64))+SUM($B$81:G81))*0.18-SUM($A$79:F79),IF(SUM($B$79:F79)&lt;0,0-SUM($B$79:F79),0))</f>
        <v>-14946.289640821982</v>
      </c>
      <c r="H79" s="260">
        <f>IF(((SUM($B$59:H59)+SUM($B$61:H64))+SUM($B$81:H81))&lt;0,((SUM($B$59:H59)+SUM($B$61:H64))+SUM($B$81:H81))*0.18-SUM($A$79:G79),IF(SUM($B$79:G79)&lt;0,0-SUM($B$79:G79),0))</f>
        <v>-15768.335571067408</v>
      </c>
      <c r="I79" s="260">
        <f>IF(((SUM($B$59:I59)+SUM($B$61:I64))+SUM($B$81:I81))&lt;0,((SUM($B$59:I59)+SUM($B$61:I64))+SUM($B$81:I81))*0.18-SUM($A$79:H79),IF(SUM($B$79:H79)&lt;0,0-SUM($B$79:H79),0))</f>
        <v>-16635.59402747592</v>
      </c>
      <c r="J79" s="260">
        <f>IF(((SUM($B$59:J59)+SUM($B$61:J64))+SUM($B$81:J81))&lt;0,((SUM($B$59:J59)+SUM($B$61:J64))+SUM($B$81:J81))*0.18-SUM($A$79:I79),IF(SUM($B$79:I79)&lt;0,0-SUM($B$79:I79),0))</f>
        <v>-17550.551698987372</v>
      </c>
      <c r="K79" s="260">
        <f>IF(((SUM($B$59:K59)+SUM($B$61:K64))+SUM($B$81:K81))&lt;0,((SUM($B$59:K59)+SUM($B$61:K64))+SUM($B$81:K81))*0.18-SUM($A$79:J79),IF(SUM($B$79:J79)&lt;0,0-SUM($B$79:J79),0))</f>
        <v>-18515.832042431459</v>
      </c>
      <c r="L79" s="260">
        <f>IF(((SUM($B$59:L59)+SUM($B$61:L64))+SUM($B$81:L81))&lt;0,((SUM($B$59:L59)+SUM($B$61:L64))+SUM($B$81:L81))*0.18-SUM($A$79:K79),IF(SUM($B$79:K79)&lt;0,0-SUM($B$79:K79),0))</f>
        <v>-19534.202804765198</v>
      </c>
      <c r="M79" s="260">
        <f>IF(((SUM($B$59:M59)+SUM($B$61:M64))+SUM($B$81:M81))&lt;0,((SUM($B$59:M59)+SUM($B$61:M64))+SUM($B$81:M81))*0.18-SUM($A$79:L79),IF(SUM($B$79:L79)&lt;0,0-SUM($B$79:L79),0))</f>
        <v>-20608.583959027426</v>
      </c>
      <c r="N79" s="260">
        <f>IF(((SUM($B$59:N59)+SUM($B$61:N64))+SUM($B$81:N81))&lt;0,((SUM($B$59:N59)+SUM($B$61:N64))+SUM($B$81:N81))*0.18-SUM($A$79:M79),IF(SUM($B$79:M79)&lt;0,0-SUM($B$79:M79),0))</f>
        <v>-21742.056076773675</v>
      </c>
      <c r="O79" s="260">
        <f>IF(((SUM($B$59:O59)+SUM($B$61:O64))+SUM($B$81:O81))&lt;0,((SUM($B$59:O59)+SUM($B$61:O64))+SUM($B$81:O81))*0.18-SUM($A$79:N79),IF(SUM($B$79:N79)&lt;0,0-SUM($B$79:N79),0))</f>
        <v>-22937.869160996517</v>
      </c>
      <c r="P79" s="260">
        <f>IF(((SUM($B$59:P59)+SUM($B$61:P64))+SUM($B$81:P81))&lt;0,((SUM($B$59:P59)+SUM($B$61:P64))+SUM($B$81:P81))*0.18-SUM($A$79:O79),IF(SUM($B$79:O79)&lt;0,0-SUM($B$79:O79),0))</f>
        <v>-24199.451964851236</v>
      </c>
      <c r="Q79" s="260">
        <f>IF(((SUM($B$59:Q59)+SUM($B$61:Q64))+SUM($B$81:Q81))&lt;0,((SUM($B$59:Q59)+SUM($B$61:Q64))+SUM($B$81:Q81))*0.18-SUM($A$79:P79),IF(SUM($B$79:P79)&lt;0,0-SUM($B$79:P79),0))</f>
        <v>-25530.42182291788</v>
      </c>
      <c r="R79" s="260">
        <f>IF(((SUM($B$59:R59)+SUM($B$61:R64))+SUM($B$81:R81))&lt;0,((SUM($B$59:R59)+SUM($B$61:R64))+SUM($B$81:R81))*0.18-SUM($A$79:Q79),IF(SUM($B$79:Q79)&lt;0,0-SUM($B$79:Q79),0))</f>
        <v>-26934.595023178495</v>
      </c>
      <c r="S79" s="260">
        <f>IF(((SUM($B$59:S59)+SUM($B$61:S64))+SUM($B$81:S81))&lt;0,((SUM($B$59:S59)+SUM($B$61:S64))+SUM($B$81:S81))*0.18-SUM($A$79:R79),IF(SUM($B$79:R79)&lt;0,0-SUM($B$79:R79),0))</f>
        <v>-28415.997749453178</v>
      </c>
      <c r="T79" s="260">
        <f>IF(((SUM($B$59:T59)+SUM($B$61:T64))+SUM($B$81:T81))&lt;0,((SUM($B$59:T59)+SUM($B$61:T64))+SUM($B$81:T81))*0.18-SUM($A$79:S79),IF(SUM($B$79:S79)&lt;0,0-SUM($B$79:S79),0))</f>
        <v>-29978.877625673311</v>
      </c>
      <c r="U79" s="260">
        <f>IF(((SUM($B$59:U59)+SUM($B$61:U64))+SUM($B$81:U81))&lt;0,((SUM($B$59:U59)+SUM($B$61:U64))+SUM($B$81:U81))*0.18-SUM($A$79:T79),IF(SUM($B$79:T79)&lt;0,0-SUM($B$79:T79),0))</f>
        <v>-31627.71589508513</v>
      </c>
      <c r="V79" s="260">
        <f>IF(((SUM($B$59:V59)+SUM($B$61:V64))+SUM($B$81:V81))&lt;0,((SUM($B$59:V59)+SUM($B$61:V64))+SUM($B$81:V81))*0.18-SUM($A$79:U79),IF(SUM($B$79:U79)&lt;0,0-SUM($B$79:U79),0))</f>
        <v>-33367.240269314731</v>
      </c>
      <c r="W79" s="260">
        <f>IF(((SUM($B$59:W59)+SUM($B$61:W64))+SUM($B$81:W81))&lt;0,((SUM($B$59:W59)+SUM($B$61:W64))+SUM($B$81:W81))*0.18-SUM($A$79:V79),IF(SUM($B$79:V79)&lt;0,0-SUM($B$79:V79),0))</f>
        <v>-35202.4384841274</v>
      </c>
      <c r="X79" s="260">
        <f>IF(((SUM($B$59:X59)+SUM($B$61:X64))+SUM($B$81:X81))&lt;0,((SUM($B$59:X59)+SUM($B$61:X64))+SUM($B$81:X81))*0.18-SUM($A$79:W79),IF(SUM($B$79:W79)&lt;0,0-SUM($B$79:W79),0))</f>
        <v>-37138.572600754211</v>
      </c>
      <c r="Y79" s="260">
        <f>IF(((SUM($B$59:Y59)+SUM($B$61:Y64))+SUM($B$81:Y81))&lt;0,((SUM($B$59:Y59)+SUM($B$61:Y64))+SUM($B$81:Y81))*0.18-SUM($A$79:X79),IF(SUM($B$79:X79)&lt;0,0-SUM($B$79:X79),0))</f>
        <v>-39181.194093795959</v>
      </c>
      <c r="Z79" s="260">
        <f>IF(((SUM($B$59:Z59)+SUM($B$61:Z64))+SUM($B$81:Z81))&lt;0,((SUM($B$59:Z59)+SUM($B$61:Z64))+SUM($B$81:Z81))*0.18-SUM($A$79:Y79),IF(SUM($B$79:Y79)&lt;0,0-SUM($B$79:Y79),0))</f>
        <v>-41336.159768954152</v>
      </c>
      <c r="AA79" s="260">
        <f>IF(((SUM($B$59:AA59)+SUM($B$61:AA64))+SUM($B$81:AA81))&lt;0,((SUM($B$59:AA59)+SUM($B$61:AA64))+SUM($B$81:AA81))*0.18-SUM($A$79:Z79),IF(SUM($B$79:Z79)&lt;0,0-SUM($B$79:Z79),0))</f>
        <v>-43609.648556247121</v>
      </c>
      <c r="AB79" s="260">
        <f>IF(((SUM($B$59:AB59)+SUM($B$61:AB64))+SUM($B$81:AB81))&lt;0,((SUM($B$59:AB59)+SUM($B$61:AB64))+SUM($B$81:AB81))*0.18-SUM($A$79:AA79),IF(SUM($B$79:AA79)&lt;0,0-SUM($B$79:AA79),0))</f>
        <v>-46008.179226840613</v>
      </c>
      <c r="AC79" s="260">
        <f>IF(((SUM($B$59:AC59)+SUM($B$61:AC64))+SUM($B$81:AC81))&lt;0,((SUM($B$59:AC59)+SUM($B$61:AC64))+SUM($B$81:AC81))*0.18-SUM($A$79:AB79),IF(SUM($B$79:AB79)&lt;0,0-SUM($B$79:AB79),0))</f>
        <v>-48538.629084316781</v>
      </c>
      <c r="AD79" s="260">
        <f>IF(((SUM($B$59:AD59)+SUM($B$61:AD64))+SUM($B$81:AD81))&lt;0,((SUM($B$59:AD59)+SUM($B$61:AD64))+SUM($B$81:AD81))*0.18-SUM($A$79:AC79),IF(SUM($B$79:AC79)&lt;0,0-SUM($B$79:AC79),0))</f>
        <v>-51208.253683954012</v>
      </c>
      <c r="AE79" s="260">
        <f>IF(((SUM($B$59:AE59)+SUM($B$61:AE64))+SUM($B$81:AE81))&lt;0,((SUM($B$59:AE59)+SUM($B$61:AE64))+SUM($B$81:AE81))*0.18-SUM($A$79:AD79),IF(SUM($B$79:AD79)&lt;0,0-SUM($B$79:AD79),0))</f>
        <v>-54024.707636571955</v>
      </c>
      <c r="AF79" s="260">
        <f>IF(((SUM($B$59:AF59)+SUM($B$61:AF64))+SUM($B$81:AF81))&lt;0,((SUM($B$59:AF59)+SUM($B$61:AF64))+SUM($B$81:AF81))*0.18-SUM($A$79:AE79),IF(SUM($B$79:AE79)&lt;0,0-SUM($B$79:AE79),0))</f>
        <v>-56996.066556583159</v>
      </c>
      <c r="AG79" s="260">
        <f>IF(((SUM($B$59:AG59)+SUM($B$61:AG64))+SUM($B$81:AG81))&lt;0,((SUM($B$59:AG59)+SUM($B$61:AG64))+SUM($B$81:AG81))*0.18-SUM($A$79:AF79),IF(SUM($B$79:AF79)&lt;0,0-SUM($B$79:AF79),0))</f>
        <v>-60130.850217194995</v>
      </c>
      <c r="AH79" s="260">
        <f>IF(((SUM($B$59:AH59)+SUM($B$61:AH64))+SUM($B$81:AH81))&lt;0,((SUM($B$59:AH59)+SUM($B$61:AH64))+SUM($B$81:AH81))*0.18-SUM($A$79:AG79),IF(SUM($B$79:AG79)&lt;0,0-SUM($B$79:AG79),0))</f>
        <v>-63438.046979140956</v>
      </c>
      <c r="AI79" s="260">
        <f>IF(((SUM($B$59:AI59)+SUM($B$61:AI64))+SUM($B$81:AI81))&lt;0,((SUM($B$59:AI59)+SUM($B$61:AI64))+SUM($B$81:AI81))*0.18-SUM($A$79:AH79),IF(SUM($B$79:AH79)&lt;0,0-SUM($B$79:AH79),0))</f>
        <v>-66927.139562993543</v>
      </c>
      <c r="AJ79" s="260">
        <f>IF(((SUM($B$59:AJ59)+SUM($B$61:AJ64))+SUM($B$81:AJ81))&lt;0,((SUM($B$59:AJ59)+SUM($B$61:AJ64))+SUM($B$81:AJ81))*0.18-SUM($A$79:AI79),IF(SUM($B$79:AI79)&lt;0,0-SUM($B$79:AI79),0))</f>
        <v>-70608.132238958497</v>
      </c>
      <c r="AK79" s="260">
        <f>IF(((SUM($B$59:AK59)+SUM($B$61:AK64))+SUM($B$81:AK81))&lt;0,((SUM($B$59:AK59)+SUM($B$61:AK64))+SUM($B$81:AK81))*0.18-SUM($A$79:AJ79),IF(SUM($B$79:AJ79)&lt;0,0-SUM($B$79:AJ79),0))</f>
        <v>-74491.579512100667</v>
      </c>
      <c r="AL79" s="260">
        <f>IF(((SUM($B$59:AL59)+SUM($B$61:AL64))+SUM($B$81:AL81))&lt;0,((SUM($B$59:AL59)+SUM($B$61:AL64))+SUM($B$81:AL81))*0.18-SUM($A$79:AK79),IF(SUM($B$79:AK79)&lt;0,0-SUM($B$79:AK79),0))</f>
        <v>-78588.61638526665</v>
      </c>
      <c r="AM79" s="260">
        <f>IF(((SUM($B$59:AM59)+SUM($B$61:AM64))+SUM($B$81:AM81))&lt;0,((SUM($B$59:AM59)+SUM($B$61:AM64))+SUM($B$81:AM81))*0.18-SUM($A$79:AL79),IF(SUM($B$79:AL79)&lt;0,0-SUM($B$79:AL79),0))</f>
        <v>-82910.990286456421</v>
      </c>
      <c r="AN79" s="260">
        <f>IF(((SUM($B$59:AN59)+SUM($B$61:AN64))+SUM($B$81:AN81))&lt;0,((SUM($B$59:AN59)+SUM($B$61:AN64))+SUM($B$81:AN81))*0.18-SUM($A$79:AM79),IF(SUM($B$79:AM79)&lt;0,0-SUM($B$79:AM79),0))</f>
        <v>-87471.094752211589</v>
      </c>
      <c r="AO79" s="260">
        <f>IF(((SUM($B$59:AO59)+SUM($B$61:AO64))+SUM($B$81:AO81))&lt;0,((SUM($B$59:AO59)+SUM($B$61:AO64))+SUM($B$81:AO81))*0.18-SUM($A$79:AN79),IF(SUM($B$79:AN79)&lt;0,0-SUM($B$79:AN79),0))</f>
        <v>-92282.004963582847</v>
      </c>
      <c r="AP79" s="260">
        <f>IF(((SUM($B$59:AP59)+SUM($B$61:AP64))+SUM($B$81:AP81))&lt;0,((SUM($B$59:AP59)+SUM($B$61:AP64))+SUM($B$81:AP81))*0.18-SUM($A$79:AO79),IF(SUM($B$79:AO79)&lt;0,0-SUM($B$79:AO79),0))</f>
        <v>-97357.515236580279</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588</v>
      </c>
      <c r="B81" s="260">
        <f>-$B$126</f>
        <v>-6004998.7747585038</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-6004998.7747585038</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-7085898.5542150345</v>
      </c>
      <c r="C83" s="267">
        <f t="shared" ref="C83:V83" si="27">SUM(C75:C82)</f>
        <v>-79092.091072292707</v>
      </c>
      <c r="D83" s="267">
        <f t="shared" si="27"/>
        <v>-83442.15608126903</v>
      </c>
      <c r="E83" s="267">
        <f t="shared" si="27"/>
        <v>-88031.4746657387</v>
      </c>
      <c r="F83" s="267">
        <f t="shared" si="27"/>
        <v>-92873.205772354151</v>
      </c>
      <c r="G83" s="267">
        <f t="shared" si="27"/>
        <v>-97981.232089833647</v>
      </c>
      <c r="H83" s="267">
        <f t="shared" si="27"/>
        <v>-103370.19985477475</v>
      </c>
      <c r="I83" s="267">
        <f t="shared" si="27"/>
        <v>-109055.56084678712</v>
      </c>
      <c r="J83" s="267">
        <f t="shared" si="27"/>
        <v>-115053.61669336067</v>
      </c>
      <c r="K83" s="267">
        <f t="shared" si="27"/>
        <v>-121381.56561149535</v>
      </c>
      <c r="L83" s="267">
        <f t="shared" si="27"/>
        <v>-128057.55172012758</v>
      </c>
      <c r="M83" s="267">
        <f t="shared" si="27"/>
        <v>-135100.71706473472</v>
      </c>
      <c r="N83" s="267">
        <f t="shared" si="27"/>
        <v>-142531.25650329486</v>
      </c>
      <c r="O83" s="267">
        <f t="shared" si="27"/>
        <v>-150370.4756109764</v>
      </c>
      <c r="P83" s="267">
        <f t="shared" si="27"/>
        <v>-158640.85176957998</v>
      </c>
      <c r="Q83" s="267">
        <f t="shared" si="27"/>
        <v>-167366.09861690667</v>
      </c>
      <c r="R83" s="267">
        <f t="shared" si="27"/>
        <v>-176571.23404083663</v>
      </c>
      <c r="S83" s="267">
        <f t="shared" si="27"/>
        <v>-186282.65191308252</v>
      </c>
      <c r="T83" s="267">
        <f t="shared" si="27"/>
        <v>-196528.19776830229</v>
      </c>
      <c r="U83" s="267">
        <f t="shared" si="27"/>
        <v>-207337.24864555866</v>
      </c>
      <c r="V83" s="267">
        <f t="shared" si="27"/>
        <v>-218740.79732106428</v>
      </c>
      <c r="W83" s="267">
        <f>SUM(W75:W82)</f>
        <v>-230771.54117372318</v>
      </c>
      <c r="X83" s="267">
        <f>SUM(X75:X82)</f>
        <v>-243463.97593827773</v>
      </c>
      <c r="Y83" s="267">
        <f>SUM(Y75:Y82)</f>
        <v>-256854.49461488327</v>
      </c>
      <c r="Z83" s="267">
        <f>SUM(Z75:Z82)</f>
        <v>-270981.49181870121</v>
      </c>
      <c r="AA83" s="267">
        <f t="shared" ref="AA83:AP83" si="28">SUM(AA75:AA82)</f>
        <v>-285885.4738687303</v>
      </c>
      <c r="AB83" s="267">
        <f t="shared" si="28"/>
        <v>-301609.17493151035</v>
      </c>
      <c r="AC83" s="267">
        <f t="shared" si="28"/>
        <v>-318197.67955274333</v>
      </c>
      <c r="AD83" s="267">
        <f t="shared" si="28"/>
        <v>-335698.55192814401</v>
      </c>
      <c r="AE83" s="267">
        <f t="shared" si="28"/>
        <v>-354161.97228419228</v>
      </c>
      <c r="AF83" s="267">
        <f t="shared" si="28"/>
        <v>-373640.88075982273</v>
      </c>
      <c r="AG83" s="267">
        <f t="shared" si="28"/>
        <v>-394191.12920161273</v>
      </c>
      <c r="AH83" s="267">
        <f t="shared" si="28"/>
        <v>-415871.64130770165</v>
      </c>
      <c r="AI83" s="267">
        <f t="shared" si="28"/>
        <v>-438744.58157962497</v>
      </c>
      <c r="AJ83" s="267">
        <f t="shared" si="28"/>
        <v>-462875.53356650466</v>
      </c>
      <c r="AK83" s="267">
        <f t="shared" si="28"/>
        <v>-488333.68791266187</v>
      </c>
      <c r="AL83" s="267">
        <f t="shared" si="28"/>
        <v>-515192.04074785864</v>
      </c>
      <c r="AM83" s="267">
        <f t="shared" si="28"/>
        <v>-543527.60298899096</v>
      </c>
      <c r="AN83" s="267">
        <f t="shared" si="28"/>
        <v>-573421.62115338561</v>
      </c>
      <c r="AO83" s="267">
        <f t="shared" si="28"/>
        <v>-604959.81031682133</v>
      </c>
      <c r="AP83" s="267">
        <f t="shared" si="28"/>
        <v>-638232.59988424694</v>
      </c>
    </row>
    <row r="84" spans="1:45" ht="14.25" x14ac:dyDescent="0.2">
      <c r="A84" s="269" t="s">
        <v>317</v>
      </c>
      <c r="B84" s="267">
        <f>SUM($B$83:B83)</f>
        <v>-7085898.5542150345</v>
      </c>
      <c r="C84" s="267">
        <f>SUM($B$83:C83)</f>
        <v>-7164990.6452873275</v>
      </c>
      <c r="D84" s="267">
        <f>SUM($B$83:D83)</f>
        <v>-7248432.801368596</v>
      </c>
      <c r="E84" s="267">
        <f>SUM($B$83:E83)</f>
        <v>-7336464.2760343347</v>
      </c>
      <c r="F84" s="267">
        <f>SUM($B$83:F83)</f>
        <v>-7429337.4818066889</v>
      </c>
      <c r="G84" s="267">
        <f>SUM($B$83:G83)</f>
        <v>-7527318.7138965223</v>
      </c>
      <c r="H84" s="267">
        <f>SUM($B$83:H83)</f>
        <v>-7630688.9137512967</v>
      </c>
      <c r="I84" s="267">
        <f>SUM($B$83:I83)</f>
        <v>-7739744.4745980836</v>
      </c>
      <c r="J84" s="267">
        <f>SUM($B$83:J83)</f>
        <v>-7854798.0912914444</v>
      </c>
      <c r="K84" s="267">
        <f>SUM($B$83:K83)</f>
        <v>-7976179.65690294</v>
      </c>
      <c r="L84" s="267">
        <f>SUM($B$83:L83)</f>
        <v>-8104237.2086230675</v>
      </c>
      <c r="M84" s="267">
        <f>SUM($B$83:M83)</f>
        <v>-8239337.925687802</v>
      </c>
      <c r="N84" s="267">
        <f>SUM($B$83:N83)</f>
        <v>-8381869.1821910972</v>
      </c>
      <c r="O84" s="267">
        <f>SUM($B$83:O83)</f>
        <v>-8532239.6578020733</v>
      </c>
      <c r="P84" s="267">
        <f>SUM($B$83:P83)</f>
        <v>-8690880.5095716529</v>
      </c>
      <c r="Q84" s="267">
        <f>SUM($B$83:Q83)</f>
        <v>-8858246.6081885602</v>
      </c>
      <c r="R84" s="267">
        <f>SUM($B$83:R83)</f>
        <v>-9034817.8422293961</v>
      </c>
      <c r="S84" s="267">
        <f>SUM($B$83:S83)</f>
        <v>-9221100.4941424783</v>
      </c>
      <c r="T84" s="267">
        <f>SUM($B$83:T83)</f>
        <v>-9417628.691910781</v>
      </c>
      <c r="U84" s="267">
        <f>SUM($B$83:U83)</f>
        <v>-9624965.9405563399</v>
      </c>
      <c r="V84" s="267">
        <f>SUM($B$83:V83)</f>
        <v>-9843706.7378774043</v>
      </c>
      <c r="W84" s="267">
        <f>SUM($B$83:W83)</f>
        <v>-10074478.279051127</v>
      </c>
      <c r="X84" s="267">
        <f>SUM($B$83:X83)</f>
        <v>-10317942.254989404</v>
      </c>
      <c r="Y84" s="267">
        <f>SUM($B$83:Y83)</f>
        <v>-10574796.749604287</v>
      </c>
      <c r="Z84" s="267">
        <f>SUM($B$83:Z83)</f>
        <v>-10845778.241422988</v>
      </c>
      <c r="AA84" s="267">
        <f>SUM($B$83:AA83)</f>
        <v>-11131663.715291718</v>
      </c>
      <c r="AB84" s="267">
        <f>SUM($B$83:AB83)</f>
        <v>-11433272.890223227</v>
      </c>
      <c r="AC84" s="267">
        <f>SUM($B$83:AC83)</f>
        <v>-11751470.569775971</v>
      </c>
      <c r="AD84" s="267">
        <f>SUM($B$83:AD83)</f>
        <v>-12087169.121704115</v>
      </c>
      <c r="AE84" s="267">
        <f>SUM($B$83:AE83)</f>
        <v>-12441331.093988307</v>
      </c>
      <c r="AF84" s="267">
        <f>SUM($B$83:AF83)</f>
        <v>-12814971.974748129</v>
      </c>
      <c r="AG84" s="267">
        <f>SUM($B$83:AG83)</f>
        <v>-13209163.103949742</v>
      </c>
      <c r="AH84" s="267">
        <f>SUM($B$83:AH83)</f>
        <v>-13625034.745257445</v>
      </c>
      <c r="AI84" s="267">
        <f>SUM($B$83:AI83)</f>
        <v>-14063779.32683707</v>
      </c>
      <c r="AJ84" s="267">
        <f>SUM($B$83:AJ83)</f>
        <v>-14526654.860403575</v>
      </c>
      <c r="AK84" s="267">
        <f>SUM($B$83:AK83)</f>
        <v>-15014988.548316237</v>
      </c>
      <c r="AL84" s="267">
        <f>SUM($B$83:AL83)</f>
        <v>-15530180.589064095</v>
      </c>
      <c r="AM84" s="267">
        <f>SUM($B$83:AM83)</f>
        <v>-16073708.192053087</v>
      </c>
      <c r="AN84" s="267">
        <f>SUM($B$83:AN83)</f>
        <v>-16647129.813206473</v>
      </c>
      <c r="AO84" s="267">
        <f>SUM($B$83:AO83)</f>
        <v>-17252089.623523295</v>
      </c>
      <c r="AP84" s="267">
        <f>SUM($B$83:AP83)</f>
        <v>-17890322.22340754</v>
      </c>
    </row>
    <row r="85" spans="1:45" x14ac:dyDescent="0.2">
      <c r="A85" s="268" t="s">
        <v>589</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66" t="s">
        <v>316</v>
      </c>
      <c r="B86" s="267">
        <f>B83*B85</f>
        <v>-5356910.1245428249</v>
      </c>
      <c r="C86" s="267">
        <f>C83*C85</f>
        <v>-49620.991800111609</v>
      </c>
      <c r="D86" s="267">
        <f t="shared" ref="D86:AO86" si="30">D83*D85</f>
        <v>-43444.104854039739</v>
      </c>
      <c r="E86" s="267">
        <f t="shared" si="30"/>
        <v>-38036.124996690334</v>
      </c>
      <c r="F86" s="267">
        <f t="shared" si="30"/>
        <v>-33301.337652703922</v>
      </c>
      <c r="G86" s="267">
        <f t="shared" si="30"/>
        <v>-29155.942924151568</v>
      </c>
      <c r="H86" s="267">
        <f t="shared" si="30"/>
        <v>-25526.572435668033</v>
      </c>
      <c r="I86" s="267">
        <f t="shared" si="30"/>
        <v>-22348.990804671961</v>
      </c>
      <c r="J86" s="267">
        <f t="shared" si="30"/>
        <v>-19566.958754297906</v>
      </c>
      <c r="K86" s="267">
        <f t="shared" si="30"/>
        <v>-17131.237747538802</v>
      </c>
      <c r="L86" s="267">
        <f t="shared" si="30"/>
        <v>-14998.718525853472</v>
      </c>
      <c r="M86" s="267">
        <f t="shared" si="30"/>
        <v>-13131.658128444335</v>
      </c>
      <c r="N86" s="267">
        <f t="shared" si="30"/>
        <v>-11497.011888389006</v>
      </c>
      <c r="O86" s="267">
        <f t="shared" si="30"/>
        <v>-10065.848582780434</v>
      </c>
      <c r="P86" s="267">
        <f t="shared" si="30"/>
        <v>-8812.8383857538174</v>
      </c>
      <c r="Q86" s="267">
        <f t="shared" si="30"/>
        <v>-7715.8045618010501</v>
      </c>
      <c r="R86" s="267">
        <f t="shared" si="30"/>
        <v>-6755.3309648963568</v>
      </c>
      <c r="S86" s="267">
        <f t="shared" si="30"/>
        <v>-5914.4183966519922</v>
      </c>
      <c r="T86" s="267">
        <f t="shared" si="30"/>
        <v>-5178.1837414671036</v>
      </c>
      <c r="U86" s="267">
        <f t="shared" si="30"/>
        <v>-4533.5965537326038</v>
      </c>
      <c r="V86" s="267">
        <f t="shared" si="30"/>
        <v>-3969.2484350107025</v>
      </c>
      <c r="W86" s="267">
        <f t="shared" si="30"/>
        <v>-3475.1511194492086</v>
      </c>
      <c r="X86" s="267">
        <f t="shared" si="30"/>
        <v>-3042.559693791628</v>
      </c>
      <c r="Y86" s="267">
        <f t="shared" si="30"/>
        <v>-2663.8178231951615</v>
      </c>
      <c r="Z86" s="267">
        <f t="shared" si="30"/>
        <v>-2332.2222435443059</v>
      </c>
      <c r="AA86" s="267">
        <f t="shared" si="30"/>
        <v>-2041.9041219412841</v>
      </c>
      <c r="AB86" s="267">
        <f t="shared" si="30"/>
        <v>-1787.7251856000444</v>
      </c>
      <c r="AC86" s="267">
        <f t="shared" si="30"/>
        <v>-1565.186780753565</v>
      </c>
      <c r="AD86" s="267">
        <f t="shared" si="30"/>
        <v>-1370.350252029054</v>
      </c>
      <c r="AE86" s="267">
        <f t="shared" si="30"/>
        <v>-1199.7672331042763</v>
      </c>
      <c r="AF86" s="267">
        <f t="shared" si="30"/>
        <v>-1050.4186148755277</v>
      </c>
      <c r="AG86" s="267">
        <f t="shared" si="30"/>
        <v>-919.66111094911355</v>
      </c>
      <c r="AH86" s="267">
        <f t="shared" si="30"/>
        <v>-805.18047473138188</v>
      </c>
      <c r="AI86" s="267">
        <f t="shared" si="30"/>
        <v>-704.95054011751631</v>
      </c>
      <c r="AJ86" s="267">
        <f t="shared" si="30"/>
        <v>-617.19736084977603</v>
      </c>
      <c r="AK86" s="267">
        <f t="shared" si="30"/>
        <v>-540.3678138560274</v>
      </c>
      <c r="AL86" s="267">
        <f t="shared" si="30"/>
        <v>-473.10211088639761</v>
      </c>
      <c r="AM86" s="267">
        <f t="shared" si="30"/>
        <v>-414.20973193788348</v>
      </c>
      <c r="AN86" s="267">
        <f t="shared" si="30"/>
        <v>-362.64835451822995</v>
      </c>
      <c r="AO86" s="267">
        <f t="shared" si="30"/>
        <v>-317.50540582301426</v>
      </c>
      <c r="AP86" s="267">
        <f>AP83*AP85</f>
        <v>-277.98191132222428</v>
      </c>
    </row>
    <row r="87" spans="1:45" ht="14.25" x14ac:dyDescent="0.2">
      <c r="A87" s="266" t="s">
        <v>315</v>
      </c>
      <c r="B87" s="267">
        <f>SUM($B$86:B86)</f>
        <v>-5356910.1245428249</v>
      </c>
      <c r="C87" s="267">
        <f>SUM($B$86:C86)</f>
        <v>-5406531.1163429366</v>
      </c>
      <c r="D87" s="267">
        <f>SUM($B$86:D86)</f>
        <v>-5449975.2211969765</v>
      </c>
      <c r="E87" s="267">
        <f>SUM($B$86:E86)</f>
        <v>-5488011.3461936666</v>
      </c>
      <c r="F87" s="267">
        <f>SUM($B$86:F86)</f>
        <v>-5521312.6838463703</v>
      </c>
      <c r="G87" s="267">
        <f>SUM($B$86:G86)</f>
        <v>-5550468.6267705215</v>
      </c>
      <c r="H87" s="267">
        <f>SUM($B$86:H86)</f>
        <v>-5575995.1992061893</v>
      </c>
      <c r="I87" s="267">
        <f>SUM($B$86:I86)</f>
        <v>-5598344.1900108615</v>
      </c>
      <c r="J87" s="267">
        <f>SUM($B$86:J86)</f>
        <v>-5617911.1487651598</v>
      </c>
      <c r="K87" s="267">
        <f>SUM($B$86:K86)</f>
        <v>-5635042.3865126986</v>
      </c>
      <c r="L87" s="267">
        <f>SUM($B$86:L86)</f>
        <v>-5650041.1050385516</v>
      </c>
      <c r="M87" s="267">
        <f>SUM($B$86:M86)</f>
        <v>-5663172.7631669957</v>
      </c>
      <c r="N87" s="267">
        <f>SUM($B$86:N86)</f>
        <v>-5674669.7750553843</v>
      </c>
      <c r="O87" s="267">
        <f>SUM($B$86:O86)</f>
        <v>-5684735.6236381643</v>
      </c>
      <c r="P87" s="267">
        <f>SUM($B$86:P86)</f>
        <v>-5693548.4620239185</v>
      </c>
      <c r="Q87" s="267">
        <f>SUM($B$86:Q86)</f>
        <v>-5701264.2665857198</v>
      </c>
      <c r="R87" s="267">
        <f>SUM($B$86:R86)</f>
        <v>-5708019.5975506157</v>
      </c>
      <c r="S87" s="267">
        <f>SUM($B$86:S86)</f>
        <v>-5713934.0159472674</v>
      </c>
      <c r="T87" s="267">
        <f>SUM($B$86:T86)</f>
        <v>-5719112.1996887345</v>
      </c>
      <c r="U87" s="267">
        <f>SUM($B$86:U86)</f>
        <v>-5723645.7962424671</v>
      </c>
      <c r="V87" s="267">
        <f>SUM($B$86:V86)</f>
        <v>-5727615.0446774783</v>
      </c>
      <c r="W87" s="267">
        <f>SUM($B$86:W86)</f>
        <v>-5731090.1957969274</v>
      </c>
      <c r="X87" s="267">
        <f>SUM($B$86:X86)</f>
        <v>-5734132.7554907193</v>
      </c>
      <c r="Y87" s="267">
        <f>SUM($B$86:Y86)</f>
        <v>-5736796.5733139142</v>
      </c>
      <c r="Z87" s="267">
        <f>SUM($B$86:Z86)</f>
        <v>-5739128.7955574589</v>
      </c>
      <c r="AA87" s="267">
        <f>SUM($B$86:AA86)</f>
        <v>-5741170.6996793998</v>
      </c>
      <c r="AB87" s="267">
        <f>SUM($B$86:AB86)</f>
        <v>-5742958.4248649999</v>
      </c>
      <c r="AC87" s="267">
        <f>SUM($B$86:AC86)</f>
        <v>-5744523.6116457535</v>
      </c>
      <c r="AD87" s="267">
        <f>SUM($B$86:AD86)</f>
        <v>-5745893.961897783</v>
      </c>
      <c r="AE87" s="267">
        <f>SUM($B$86:AE86)</f>
        <v>-5747093.7291308874</v>
      </c>
      <c r="AF87" s="267">
        <f>SUM($B$86:AF86)</f>
        <v>-5748144.147745763</v>
      </c>
      <c r="AG87" s="267">
        <f>SUM($B$86:AG86)</f>
        <v>-5749063.8088567117</v>
      </c>
      <c r="AH87" s="267">
        <f>SUM($B$86:AH86)</f>
        <v>-5749868.9893314429</v>
      </c>
      <c r="AI87" s="267">
        <f>SUM($B$86:AI86)</f>
        <v>-5750573.9398715608</v>
      </c>
      <c r="AJ87" s="267">
        <f>SUM($B$86:AJ86)</f>
        <v>-5751191.1372324107</v>
      </c>
      <c r="AK87" s="267">
        <f>SUM($B$86:AK86)</f>
        <v>-5751731.5050462671</v>
      </c>
      <c r="AL87" s="267">
        <f>SUM($B$86:AL86)</f>
        <v>-5752204.6071571531</v>
      </c>
      <c r="AM87" s="267">
        <f>SUM($B$86:AM86)</f>
        <v>-5752618.8168890914</v>
      </c>
      <c r="AN87" s="267">
        <f>SUM($B$86:AN86)</f>
        <v>-5752981.4652436096</v>
      </c>
      <c r="AO87" s="267">
        <f>SUM($B$86:AO86)</f>
        <v>-5753298.9706494324</v>
      </c>
      <c r="AP87" s="267">
        <f>SUM($B$86:AP86)</f>
        <v>-5753576.9525607545</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2017</v>
      </c>
      <c r="C91" s="282">
        <f>B91+1</f>
        <v>2018</v>
      </c>
      <c r="D91" s="211">
        <f t="shared" ref="D91:AP91" si="33">C91+1</f>
        <v>2019</v>
      </c>
      <c r="E91" s="211">
        <f t="shared" si="33"/>
        <v>2020</v>
      </c>
      <c r="F91" s="211">
        <f t="shared" si="33"/>
        <v>2021</v>
      </c>
      <c r="G91" s="211">
        <f t="shared" si="33"/>
        <v>2022</v>
      </c>
      <c r="H91" s="211">
        <f t="shared" si="33"/>
        <v>2023</v>
      </c>
      <c r="I91" s="211">
        <f t="shared" si="33"/>
        <v>2024</v>
      </c>
      <c r="J91" s="211">
        <f t="shared" si="33"/>
        <v>2025</v>
      </c>
      <c r="K91" s="211">
        <f t="shared" si="33"/>
        <v>2026</v>
      </c>
      <c r="L91" s="211">
        <f t="shared" si="33"/>
        <v>2027</v>
      </c>
      <c r="M91" s="211">
        <f t="shared" si="33"/>
        <v>2028</v>
      </c>
      <c r="N91" s="211">
        <f t="shared" si="33"/>
        <v>2029</v>
      </c>
      <c r="O91" s="211">
        <f t="shared" si="33"/>
        <v>2030</v>
      </c>
      <c r="P91" s="211">
        <f t="shared" si="33"/>
        <v>2031</v>
      </c>
      <c r="Q91" s="211">
        <f t="shared" si="33"/>
        <v>2032</v>
      </c>
      <c r="R91" s="211">
        <f t="shared" si="33"/>
        <v>2033</v>
      </c>
      <c r="S91" s="211">
        <f t="shared" si="33"/>
        <v>2034</v>
      </c>
      <c r="T91" s="211">
        <f t="shared" si="33"/>
        <v>2035</v>
      </c>
      <c r="U91" s="211">
        <f t="shared" si="33"/>
        <v>2036</v>
      </c>
      <c r="V91" s="211">
        <f t="shared" si="33"/>
        <v>2037</v>
      </c>
      <c r="W91" s="211">
        <f t="shared" si="33"/>
        <v>2038</v>
      </c>
      <c r="X91" s="211">
        <f t="shared" si="33"/>
        <v>2039</v>
      </c>
      <c r="Y91" s="211">
        <f t="shared" si="33"/>
        <v>2040</v>
      </c>
      <c r="Z91" s="211">
        <f t="shared" si="33"/>
        <v>2041</v>
      </c>
      <c r="AA91" s="211">
        <f t="shared" si="33"/>
        <v>2042</v>
      </c>
      <c r="AB91" s="211">
        <f t="shared" si="33"/>
        <v>2043</v>
      </c>
      <c r="AC91" s="211">
        <f t="shared" si="33"/>
        <v>2044</v>
      </c>
      <c r="AD91" s="211">
        <f t="shared" si="33"/>
        <v>2045</v>
      </c>
      <c r="AE91" s="211">
        <f t="shared" si="33"/>
        <v>2046</v>
      </c>
      <c r="AF91" s="211">
        <f t="shared" si="33"/>
        <v>2047</v>
      </c>
      <c r="AG91" s="211">
        <f t="shared" si="33"/>
        <v>2048</v>
      </c>
      <c r="AH91" s="211">
        <f t="shared" si="33"/>
        <v>2049</v>
      </c>
      <c r="AI91" s="211">
        <f t="shared" si="33"/>
        <v>2050</v>
      </c>
      <c r="AJ91" s="211">
        <f t="shared" si="33"/>
        <v>2051</v>
      </c>
      <c r="AK91" s="211">
        <f t="shared" si="33"/>
        <v>2052</v>
      </c>
      <c r="AL91" s="211">
        <f t="shared" si="33"/>
        <v>2053</v>
      </c>
      <c r="AM91" s="211">
        <f t="shared" si="33"/>
        <v>2054</v>
      </c>
      <c r="AN91" s="211">
        <f t="shared" si="33"/>
        <v>2055</v>
      </c>
      <c r="AO91" s="211">
        <f t="shared" si="33"/>
        <v>2056</v>
      </c>
      <c r="AP91" s="211">
        <f t="shared" si="33"/>
        <v>2057</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590</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591</v>
      </c>
      <c r="B99" s="287">
        <f>B81*B85</f>
        <v>-4539754.3428329024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-4539754.3428329024</v>
      </c>
      <c r="AR99" s="290"/>
      <c r="AS99" s="290"/>
    </row>
    <row r="100" spans="1:71" s="294" customFormat="1" hidden="1" x14ac:dyDescent="0.2">
      <c r="A100" s="292">
        <f>AQ99</f>
        <v>-4539754.3428329024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-5753576.9525607545</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592</v>
      </c>
      <c r="B102" s="296">
        <f>(A101+-A100)/-A100</f>
        <v>-0.26737627590888569</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593</v>
      </c>
      <c r="B104" s="298" t="s">
        <v>594</v>
      </c>
      <c r="C104" s="298" t="s">
        <v>595</v>
      </c>
      <c r="D104" s="298" t="s">
        <v>596</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-5.6500411050385519</v>
      </c>
      <c r="B105" s="302">
        <f>L88</f>
        <v>0</v>
      </c>
      <c r="C105" s="303" t="str">
        <f>G28</f>
        <v>не окупается</v>
      </c>
      <c r="D105" s="303" t="str">
        <f>G29</f>
        <v>не окупается</v>
      </c>
      <c r="E105" s="304" t="s">
        <v>597</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598</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599</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600</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601</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602</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603</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604</v>
      </c>
      <c r="C116" s="405"/>
      <c r="D116" s="404" t="s">
        <v>605</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606</v>
      </c>
      <c r="B117" s="315"/>
      <c r="C117" s="306" t="s">
        <v>607</v>
      </c>
      <c r="D117" s="315"/>
      <c r="E117" s="306" t="s">
        <v>607</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606</v>
      </c>
      <c r="B118" s="306">
        <f>$B$110*B117</f>
        <v>0</v>
      </c>
      <c r="C118" s="306" t="s">
        <v>141</v>
      </c>
      <c r="D118" s="306">
        <f>$B$110*D117</f>
        <v>0</v>
      </c>
      <c r="E118" s="306" t="s">
        <v>141</v>
      </c>
      <c r="F118" s="309" t="s">
        <v>608</v>
      </c>
      <c r="G118" s="306">
        <f>D117-B117</f>
        <v>0</v>
      </c>
      <c r="H118" s="306" t="s">
        <v>607</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609</v>
      </c>
      <c r="G119" s="306">
        <f>I119/$B$110</f>
        <v>0</v>
      </c>
      <c r="H119" s="306" t="s">
        <v>607</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610</v>
      </c>
      <c r="G120" s="316">
        <f>G118</f>
        <v>0</v>
      </c>
      <c r="H120" s="306" t="s">
        <v>607</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611</v>
      </c>
      <c r="B122" s="322">
        <v>6.0049987747585041</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612</v>
      </c>
      <c r="B124" s="323"/>
      <c r="C124" s="324" t="s">
        <v>613</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614</v>
      </c>
      <c r="B126" s="329">
        <f>$B$122*1000*1000</f>
        <v>6004998.7747585038</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615</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616</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617</v>
      </c>
      <c r="B131" s="336">
        <v>1.23072</v>
      </c>
      <c r="C131" s="304" t="s">
        <v>618</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619</v>
      </c>
      <c r="B132" s="336">
        <v>1.20268</v>
      </c>
      <c r="C132" s="304" t="s">
        <v>618</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620</v>
      </c>
      <c r="C134" s="328" t="s">
        <v>621</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622</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623</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F_596-12</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Комплекс технических средств безопасности на ПС 110кВ О-12 "Южная"</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18" t="s">
        <v>518</v>
      </c>
      <c r="B19" s="418"/>
      <c r="C19" s="418"/>
      <c r="D19" s="418"/>
      <c r="E19" s="418"/>
      <c r="F19" s="418"/>
      <c r="G19" s="418"/>
      <c r="H19" s="418"/>
      <c r="I19" s="418"/>
      <c r="J19" s="418"/>
      <c r="K19" s="418"/>
      <c r="L19" s="418"/>
    </row>
    <row r="20" spans="1:12" x14ac:dyDescent="0.25">
      <c r="A20" s="74"/>
      <c r="B20" s="74"/>
      <c r="C20" s="104"/>
      <c r="D20" s="104"/>
      <c r="E20" s="104"/>
      <c r="F20" s="104"/>
      <c r="G20" s="104"/>
      <c r="H20" s="104"/>
      <c r="I20" s="104"/>
      <c r="J20" s="104"/>
      <c r="K20" s="104"/>
      <c r="L20" s="104"/>
    </row>
    <row r="21" spans="1:12" ht="28.5" customHeight="1" x14ac:dyDescent="0.25">
      <c r="A21" s="419" t="s">
        <v>234</v>
      </c>
      <c r="B21" s="419" t="s">
        <v>233</v>
      </c>
      <c r="C21" s="425" t="s">
        <v>448</v>
      </c>
      <c r="D21" s="425"/>
      <c r="E21" s="425"/>
      <c r="F21" s="425"/>
      <c r="G21" s="425"/>
      <c r="H21" s="425"/>
      <c r="I21" s="420" t="s">
        <v>232</v>
      </c>
      <c r="J21" s="422" t="s">
        <v>450</v>
      </c>
      <c r="K21" s="419" t="s">
        <v>231</v>
      </c>
      <c r="L21" s="421" t="s">
        <v>449</v>
      </c>
    </row>
    <row r="22" spans="1:12" ht="58.5" customHeight="1" x14ac:dyDescent="0.25">
      <c r="A22" s="419"/>
      <c r="B22" s="419"/>
      <c r="C22" s="426" t="s">
        <v>3</v>
      </c>
      <c r="D22" s="426"/>
      <c r="E22" s="167"/>
      <c r="F22" s="168"/>
      <c r="G22" s="427" t="s">
        <v>2</v>
      </c>
      <c r="H22" s="428"/>
      <c r="I22" s="420"/>
      <c r="J22" s="423"/>
      <c r="K22" s="419"/>
      <c r="L22" s="421"/>
    </row>
    <row r="23" spans="1:12" ht="47.25" x14ac:dyDescent="0.25">
      <c r="A23" s="419"/>
      <c r="B23" s="419"/>
      <c r="C23" s="103" t="s">
        <v>230</v>
      </c>
      <c r="D23" s="103" t="s">
        <v>229</v>
      </c>
      <c r="E23" s="103" t="s">
        <v>230</v>
      </c>
      <c r="F23" s="103" t="s">
        <v>229</v>
      </c>
      <c r="G23" s="103" t="s">
        <v>230</v>
      </c>
      <c r="H23" s="103" t="s">
        <v>229</v>
      </c>
      <c r="I23" s="420"/>
      <c r="J23" s="424"/>
      <c r="K23" s="419"/>
      <c r="L23" s="421"/>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2016-11-02T13:44:47Z</dcterms:modified>
</cp:coreProperties>
</file>