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29" i="24" l="1"/>
  <c r="C27" i="24"/>
  <c r="B27" i="23"/>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C49" i="7" s="1"/>
  <c r="AB29" i="24"/>
  <c r="AB28" i="24"/>
  <c r="AB27" i="24"/>
  <c r="AB26" i="24"/>
  <c r="AB25" i="24"/>
  <c r="AB24" i="24"/>
  <c r="C48" i="7" s="1"/>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63" i="23" l="1"/>
  <c r="B65" i="23"/>
  <c r="B66" i="23"/>
  <c r="B68" i="23"/>
  <c r="B60" i="23" l="1"/>
  <c r="B34" i="23"/>
  <c r="B38" i="23"/>
  <c r="A15" i="25"/>
  <c r="A12" i="25"/>
  <c r="A9" i="25"/>
  <c r="D140" i="25"/>
  <c r="B140" i="25"/>
  <c r="C140" i="25" s="1"/>
  <c r="C141" i="25" s="1"/>
  <c r="B73"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C74" i="25" s="1"/>
  <c r="B52" i="25"/>
  <c r="B50" i="25"/>
  <c r="B59" i="25" s="1"/>
  <c r="C48" i="25"/>
  <c r="B48" i="25"/>
  <c r="B47" i="25"/>
  <c r="B45" i="25"/>
  <c r="B44" i="25"/>
  <c r="B27" i="25"/>
  <c r="A7" i="25"/>
  <c r="A5" i="25"/>
  <c r="D48" i="25" l="1"/>
  <c r="F48" i="25"/>
  <c r="B81" i="25"/>
  <c r="B99" i="25" s="1"/>
  <c r="J136" i="25"/>
  <c r="H48" i="25"/>
  <c r="B25" i="25"/>
  <c r="C67" i="25" s="1"/>
  <c r="C76" i="25" s="1"/>
  <c r="C47" i="25"/>
  <c r="C61" i="25" s="1"/>
  <c r="C60" i="25" s="1"/>
  <c r="E48" i="25"/>
  <c r="G48" i="25"/>
  <c r="B49" i="25"/>
  <c r="C52" i="25"/>
  <c r="I118" i="25"/>
  <c r="I120" i="25" s="1"/>
  <c r="C109" i="25" s="1"/>
  <c r="D58" i="25"/>
  <c r="E58" i="25" s="1"/>
  <c r="B85" i="25"/>
  <c r="B46" i="25"/>
  <c r="B80" i="25"/>
  <c r="B66" i="25"/>
  <c r="B68" i="25" s="1"/>
  <c r="F76" i="25"/>
  <c r="D67" i="25"/>
  <c r="D47" i="25"/>
  <c r="D74" i="25"/>
  <c r="E140" i="25"/>
  <c r="E141" i="25"/>
  <c r="D73" i="25" s="1"/>
  <c r="D85" i="25" s="1"/>
  <c r="D99" i="25" s="1"/>
  <c r="E137" i="25"/>
  <c r="D141" i="25"/>
  <c r="C73" i="25" s="1"/>
  <c r="C85" i="25" s="1"/>
  <c r="C99" i="25" s="1"/>
  <c r="B79" i="25" l="1"/>
  <c r="AQ81" i="25"/>
  <c r="D52" i="25"/>
  <c r="B54" i="25"/>
  <c r="D109" i="25"/>
  <c r="C108" i="25"/>
  <c r="C50" i="25" s="1"/>
  <c r="C59" i="25" s="1"/>
  <c r="K136" i="25"/>
  <c r="I48" i="25"/>
  <c r="E74" i="25"/>
  <c r="E52" i="25"/>
  <c r="F58" i="25"/>
  <c r="E47" i="25"/>
  <c r="E67" i="25"/>
  <c r="D76" i="25"/>
  <c r="F137" i="25"/>
  <c r="D49" i="25"/>
  <c r="F140" i="25"/>
  <c r="B75" i="25"/>
  <c r="B55" i="25" l="1"/>
  <c r="C66" i="25"/>
  <c r="C68" i="25" s="1"/>
  <c r="C75" i="25" s="1"/>
  <c r="C80" i="25"/>
  <c r="C79" i="25"/>
  <c r="L136" i="25"/>
  <c r="J48" i="25"/>
  <c r="D108" i="25"/>
  <c r="D50" i="25" s="1"/>
  <c r="D59" i="25" s="1"/>
  <c r="D80" i="25" s="1"/>
  <c r="E109" i="25"/>
  <c r="G140" i="25"/>
  <c r="E76" i="25"/>
  <c r="F67" i="25"/>
  <c r="G58" i="25"/>
  <c r="F52" i="25"/>
  <c r="F47" i="25"/>
  <c r="F74" i="25"/>
  <c r="F141" i="25"/>
  <c r="E73" i="25" s="1"/>
  <c r="E85" i="25" s="1"/>
  <c r="E99" i="25" s="1"/>
  <c r="G137" i="25"/>
  <c r="E49" i="25"/>
  <c r="D61" i="25"/>
  <c r="D60" i="25" s="1"/>
  <c r="B56" i="25" l="1"/>
  <c r="B69" i="25" s="1"/>
  <c r="C53" i="25"/>
  <c r="C55" i="25" s="1"/>
  <c r="D53" i="25" s="1"/>
  <c r="B82" i="25"/>
  <c r="D66" i="25"/>
  <c r="D68" i="25" s="1"/>
  <c r="D75" i="25" s="1"/>
  <c r="M136" i="25"/>
  <c r="K48" i="25"/>
  <c r="E61" i="25"/>
  <c r="E60" i="25" s="1"/>
  <c r="F109" i="25"/>
  <c r="E108" i="25"/>
  <c r="E50" i="25" s="1"/>
  <c r="E59" i="25" s="1"/>
  <c r="G74" i="25"/>
  <c r="H58" i="25"/>
  <c r="G52" i="25"/>
  <c r="G47" i="25"/>
  <c r="D79" i="25"/>
  <c r="H140" i="25"/>
  <c r="H137" i="25"/>
  <c r="F49" i="25"/>
  <c r="D55" i="25"/>
  <c r="C82" i="25"/>
  <c r="G67" i="25"/>
  <c r="G141" i="25"/>
  <c r="F73" i="25" s="1"/>
  <c r="F85" i="25" s="1"/>
  <c r="F99" i="25" s="1"/>
  <c r="B77" i="25" l="1"/>
  <c r="B70" i="25"/>
  <c r="C56" i="25"/>
  <c r="C69" i="25" s="1"/>
  <c r="C70" i="25" s="1"/>
  <c r="E80" i="25"/>
  <c r="E66" i="25"/>
  <c r="E68" i="25" s="1"/>
  <c r="E79" i="25"/>
  <c r="N136" i="25"/>
  <c r="L48" i="25"/>
  <c r="F108" i="25"/>
  <c r="F50" i="25" s="1"/>
  <c r="F59" i="25" s="1"/>
  <c r="F80" i="25" s="1"/>
  <c r="G109" i="25"/>
  <c r="C77" i="25"/>
  <c r="D82" i="25"/>
  <c r="D56" i="25"/>
  <c r="D69" i="25" s="1"/>
  <c r="I137" i="25"/>
  <c r="G49" i="25"/>
  <c r="I140" i="25"/>
  <c r="I141" i="25" s="1"/>
  <c r="H73" i="25" s="1"/>
  <c r="H85" i="25" s="1"/>
  <c r="H99" i="25" s="1"/>
  <c r="G61" i="25"/>
  <c r="G60" i="25" s="1"/>
  <c r="I58" i="25"/>
  <c r="H52" i="25"/>
  <c r="H47" i="25"/>
  <c r="H74" i="25"/>
  <c r="F61" i="25"/>
  <c r="G76" i="25"/>
  <c r="H67" i="25"/>
  <c r="E75" i="25"/>
  <c r="E53" i="25"/>
  <c r="H141" i="25"/>
  <c r="G73" i="25" s="1"/>
  <c r="G85" i="25" s="1"/>
  <c r="G99" i="25" s="1"/>
  <c r="B71" i="25" l="1"/>
  <c r="B78" i="25" s="1"/>
  <c r="B83" i="25" s="1"/>
  <c r="B72" i="25"/>
  <c r="H109" i="25"/>
  <c r="G108" i="25"/>
  <c r="G50" i="25" s="1"/>
  <c r="G59" i="25" s="1"/>
  <c r="O136" i="25"/>
  <c r="M48" i="25"/>
  <c r="F60" i="25"/>
  <c r="F66" i="25" s="1"/>
  <c r="F68" i="25" s="1"/>
  <c r="F79" i="25"/>
  <c r="I74" i="25"/>
  <c r="I52" i="25"/>
  <c r="I47" i="25"/>
  <c r="J58" i="25"/>
  <c r="D77" i="25"/>
  <c r="D70" i="25"/>
  <c r="C71" i="25"/>
  <c r="C72" i="25" s="1"/>
  <c r="E55" i="25"/>
  <c r="F53" i="25" s="1"/>
  <c r="B88" i="25"/>
  <c r="B86" i="25"/>
  <c r="B84" i="25"/>
  <c r="B89" i="25" s="1"/>
  <c r="I67" i="25"/>
  <c r="H76" i="25"/>
  <c r="J140" i="25"/>
  <c r="J141" i="25" s="1"/>
  <c r="I73" i="25" s="1"/>
  <c r="I85" i="25" s="1"/>
  <c r="I99" i="25" s="1"/>
  <c r="J137" i="25"/>
  <c r="H49" i="25"/>
  <c r="G80" i="25" l="1"/>
  <c r="G66" i="25"/>
  <c r="G68" i="25" s="1"/>
  <c r="G79" i="25"/>
  <c r="P136" i="25"/>
  <c r="N48" i="25"/>
  <c r="H108" i="25"/>
  <c r="H50" i="25" s="1"/>
  <c r="H59" i="25" s="1"/>
  <c r="I109" i="25"/>
  <c r="K137" i="25"/>
  <c r="I49" i="25"/>
  <c r="I61" i="25" s="1"/>
  <c r="I60" i="25" s="1"/>
  <c r="I76" i="25"/>
  <c r="J67" i="25"/>
  <c r="B87" i="25"/>
  <c r="B90" i="25" s="1"/>
  <c r="F55" i="25"/>
  <c r="K140" i="25"/>
  <c r="E82" i="25"/>
  <c r="E56" i="25"/>
  <c r="E69" i="25" s="1"/>
  <c r="C78" i="25"/>
  <c r="C83" i="25" s="1"/>
  <c r="D71" i="25"/>
  <c r="G75" i="25"/>
  <c r="K58" i="25"/>
  <c r="J52" i="25"/>
  <c r="J47" i="25"/>
  <c r="J74" i="25"/>
  <c r="H61" i="25"/>
  <c r="H60" i="25" s="1"/>
  <c r="F75" i="25"/>
  <c r="H80" i="25" l="1"/>
  <c r="H79" i="25"/>
  <c r="Q136" i="25"/>
  <c r="O48" i="25"/>
  <c r="H66" i="25"/>
  <c r="H68" i="25" s="1"/>
  <c r="J109" i="25"/>
  <c r="I108" i="25"/>
  <c r="I50" i="25" s="1"/>
  <c r="I59" i="25" s="1"/>
  <c r="H75" i="25"/>
  <c r="D78" i="25"/>
  <c r="D83" i="25" s="1"/>
  <c r="D86" i="25" s="1"/>
  <c r="C86" i="25"/>
  <c r="C88" i="25"/>
  <c r="C84" i="25"/>
  <c r="C89" i="25" s="1"/>
  <c r="E77" i="25"/>
  <c r="E70" i="25"/>
  <c r="L140" i="25"/>
  <c r="L141" i="25" s="1"/>
  <c r="K73" i="25" s="1"/>
  <c r="K85" i="25" s="1"/>
  <c r="K99" i="25" s="1"/>
  <c r="K74" i="25"/>
  <c r="L58" i="25"/>
  <c r="K52" i="25"/>
  <c r="K47" i="25"/>
  <c r="D72" i="25"/>
  <c r="K141" i="25"/>
  <c r="J73" i="25" s="1"/>
  <c r="J85" i="25" s="1"/>
  <c r="J99" i="25" s="1"/>
  <c r="F82" i="25"/>
  <c r="F56" i="25"/>
  <c r="F69" i="25" s="1"/>
  <c r="L137" i="25"/>
  <c r="J49" i="25"/>
  <c r="G53" i="25"/>
  <c r="K67" i="25"/>
  <c r="J76" i="25"/>
  <c r="D88" i="25" l="1"/>
  <c r="D84" i="25"/>
  <c r="I66" i="25"/>
  <c r="I68" i="25" s="1"/>
  <c r="I75" i="25" s="1"/>
  <c r="I79" i="25"/>
  <c r="I80" i="25"/>
  <c r="K109" i="25"/>
  <c r="J108" i="25"/>
  <c r="J50" i="25" s="1"/>
  <c r="J59" i="25" s="1"/>
  <c r="R136" i="25"/>
  <c r="P48" i="25"/>
  <c r="J61" i="25"/>
  <c r="J60" i="25" s="1"/>
  <c r="K76" i="25"/>
  <c r="L67" i="25"/>
  <c r="G55" i="25"/>
  <c r="M137" i="25"/>
  <c r="K49" i="25"/>
  <c r="M58" i="25"/>
  <c r="L52" i="25"/>
  <c r="L47" i="25"/>
  <c r="L74" i="25"/>
  <c r="C87" i="25"/>
  <c r="C90" i="25" s="1"/>
  <c r="D87" i="25"/>
  <c r="F77" i="25"/>
  <c r="F70" i="25"/>
  <c r="M140" i="25"/>
  <c r="E71" i="25"/>
  <c r="E72" i="25" s="1"/>
  <c r="D89" i="25"/>
  <c r="J80" i="25" l="1"/>
  <c r="J79" i="25"/>
  <c r="J66" i="25"/>
  <c r="J68" i="25" s="1"/>
  <c r="J75" i="25" s="1"/>
  <c r="S136" i="25"/>
  <c r="Q48" i="25"/>
  <c r="L109" i="25"/>
  <c r="K108" i="25"/>
  <c r="K50" i="25" s="1"/>
  <c r="K59" i="25" s="1"/>
  <c r="K80" i="25" s="1"/>
  <c r="D90" i="25"/>
  <c r="N140" i="25"/>
  <c r="N141" i="25" s="1"/>
  <c r="M73" i="25" s="1"/>
  <c r="M85" i="25" s="1"/>
  <c r="M99" i="25" s="1"/>
  <c r="M74" i="25"/>
  <c r="M52" i="25"/>
  <c r="N58" i="25"/>
  <c r="M47" i="25"/>
  <c r="G82" i="25"/>
  <c r="G56" i="25"/>
  <c r="G69" i="25" s="1"/>
  <c r="M67" i="25"/>
  <c r="L76" i="25"/>
  <c r="E78" i="25"/>
  <c r="E83" i="25" s="1"/>
  <c r="M141" i="25"/>
  <c r="L73" i="25" s="1"/>
  <c r="L85" i="25" s="1"/>
  <c r="L99" i="25" s="1"/>
  <c r="F71" i="25"/>
  <c r="K61" i="25"/>
  <c r="K60" i="25" s="1"/>
  <c r="N137" i="25"/>
  <c r="L49" i="25"/>
  <c r="H53" i="25"/>
  <c r="K66" i="25" l="1"/>
  <c r="K68" i="25" s="1"/>
  <c r="K75" i="25" s="1"/>
  <c r="M109" i="25"/>
  <c r="L108" i="25"/>
  <c r="L50" i="25" s="1"/>
  <c r="L59" i="25" s="1"/>
  <c r="L80" i="25" s="1"/>
  <c r="T136" i="25"/>
  <c r="R48" i="25"/>
  <c r="H55" i="25"/>
  <c r="E86" i="25"/>
  <c r="E88" i="25"/>
  <c r="E84" i="25"/>
  <c r="E89" i="25" s="1"/>
  <c r="F78" i="25"/>
  <c r="F83" i="25" s="1"/>
  <c r="F86" i="25" s="1"/>
  <c r="G77" i="25"/>
  <c r="G70" i="25"/>
  <c r="K79" i="25"/>
  <c r="O58" i="25"/>
  <c r="N52" i="25"/>
  <c r="N47" i="25"/>
  <c r="N74" i="25"/>
  <c r="O137" i="25"/>
  <c r="M49" i="25"/>
  <c r="F72" i="25"/>
  <c r="M76" i="25"/>
  <c r="N67" i="25"/>
  <c r="M61" i="25"/>
  <c r="M60" i="25" s="1"/>
  <c r="L61" i="25"/>
  <c r="L60" i="25" s="1"/>
  <c r="O140" i="25"/>
  <c r="O141" i="25" s="1"/>
  <c r="N73" i="25" s="1"/>
  <c r="N85" i="25" s="1"/>
  <c r="N99" i="25" s="1"/>
  <c r="L66" i="25" l="1"/>
  <c r="L68" i="25" s="1"/>
  <c r="L75" i="25" s="1"/>
  <c r="U136" i="25"/>
  <c r="S48" i="25"/>
  <c r="N109" i="25"/>
  <c r="M108" i="25"/>
  <c r="M50" i="25" s="1"/>
  <c r="M59" i="25" s="1"/>
  <c r="L79" i="25"/>
  <c r="P137" i="25"/>
  <c r="N49" i="25"/>
  <c r="N61" i="25" s="1"/>
  <c r="N60" i="25" s="1"/>
  <c r="O74" i="25"/>
  <c r="P58" i="25"/>
  <c r="O52" i="25"/>
  <c r="O47" i="25"/>
  <c r="F84" i="25"/>
  <c r="F89" i="25" s="1"/>
  <c r="F87" i="25"/>
  <c r="E87" i="25"/>
  <c r="E90" i="25" s="1"/>
  <c r="H82" i="25"/>
  <c r="H56" i="25"/>
  <c r="H69" i="25" s="1"/>
  <c r="P140" i="25"/>
  <c r="P141" i="25" s="1"/>
  <c r="O73" i="25" s="1"/>
  <c r="O85" i="25" s="1"/>
  <c r="O99" i="25" s="1"/>
  <c r="O67" i="25"/>
  <c r="N76" i="25"/>
  <c r="G71" i="25"/>
  <c r="G78" i="25" s="1"/>
  <c r="G83" i="25" s="1"/>
  <c r="F88" i="25"/>
  <c r="I53" i="25"/>
  <c r="M66" i="25" l="1"/>
  <c r="M68" i="25" s="1"/>
  <c r="M80" i="25"/>
  <c r="M79" i="25"/>
  <c r="O109" i="25"/>
  <c r="N108" i="25"/>
  <c r="N50" i="25" s="1"/>
  <c r="N59" i="25" s="1"/>
  <c r="V136" i="25"/>
  <c r="T48" i="25"/>
  <c r="G86" i="25"/>
  <c r="G88" i="25"/>
  <c r="G84" i="25"/>
  <c r="G89" i="25" s="1"/>
  <c r="I55" i="25"/>
  <c r="J53" i="25" s="1"/>
  <c r="O76" i="25"/>
  <c r="P67" i="25"/>
  <c r="H77" i="25"/>
  <c r="H70" i="25"/>
  <c r="Q58" i="25"/>
  <c r="P52" i="25"/>
  <c r="P47" i="25"/>
  <c r="P74" i="25"/>
  <c r="Q137" i="25"/>
  <c r="O49" i="25"/>
  <c r="G72" i="25"/>
  <c r="M75" i="25"/>
  <c r="Q140" i="25"/>
  <c r="F90" i="25"/>
  <c r="N66" i="25" l="1"/>
  <c r="N68" i="25" s="1"/>
  <c r="N80" i="25"/>
  <c r="N79" i="25"/>
  <c r="W136" i="25"/>
  <c r="U48" i="25"/>
  <c r="P109" i="25"/>
  <c r="O108" i="25"/>
  <c r="O50" i="25" s="1"/>
  <c r="O59" i="25" s="1"/>
  <c r="O80" i="25" s="1"/>
  <c r="N75" i="25"/>
  <c r="R140" i="25"/>
  <c r="R137" i="25"/>
  <c r="P49" i="25"/>
  <c r="Q74" i="25"/>
  <c r="Q52" i="25"/>
  <c r="Q47" i="25"/>
  <c r="R58" i="25"/>
  <c r="J55" i="25"/>
  <c r="K53" i="25" s="1"/>
  <c r="Q141" i="25"/>
  <c r="P73" i="25" s="1"/>
  <c r="P85" i="25" s="1"/>
  <c r="P99" i="25" s="1"/>
  <c r="O61" i="25"/>
  <c r="O60" i="25" s="1"/>
  <c r="H71" i="25"/>
  <c r="H78" i="25" s="1"/>
  <c r="H83" i="25" s="1"/>
  <c r="Q67" i="25"/>
  <c r="P76" i="25"/>
  <c r="I82" i="25"/>
  <c r="I56" i="25"/>
  <c r="I69" i="25" s="1"/>
  <c r="G87" i="25"/>
  <c r="G90" i="25" s="1"/>
  <c r="O79" i="25" l="1"/>
  <c r="Q109" i="25"/>
  <c r="P108" i="25"/>
  <c r="P50" i="25" s="1"/>
  <c r="P59" i="25" s="1"/>
  <c r="X136" i="25"/>
  <c r="V48" i="25"/>
  <c r="O66" i="25"/>
  <c r="O68" i="25" s="1"/>
  <c r="P61" i="25"/>
  <c r="P60" i="25" s="1"/>
  <c r="H86" i="25"/>
  <c r="H88" i="25"/>
  <c r="H84" i="25"/>
  <c r="H89" i="25" s="1"/>
  <c r="O75" i="25"/>
  <c r="Q76" i="25"/>
  <c r="R67" i="25"/>
  <c r="K55" i="25"/>
  <c r="L53" i="25" s="1"/>
  <c r="S58" i="25"/>
  <c r="R52" i="25"/>
  <c r="R47" i="25"/>
  <c r="R74" i="25"/>
  <c r="S137" i="25"/>
  <c r="Q49" i="25"/>
  <c r="S140" i="25"/>
  <c r="I77" i="25"/>
  <c r="I70" i="25"/>
  <c r="H72" i="25"/>
  <c r="J82" i="25"/>
  <c r="J56" i="25"/>
  <c r="J69" i="25" s="1"/>
  <c r="Q61" i="25"/>
  <c r="Q60" i="25" s="1"/>
  <c r="R141" i="25"/>
  <c r="Q73" i="25" s="1"/>
  <c r="Q85" i="25" s="1"/>
  <c r="Q99" i="25" s="1"/>
  <c r="P80" i="25" l="1"/>
  <c r="P79" i="25"/>
  <c r="P66" i="25"/>
  <c r="P68" i="25" s="1"/>
  <c r="P75" i="25" s="1"/>
  <c r="Y136" i="25"/>
  <c r="W48" i="25"/>
  <c r="Q108" i="25"/>
  <c r="Q50" i="25" s="1"/>
  <c r="Q59" i="25" s="1"/>
  <c r="R109" i="25"/>
  <c r="T140" i="25"/>
  <c r="T141" i="25" s="1"/>
  <c r="S73" i="25" s="1"/>
  <c r="S85" i="25" s="1"/>
  <c r="S99" i="25" s="1"/>
  <c r="T137" i="25"/>
  <c r="R49" i="25"/>
  <c r="S74" i="25"/>
  <c r="T58" i="25"/>
  <c r="S52" i="25"/>
  <c r="S47" i="25"/>
  <c r="L55" i="25"/>
  <c r="M53" i="25" s="1"/>
  <c r="J77" i="25"/>
  <c r="J70" i="25"/>
  <c r="I71" i="25"/>
  <c r="I78" i="25" s="1"/>
  <c r="I83" i="25" s="1"/>
  <c r="S141" i="25"/>
  <c r="R73" i="25" s="1"/>
  <c r="R85" i="25" s="1"/>
  <c r="R99" i="25" s="1"/>
  <c r="K82" i="25"/>
  <c r="K56" i="25"/>
  <c r="K69" i="25" s="1"/>
  <c r="S67" i="25"/>
  <c r="R76" i="25"/>
  <c r="H87" i="25"/>
  <c r="H90" i="25" s="1"/>
  <c r="Q66" i="25" l="1"/>
  <c r="Q68" i="25" s="1"/>
  <c r="Q75" i="25" s="1"/>
  <c r="Q80" i="25"/>
  <c r="Q79" i="25"/>
  <c r="Z136" i="25"/>
  <c r="X48" i="25"/>
  <c r="R61" i="25"/>
  <c r="R60" i="25" s="1"/>
  <c r="S109" i="25"/>
  <c r="R108" i="25"/>
  <c r="R50" i="25" s="1"/>
  <c r="R59" i="25" s="1"/>
  <c r="I72" i="25"/>
  <c r="I86" i="25"/>
  <c r="I87" i="25" s="1"/>
  <c r="I90" i="25" s="1"/>
  <c r="I84" i="25"/>
  <c r="I89" i="25" s="1"/>
  <c r="I88" i="25"/>
  <c r="S76" i="25"/>
  <c r="T67" i="25"/>
  <c r="M55" i="25"/>
  <c r="U58" i="25"/>
  <c r="T52" i="25"/>
  <c r="T47" i="25"/>
  <c r="T74" i="25"/>
  <c r="U137" i="25"/>
  <c r="S49" i="25"/>
  <c r="K77" i="25"/>
  <c r="K70" i="25"/>
  <c r="J71" i="25"/>
  <c r="J78" i="25" s="1"/>
  <c r="J83" i="25" s="1"/>
  <c r="L82" i="25"/>
  <c r="L56" i="25"/>
  <c r="L69" i="25" s="1"/>
  <c r="U140" i="25"/>
  <c r="R66" i="25" l="1"/>
  <c r="R68" i="25" s="1"/>
  <c r="R80" i="25"/>
  <c r="R79" i="25"/>
  <c r="AA136" i="25"/>
  <c r="Y48" i="25"/>
  <c r="T109" i="25"/>
  <c r="S108" i="25"/>
  <c r="S50" i="25" s="1"/>
  <c r="S59" i="25" s="1"/>
  <c r="S80" i="25" s="1"/>
  <c r="J72" i="25"/>
  <c r="V140" i="25"/>
  <c r="R75" i="25"/>
  <c r="L77" i="25"/>
  <c r="L70" i="25"/>
  <c r="K71" i="25"/>
  <c r="K78" i="25" s="1"/>
  <c r="K83" i="25" s="1"/>
  <c r="V137" i="25"/>
  <c r="T49" i="25"/>
  <c r="U74" i="25"/>
  <c r="U52" i="25"/>
  <c r="V58" i="25"/>
  <c r="U47" i="25"/>
  <c r="M82" i="25"/>
  <c r="M56" i="25"/>
  <c r="M69" i="25" s="1"/>
  <c r="J86" i="25"/>
  <c r="J87" i="25" s="1"/>
  <c r="J90" i="25" s="1"/>
  <c r="J84" i="25"/>
  <c r="J89" i="25" s="1"/>
  <c r="J88" i="25"/>
  <c r="U141" i="25"/>
  <c r="T73" i="25" s="1"/>
  <c r="T85" i="25" s="1"/>
  <c r="T99" i="25" s="1"/>
  <c r="S61" i="25"/>
  <c r="S60" i="25" s="1"/>
  <c r="N53" i="25"/>
  <c r="U67" i="25"/>
  <c r="T76" i="25"/>
  <c r="T108" i="25" l="1"/>
  <c r="T50" i="25" s="1"/>
  <c r="T59" i="25" s="1"/>
  <c r="T80" i="25" s="1"/>
  <c r="U109" i="25"/>
  <c r="AB136" i="25"/>
  <c r="Z48" i="25"/>
  <c r="S66" i="25"/>
  <c r="S68" i="25" s="1"/>
  <c r="S75" i="25" s="1"/>
  <c r="S79" i="25"/>
  <c r="K86" i="25"/>
  <c r="K87" i="25" s="1"/>
  <c r="K90" i="25" s="1"/>
  <c r="K88" i="25"/>
  <c r="K84" i="25"/>
  <c r="K89" i="25" s="1"/>
  <c r="U76" i="25"/>
  <c r="V67" i="25"/>
  <c r="N55" i="25"/>
  <c r="W58" i="25"/>
  <c r="V52" i="25"/>
  <c r="V47" i="25"/>
  <c r="V74" i="25"/>
  <c r="L71" i="25"/>
  <c r="L78" i="25" s="1"/>
  <c r="L72" i="25"/>
  <c r="W140" i="25"/>
  <c r="W141" i="25" s="1"/>
  <c r="V73" i="25" s="1"/>
  <c r="V85" i="25" s="1"/>
  <c r="V99" i="25" s="1"/>
  <c r="M77" i="25"/>
  <c r="M70" i="25"/>
  <c r="T61" i="25"/>
  <c r="T60" i="25" s="1"/>
  <c r="W137" i="25"/>
  <c r="U49" i="25"/>
  <c r="K72" i="25"/>
  <c r="L83" i="25"/>
  <c r="V141" i="25"/>
  <c r="U73" i="25" s="1"/>
  <c r="U85" i="25" s="1"/>
  <c r="U99" i="25" s="1"/>
  <c r="T66" i="25" l="1"/>
  <c r="T68" i="25" s="1"/>
  <c r="T75" i="25" s="1"/>
  <c r="AC136" i="25"/>
  <c r="AA48" i="25"/>
  <c r="U61" i="25"/>
  <c r="U60" i="25" s="1"/>
  <c r="V109" i="25"/>
  <c r="U108" i="25"/>
  <c r="U50" i="25" s="1"/>
  <c r="U59" i="25" s="1"/>
  <c r="T79" i="25"/>
  <c r="X137" i="25"/>
  <c r="V49" i="25"/>
  <c r="W74" i="25"/>
  <c r="X58" i="25"/>
  <c r="W52" i="25"/>
  <c r="W47" i="25"/>
  <c r="N82" i="25"/>
  <c r="N56" i="25"/>
  <c r="N69" i="25" s="1"/>
  <c r="L86" i="25"/>
  <c r="L87" i="25" s="1"/>
  <c r="L84" i="25"/>
  <c r="L89" i="25" s="1"/>
  <c r="G28" i="25" s="1"/>
  <c r="C105" i="25" s="1"/>
  <c r="L88" i="25"/>
  <c r="B105" i="25" s="1"/>
  <c r="M71" i="25"/>
  <c r="M78" i="25" s="1"/>
  <c r="M83" i="25" s="1"/>
  <c r="X140" i="25"/>
  <c r="X141" i="25" s="1"/>
  <c r="W73" i="25" s="1"/>
  <c r="W85" i="25" s="1"/>
  <c r="W99" i="25" s="1"/>
  <c r="O53" i="25"/>
  <c r="W67" i="25"/>
  <c r="V76" i="25"/>
  <c r="M72" i="25" l="1"/>
  <c r="U80" i="25"/>
  <c r="U79" i="25"/>
  <c r="U66" i="25"/>
  <c r="U68" i="25" s="1"/>
  <c r="U75" i="25" s="1"/>
  <c r="AD136" i="25"/>
  <c r="AB48" i="25"/>
  <c r="V61" i="25"/>
  <c r="V60" i="25" s="1"/>
  <c r="V108" i="25"/>
  <c r="V50" i="25" s="1"/>
  <c r="V59" i="25" s="1"/>
  <c r="W109" i="25"/>
  <c r="M86" i="25"/>
  <c r="M87" i="25" s="1"/>
  <c r="M90" i="25" s="1"/>
  <c r="M88" i="25"/>
  <c r="M84" i="25"/>
  <c r="M89" i="25" s="1"/>
  <c r="O55" i="25"/>
  <c r="W76" i="25"/>
  <c r="X67" i="25"/>
  <c r="Y140" i="25"/>
  <c r="Y141" i="25" s="1"/>
  <c r="X73" i="25" s="1"/>
  <c r="X85" i="25" s="1"/>
  <c r="X99" i="25" s="1"/>
  <c r="N77" i="25"/>
  <c r="N70" i="25"/>
  <c r="Y58" i="25"/>
  <c r="X52" i="25"/>
  <c r="X47" i="25"/>
  <c r="X74" i="25"/>
  <c r="L90" i="25"/>
  <c r="G29" i="25" s="1"/>
  <c r="D105" i="25" s="1"/>
  <c r="G30" i="25"/>
  <c r="A105" i="25" s="1"/>
  <c r="Y137" i="25"/>
  <c r="W49" i="25"/>
  <c r="V66" i="25" l="1"/>
  <c r="V68" i="25" s="1"/>
  <c r="V80" i="25"/>
  <c r="V79" i="25"/>
  <c r="X109" i="25"/>
  <c r="W108" i="25"/>
  <c r="W50" i="25" s="1"/>
  <c r="W59" i="25" s="1"/>
  <c r="W80" i="25" s="1"/>
  <c r="AE136" i="25"/>
  <c r="AC48" i="25"/>
  <c r="Y74" i="25"/>
  <c r="Y52" i="25"/>
  <c r="Y47" i="25"/>
  <c r="Z58" i="25"/>
  <c r="N71" i="25"/>
  <c r="N78" i="25" s="1"/>
  <c r="N83" i="25" s="1"/>
  <c r="Y67" i="25"/>
  <c r="X76" i="25"/>
  <c r="O82" i="25"/>
  <c r="O56" i="25"/>
  <c r="O69" i="25" s="1"/>
  <c r="Z137" i="25"/>
  <c r="X49" i="25"/>
  <c r="V75" i="25"/>
  <c r="W61" i="25"/>
  <c r="W60" i="25" s="1"/>
  <c r="Z140" i="25"/>
  <c r="Z141" i="25" s="1"/>
  <c r="Y73" i="25" s="1"/>
  <c r="Y85" i="25" s="1"/>
  <c r="Y99" i="25" s="1"/>
  <c r="P53" i="25"/>
  <c r="AF136" i="25" l="1"/>
  <c r="AD48" i="25"/>
  <c r="X108" i="25"/>
  <c r="X50" i="25" s="1"/>
  <c r="X59" i="25" s="1"/>
  <c r="Y109" i="25"/>
  <c r="W66" i="25"/>
  <c r="W68" i="25" s="1"/>
  <c r="W75" i="25" s="1"/>
  <c r="AA137" i="25"/>
  <c r="Y49" i="25"/>
  <c r="Y61" i="25" s="1"/>
  <c r="Y60" i="25" s="1"/>
  <c r="N72" i="25"/>
  <c r="AA58" i="25"/>
  <c r="Z52" i="25"/>
  <c r="Z47" i="25"/>
  <c r="Z74" i="25"/>
  <c r="X61" i="25"/>
  <c r="X60" i="25" s="1"/>
  <c r="P55" i="25"/>
  <c r="Q53" i="25"/>
  <c r="AA140" i="25"/>
  <c r="AA141" i="25"/>
  <c r="Z73" i="25" s="1"/>
  <c r="Z85" i="25" s="1"/>
  <c r="Z99" i="25" s="1"/>
  <c r="N86" i="25"/>
  <c r="N87" i="25" s="1"/>
  <c r="N90" i="25" s="1"/>
  <c r="N88" i="25"/>
  <c r="N84" i="25"/>
  <c r="N89" i="25" s="1"/>
  <c r="O77" i="25"/>
  <c r="O70" i="25"/>
  <c r="Y76" i="25"/>
  <c r="Z67" i="25"/>
  <c r="W79" i="25"/>
  <c r="X66" i="25" l="1"/>
  <c r="X68" i="25" s="1"/>
  <c r="X80" i="25"/>
  <c r="AG136" i="25"/>
  <c r="AE48" i="25"/>
  <c r="X79" i="25"/>
  <c r="Z109" i="25"/>
  <c r="Y108" i="25"/>
  <c r="Y50" i="25" s="1"/>
  <c r="Y59" i="25" s="1"/>
  <c r="Q55" i="25"/>
  <c r="AA74" i="25"/>
  <c r="AB58" i="25"/>
  <c r="AA52" i="25"/>
  <c r="AA47" i="25"/>
  <c r="AB137" i="25"/>
  <c r="Z49" i="25"/>
  <c r="AA67" i="25"/>
  <c r="Z76" i="25"/>
  <c r="O71" i="25"/>
  <c r="O78" i="25" s="1"/>
  <c r="O83" i="25" s="1"/>
  <c r="X75" i="25"/>
  <c r="AB140" i="25"/>
  <c r="P82" i="25"/>
  <c r="P56" i="25"/>
  <c r="P69" i="25" s="1"/>
  <c r="Y66" i="25" l="1"/>
  <c r="Y68" i="25" s="1"/>
  <c r="Y80" i="25"/>
  <c r="Y79" i="25"/>
  <c r="AA109" i="25"/>
  <c r="Z108" i="25"/>
  <c r="Z50" i="25" s="1"/>
  <c r="Z59" i="25" s="1"/>
  <c r="Z80" i="25" s="1"/>
  <c r="AH136" i="25"/>
  <c r="AF48" i="25"/>
  <c r="Y75" i="25"/>
  <c r="P77" i="25"/>
  <c r="P70" i="25"/>
  <c r="AC140" i="25"/>
  <c r="AC141" i="25" s="1"/>
  <c r="AB73" i="25" s="1"/>
  <c r="AB85" i="25" s="1"/>
  <c r="AB99" i="25" s="1"/>
  <c r="O86" i="25"/>
  <c r="O87" i="25" s="1"/>
  <c r="O90" i="25" s="1"/>
  <c r="O88" i="25"/>
  <c r="O84" i="25"/>
  <c r="O89" i="25" s="1"/>
  <c r="AC137" i="25"/>
  <c r="AA49" i="25"/>
  <c r="Q82" i="25"/>
  <c r="Q56" i="25"/>
  <c r="Q69" i="25" s="1"/>
  <c r="AB141" i="25"/>
  <c r="AA73" i="25" s="1"/>
  <c r="AA85" i="25" s="1"/>
  <c r="AA99" i="25" s="1"/>
  <c r="O72" i="25"/>
  <c r="AA76" i="25"/>
  <c r="AB67" i="25"/>
  <c r="AQ67" i="25"/>
  <c r="AC58" i="25"/>
  <c r="AB52" i="25"/>
  <c r="AB47" i="25"/>
  <c r="AB74" i="25"/>
  <c r="Z61" i="25"/>
  <c r="Z60" i="25" s="1"/>
  <c r="R53" i="25"/>
  <c r="Z66" i="25" l="1"/>
  <c r="Z68" i="25" s="1"/>
  <c r="AA61" i="25"/>
  <c r="AA60" i="25" s="1"/>
  <c r="AI136" i="25"/>
  <c r="AG48" i="25"/>
  <c r="AA108" i="25"/>
  <c r="AA50" i="25" s="1"/>
  <c r="AA59" i="25" s="1"/>
  <c r="AB109" i="25"/>
  <c r="P71" i="25"/>
  <c r="P78" i="25" s="1"/>
  <c r="P83" i="25" s="1"/>
  <c r="R55" i="25"/>
  <c r="S53" i="25" s="1"/>
  <c r="Z75" i="25"/>
  <c r="Q77" i="25"/>
  <c r="Q70" i="25"/>
  <c r="AC74" i="25"/>
  <c r="AC52" i="25"/>
  <c r="AC47" i="25"/>
  <c r="AD58" i="25"/>
  <c r="Z79" i="25"/>
  <c r="AC67" i="25"/>
  <c r="AB76" i="25"/>
  <c r="AD137" i="25"/>
  <c r="AB49" i="25"/>
  <c r="AD140" i="25"/>
  <c r="AD141" i="25" s="1"/>
  <c r="AC73" i="25" s="1"/>
  <c r="AC85" i="25" s="1"/>
  <c r="AC99" i="25" s="1"/>
  <c r="AA80" i="25" l="1"/>
  <c r="AA66" i="25"/>
  <c r="AA68" i="25" s="1"/>
  <c r="AA75" i="25" s="1"/>
  <c r="AC109" i="25"/>
  <c r="AB108" i="25"/>
  <c r="AB50" i="25" s="1"/>
  <c r="AB59" i="25" s="1"/>
  <c r="AB80" i="25" s="1"/>
  <c r="AA79" i="25"/>
  <c r="AJ136" i="25"/>
  <c r="AH48" i="25"/>
  <c r="P86" i="25"/>
  <c r="P87" i="25" s="1"/>
  <c r="P90" i="25" s="1"/>
  <c r="P84" i="25"/>
  <c r="P89" i="25" s="1"/>
  <c r="P88" i="25"/>
  <c r="R82" i="25"/>
  <c r="R56" i="25"/>
  <c r="R69" i="25" s="1"/>
  <c r="P72" i="25"/>
  <c r="AE137" i="25"/>
  <c r="AC49" i="25"/>
  <c r="AC76" i="25"/>
  <c r="AD67" i="25"/>
  <c r="AE140" i="25"/>
  <c r="AE141" i="25" s="1"/>
  <c r="AD73" i="25" s="1"/>
  <c r="AD85" i="25" s="1"/>
  <c r="AD99" i="25" s="1"/>
  <c r="AE58" i="25"/>
  <c r="AD52" i="25"/>
  <c r="AD47" i="25"/>
  <c r="AD74" i="25"/>
  <c r="AB61" i="25"/>
  <c r="AB60" i="25" s="1"/>
  <c r="Q71" i="25"/>
  <c r="Q78" i="25" s="1"/>
  <c r="Q83" i="25" s="1"/>
  <c r="S55" i="25"/>
  <c r="T53" i="25" s="1"/>
  <c r="AK136" i="25" l="1"/>
  <c r="AI48" i="25"/>
  <c r="AD109" i="25"/>
  <c r="AC108" i="25"/>
  <c r="AC50" i="25" s="1"/>
  <c r="AC59" i="25" s="1"/>
  <c r="AB66" i="25"/>
  <c r="AB68" i="25" s="1"/>
  <c r="AB75" i="25" s="1"/>
  <c r="Q86" i="25"/>
  <c r="Q87" i="25" s="1"/>
  <c r="Q90" i="25" s="1"/>
  <c r="Q88" i="25"/>
  <c r="Q84" i="25"/>
  <c r="Q89" i="25" s="1"/>
  <c r="S82" i="25"/>
  <c r="S56" i="25"/>
  <c r="S69" i="25" s="1"/>
  <c r="Q72" i="25"/>
  <c r="AB79" i="25"/>
  <c r="AF140" i="25"/>
  <c r="AF141" i="25" s="1"/>
  <c r="AE73" i="25" s="1"/>
  <c r="AE85" i="25" s="1"/>
  <c r="AE99" i="25" s="1"/>
  <c r="AF137" i="25"/>
  <c r="AD49" i="25"/>
  <c r="AD61" i="25" s="1"/>
  <c r="AD60" i="25" s="1"/>
  <c r="R77" i="25"/>
  <c r="R70" i="25"/>
  <c r="AC61" i="25"/>
  <c r="AC60" i="25" s="1"/>
  <c r="T55" i="25"/>
  <c r="AE74" i="25"/>
  <c r="AF58" i="25"/>
  <c r="AE52" i="25"/>
  <c r="AE47" i="25"/>
  <c r="AE67" i="25"/>
  <c r="AD76" i="25"/>
  <c r="AC80" i="25" l="1"/>
  <c r="AC66" i="25"/>
  <c r="AC68" i="25" s="1"/>
  <c r="AE109" i="25"/>
  <c r="AD108" i="25"/>
  <c r="AD50" i="25" s="1"/>
  <c r="AD59" i="25" s="1"/>
  <c r="AL136" i="25"/>
  <c r="AJ48" i="25"/>
  <c r="AC79" i="25"/>
  <c r="AE76" i="25"/>
  <c r="AF67" i="25"/>
  <c r="T82" i="25"/>
  <c r="T56" i="25"/>
  <c r="T69" i="25" s="1"/>
  <c r="AG137" i="25"/>
  <c r="AE49" i="25"/>
  <c r="AC75" i="25"/>
  <c r="AE61" i="25"/>
  <c r="AE60" i="25" s="1"/>
  <c r="AG58" i="25"/>
  <c r="AF52" i="25"/>
  <c r="AF47" i="25"/>
  <c r="AF74" i="25"/>
  <c r="U53" i="25"/>
  <c r="R71" i="25"/>
  <c r="R78" i="25" s="1"/>
  <c r="R83" i="25" s="1"/>
  <c r="AG140" i="25"/>
  <c r="AG141" i="25" s="1"/>
  <c r="AF73" i="25" s="1"/>
  <c r="AF85" i="25" s="1"/>
  <c r="AF99" i="25" s="1"/>
  <c r="S77" i="25"/>
  <c r="S70" i="25"/>
  <c r="AD80" i="25" l="1"/>
  <c r="AD79" i="25"/>
  <c r="AD66" i="25"/>
  <c r="AD68" i="25" s="1"/>
  <c r="AD75" i="25" s="1"/>
  <c r="AM136" i="25"/>
  <c r="AK48" i="25"/>
  <c r="AF109" i="25"/>
  <c r="AE108" i="25"/>
  <c r="AE50" i="25" s="1"/>
  <c r="AE59" i="25" s="1"/>
  <c r="AE80" i="25" s="1"/>
  <c r="R72" i="25"/>
  <c r="R86" i="25"/>
  <c r="R87" i="25" s="1"/>
  <c r="R90" i="25" s="1"/>
  <c r="R84" i="25"/>
  <c r="R89" i="25" s="1"/>
  <c r="R88" i="25"/>
  <c r="AH140" i="25"/>
  <c r="AH141" i="25" s="1"/>
  <c r="AG73" i="25" s="1"/>
  <c r="AG85" i="25" s="1"/>
  <c r="AG99" i="25" s="1"/>
  <c r="U55" i="25"/>
  <c r="V53" i="25" s="1"/>
  <c r="AG74" i="25"/>
  <c r="AG52" i="25"/>
  <c r="AG47" i="25"/>
  <c r="AH58" i="25"/>
  <c r="S71" i="25"/>
  <c r="S78" i="25" s="1"/>
  <c r="S83" i="25" s="1"/>
  <c r="AH137" i="25"/>
  <c r="AF49" i="25"/>
  <c r="T77" i="25"/>
  <c r="T70" i="25"/>
  <c r="AG67" i="25"/>
  <c r="AF76" i="25"/>
  <c r="AR67" i="25"/>
  <c r="AE79" i="25" l="1"/>
  <c r="AE66" i="25"/>
  <c r="AE68" i="25" s="1"/>
  <c r="AG109" i="25"/>
  <c r="AF108" i="25"/>
  <c r="AF50" i="25" s="1"/>
  <c r="AF59" i="25" s="1"/>
  <c r="AN136" i="25"/>
  <c r="AL48" i="25"/>
  <c r="AF61" i="25"/>
  <c r="AF60" i="25" s="1"/>
  <c r="S86" i="25"/>
  <c r="S87" i="25" s="1"/>
  <c r="S90" i="25" s="1"/>
  <c r="S88" i="25"/>
  <c r="S84" i="25"/>
  <c r="S89" i="25" s="1"/>
  <c r="AG76" i="25"/>
  <c r="AH67" i="25"/>
  <c r="AI137" i="25"/>
  <c r="AG49" i="25"/>
  <c r="AI58" i="25"/>
  <c r="AH52" i="25"/>
  <c r="AH47" i="25"/>
  <c r="AH74" i="25"/>
  <c r="V55" i="25"/>
  <c r="W53" i="25" s="1"/>
  <c r="T71" i="25"/>
  <c r="T78" i="25" s="1"/>
  <c r="T83" i="25" s="1"/>
  <c r="S72" i="25"/>
  <c r="AE75" i="25"/>
  <c r="U82" i="25"/>
  <c r="U56" i="25"/>
  <c r="U69" i="25" s="1"/>
  <c r="AI140" i="25"/>
  <c r="AF80" i="25" l="1"/>
  <c r="AF66" i="25"/>
  <c r="AF68" i="25" s="1"/>
  <c r="AF75" i="25" s="1"/>
  <c r="AF79" i="25"/>
  <c r="AO136" i="25"/>
  <c r="AM48" i="25"/>
  <c r="AH109" i="25"/>
  <c r="AG108" i="25"/>
  <c r="AG50" i="25" s="1"/>
  <c r="AG59" i="25" s="1"/>
  <c r="AG80" i="25" s="1"/>
  <c r="T86" i="25"/>
  <c r="T87" i="25" s="1"/>
  <c r="T90" i="25" s="1"/>
  <c r="T84" i="25"/>
  <c r="T89" i="25" s="1"/>
  <c r="T88" i="25"/>
  <c r="AJ140" i="25"/>
  <c r="W55" i="25"/>
  <c r="AI141" i="25"/>
  <c r="AH73" i="25" s="1"/>
  <c r="AH85" i="25" s="1"/>
  <c r="AH99" i="25" s="1"/>
  <c r="U77" i="25"/>
  <c r="U70" i="25"/>
  <c r="AG61" i="25"/>
  <c r="AG60" i="25" s="1"/>
  <c r="T72" i="25"/>
  <c r="V82" i="25"/>
  <c r="V56" i="25"/>
  <c r="V69" i="25" s="1"/>
  <c r="AI74" i="25"/>
  <c r="AJ58" i="25"/>
  <c r="AI52" i="25"/>
  <c r="AI47" i="25"/>
  <c r="AJ137" i="25"/>
  <c r="AH49" i="25"/>
  <c r="AI67" i="25"/>
  <c r="AH76" i="25"/>
  <c r="AH108" i="25" l="1"/>
  <c r="AI109" i="25"/>
  <c r="AP136" i="25"/>
  <c r="AN48" i="25"/>
  <c r="AH50" i="25"/>
  <c r="AH59" i="25" s="1"/>
  <c r="AH61" i="25"/>
  <c r="AH60" i="25" s="1"/>
  <c r="AH66" i="25" s="1"/>
  <c r="AH68" i="25" s="1"/>
  <c r="AG66" i="25"/>
  <c r="AG68" i="25" s="1"/>
  <c r="AG75" i="25" s="1"/>
  <c r="AI76" i="25"/>
  <c r="AJ67" i="25"/>
  <c r="AK137" i="25"/>
  <c r="AI49" i="25"/>
  <c r="AK58" i="25"/>
  <c r="AJ52" i="25"/>
  <c r="AJ47" i="25"/>
  <c r="AJ74" i="25"/>
  <c r="U71" i="25"/>
  <c r="U78" i="25" s="1"/>
  <c r="U83" i="25" s="1"/>
  <c r="W82" i="25"/>
  <c r="W56" i="25"/>
  <c r="W69" i="25" s="1"/>
  <c r="AK140" i="25"/>
  <c r="AK141" i="25" s="1"/>
  <c r="AJ73" i="25" s="1"/>
  <c r="AJ85" i="25" s="1"/>
  <c r="AJ99" i="25" s="1"/>
  <c r="AH80" i="25"/>
  <c r="V77" i="25"/>
  <c r="V70" i="25"/>
  <c r="AG79" i="25"/>
  <c r="AH79" i="25" s="1"/>
  <c r="X53" i="25"/>
  <c r="AJ141" i="25"/>
  <c r="AI73" i="25" s="1"/>
  <c r="AI85" i="25" s="1"/>
  <c r="AI99" i="25" s="1"/>
  <c r="U72" i="25" l="1"/>
  <c r="AJ109" i="25"/>
  <c r="AI108" i="25"/>
  <c r="AI50" i="25" s="1"/>
  <c r="AI59" i="25" s="1"/>
  <c r="AI80" i="25" s="1"/>
  <c r="AQ136" i="25"/>
  <c r="AO48" i="25"/>
  <c r="AH75" i="25"/>
  <c r="W77" i="25"/>
  <c r="W70" i="25"/>
  <c r="AK74" i="25"/>
  <c r="AK52" i="25"/>
  <c r="AK47" i="25"/>
  <c r="AL58" i="25"/>
  <c r="AK67" i="25"/>
  <c r="AJ76" i="25"/>
  <c r="X55" i="25"/>
  <c r="U86" i="25"/>
  <c r="U87" i="25" s="1"/>
  <c r="U90" i="25" s="1"/>
  <c r="U88" i="25"/>
  <c r="U84" i="25"/>
  <c r="U89" i="25" s="1"/>
  <c r="V71" i="25"/>
  <c r="V78" i="25" s="1"/>
  <c r="V83" i="25" s="1"/>
  <c r="AL140" i="25"/>
  <c r="AL141" i="25" s="1"/>
  <c r="AK73" i="25" s="1"/>
  <c r="AK85" i="25" s="1"/>
  <c r="AK99" i="25" s="1"/>
  <c r="AI61" i="25"/>
  <c r="AI60" i="25" s="1"/>
  <c r="AL137" i="25"/>
  <c r="AJ49" i="25"/>
  <c r="AJ61" i="25" s="1"/>
  <c r="AJ60" i="25" s="1"/>
  <c r="AK109" i="25" l="1"/>
  <c r="AJ108" i="25"/>
  <c r="AJ50" i="25"/>
  <c r="AJ59" i="25" s="1"/>
  <c r="AJ80" i="25" s="1"/>
  <c r="AI66" i="25"/>
  <c r="AI68" i="25" s="1"/>
  <c r="AR136" i="25"/>
  <c r="AS136" i="25" s="1"/>
  <c r="AT136" i="25" s="1"/>
  <c r="AU136" i="25" s="1"/>
  <c r="AV136" i="25" s="1"/>
  <c r="AW136" i="25" s="1"/>
  <c r="AX136" i="25" s="1"/>
  <c r="AY136" i="25" s="1"/>
  <c r="AP48" i="25"/>
  <c r="V86" i="25"/>
  <c r="V87" i="25" s="1"/>
  <c r="V90" i="25" s="1"/>
  <c r="V88" i="25"/>
  <c r="V84" i="25"/>
  <c r="V89" i="25" s="1"/>
  <c r="AM137" i="25"/>
  <c r="AK49" i="25"/>
  <c r="AK61" i="25" s="1"/>
  <c r="AK60" i="25" s="1"/>
  <c r="X82" i="25"/>
  <c r="X56" i="25"/>
  <c r="X69" i="25" s="1"/>
  <c r="AK76" i="25"/>
  <c r="AL67" i="25"/>
  <c r="AI75" i="25"/>
  <c r="AM58" i="25"/>
  <c r="AL52" i="25"/>
  <c r="AL47" i="25"/>
  <c r="AL74" i="25"/>
  <c r="AM140" i="25"/>
  <c r="V72" i="25"/>
  <c r="Y53" i="25"/>
  <c r="AI79" i="25"/>
  <c r="AJ79" i="25" s="1"/>
  <c r="W71" i="25"/>
  <c r="W78" i="25" s="1"/>
  <c r="W83" i="25" s="1"/>
  <c r="AJ66" i="25" l="1"/>
  <c r="AJ68" i="25" s="1"/>
  <c r="AL109" i="25"/>
  <c r="AK108" i="25"/>
  <c r="AK50" i="25" s="1"/>
  <c r="AK59" i="25" s="1"/>
  <c r="W72" i="25"/>
  <c r="AN140" i="25"/>
  <c r="AN141" i="25" s="1"/>
  <c r="AM73" i="25" s="1"/>
  <c r="AM85" i="25" s="1"/>
  <c r="AM99" i="25" s="1"/>
  <c r="AJ75" i="25"/>
  <c r="W86" i="25"/>
  <c r="W87" i="25" s="1"/>
  <c r="W90" i="25" s="1"/>
  <c r="W84" i="25"/>
  <c r="W89" i="25" s="1"/>
  <c r="W88" i="25"/>
  <c r="AM74" i="25"/>
  <c r="AN58" i="25"/>
  <c r="AM52" i="25"/>
  <c r="AM47" i="25"/>
  <c r="AN137" i="25"/>
  <c r="AL49" i="25"/>
  <c r="Y55" i="25"/>
  <c r="Z53" i="25" s="1"/>
  <c r="AM141" i="25"/>
  <c r="AL73" i="25" s="1"/>
  <c r="AL85" i="25" s="1"/>
  <c r="AL99" i="25" s="1"/>
  <c r="AM67" i="25"/>
  <c r="AL76" i="25"/>
  <c r="X77" i="25"/>
  <c r="X70" i="25"/>
  <c r="AK66" i="25" l="1"/>
  <c r="AK68" i="25" s="1"/>
  <c r="AK80" i="25"/>
  <c r="AK79" i="25"/>
  <c r="AL108" i="25"/>
  <c r="AL50" i="25" s="1"/>
  <c r="AL59" i="25" s="1"/>
  <c r="AL80" i="25" s="1"/>
  <c r="AM109" i="25"/>
  <c r="AM76" i="25"/>
  <c r="AN67" i="25"/>
  <c r="Z55" i="25"/>
  <c r="AA53" i="25" s="1"/>
  <c r="AO137" i="25"/>
  <c r="AM49" i="25"/>
  <c r="AM61" i="25" s="1"/>
  <c r="AM60" i="25" s="1"/>
  <c r="AK75" i="25"/>
  <c r="X71" i="25"/>
  <c r="X78" i="25" s="1"/>
  <c r="X83" i="25" s="1"/>
  <c r="Y82" i="25"/>
  <c r="Y56" i="25"/>
  <c r="Y69" i="25" s="1"/>
  <c r="AO58" i="25"/>
  <c r="AN52" i="25"/>
  <c r="AN47" i="25"/>
  <c r="AN74" i="25"/>
  <c r="AL61" i="25"/>
  <c r="AL60" i="25" s="1"/>
  <c r="AO140" i="25"/>
  <c r="AO141" i="25" s="1"/>
  <c r="AN73" i="25" s="1"/>
  <c r="AN85" i="25" s="1"/>
  <c r="AN99" i="25" s="1"/>
  <c r="AL66" i="25" l="1"/>
  <c r="AL68" i="25" s="1"/>
  <c r="AN109" i="25"/>
  <c r="AM108" i="25"/>
  <c r="AM50" i="25" s="1"/>
  <c r="AM59" i="25" s="1"/>
  <c r="X72" i="25"/>
  <c r="X86" i="25"/>
  <c r="X87" i="25" s="1"/>
  <c r="X90" i="25" s="1"/>
  <c r="X88" i="25"/>
  <c r="X84" i="25"/>
  <c r="X89" i="25" s="1"/>
  <c r="AL75" i="25"/>
  <c r="AA55" i="25"/>
  <c r="AB53" i="25" s="1"/>
  <c r="AP140" i="25"/>
  <c r="AP141" i="25" s="1"/>
  <c r="AO73" i="25" s="1"/>
  <c r="AO85" i="25" s="1"/>
  <c r="AO99" i="25" s="1"/>
  <c r="AP137" i="25"/>
  <c r="AN49" i="25"/>
  <c r="AN61" i="25" s="1"/>
  <c r="AN60" i="25" s="1"/>
  <c r="AO67" i="25"/>
  <c r="AN76" i="25"/>
  <c r="AO74" i="25"/>
  <c r="AO52" i="25"/>
  <c r="AO47" i="25"/>
  <c r="AP58" i="25"/>
  <c r="AL79" i="25"/>
  <c r="Y77" i="25"/>
  <c r="Y70" i="25"/>
  <c r="Z82" i="25"/>
  <c r="Z56" i="25"/>
  <c r="Z69" i="25" s="1"/>
  <c r="AM66" i="25" l="1"/>
  <c r="AM68" i="25" s="1"/>
  <c r="AM80" i="25"/>
  <c r="AN108" i="25"/>
  <c r="AN50" i="25" s="1"/>
  <c r="AN59" i="25" s="1"/>
  <c r="AO109" i="25"/>
  <c r="AM79" i="25"/>
  <c r="AM75" i="25"/>
  <c r="AP52" i="25"/>
  <c r="AP47" i="25"/>
  <c r="AP74" i="25"/>
  <c r="AO76" i="25"/>
  <c r="AP67" i="25"/>
  <c r="AQ137" i="25"/>
  <c r="AO49" i="25"/>
  <c r="AB55" i="25"/>
  <c r="AC53" i="25"/>
  <c r="Z77" i="25"/>
  <c r="Z70" i="25"/>
  <c r="Y71" i="25"/>
  <c r="Y78" i="25" s="1"/>
  <c r="Y83" i="25" s="1"/>
  <c r="AO61" i="25"/>
  <c r="AO60" i="25" s="1"/>
  <c r="AQ140" i="25"/>
  <c r="AA82" i="25"/>
  <c r="AA56" i="25"/>
  <c r="AA69" i="25" s="1"/>
  <c r="AN80" i="25" l="1"/>
  <c r="AN66" i="25"/>
  <c r="AN68" i="25" s="1"/>
  <c r="AO108" i="25"/>
  <c r="AO50" i="25" s="1"/>
  <c r="AO59" i="25" s="1"/>
  <c r="AP109" i="25"/>
  <c r="AP108" i="25" s="1"/>
  <c r="AN79" i="25"/>
  <c r="Y72" i="25"/>
  <c r="Y86" i="25"/>
  <c r="Y87" i="25" s="1"/>
  <c r="Y90" i="25" s="1"/>
  <c r="Y88" i="25"/>
  <c r="Y84" i="25"/>
  <c r="Y89" i="25" s="1"/>
  <c r="AR140" i="25"/>
  <c r="AR141" i="25" s="1"/>
  <c r="AN75" i="25"/>
  <c r="AC55" i="25"/>
  <c r="AP76" i="25"/>
  <c r="AS67" i="25"/>
  <c r="AA77" i="25"/>
  <c r="AA70" i="25"/>
  <c r="AQ141" i="25"/>
  <c r="AP73" i="25" s="1"/>
  <c r="AP85" i="25" s="1"/>
  <c r="AP99" i="25" s="1"/>
  <c r="AQ99" i="25" s="1"/>
  <c r="A100" i="25" s="1"/>
  <c r="Z71" i="25"/>
  <c r="Z78" i="25" s="1"/>
  <c r="Z83" i="25" s="1"/>
  <c r="AB82" i="25"/>
  <c r="AB56" i="25"/>
  <c r="AB69" i="25" s="1"/>
  <c r="AR137" i="25"/>
  <c r="AS137" i="25" s="1"/>
  <c r="AT137" i="25" s="1"/>
  <c r="AU137" i="25" s="1"/>
  <c r="AV137" i="25" s="1"/>
  <c r="AW137" i="25" s="1"/>
  <c r="AX137" i="25" s="1"/>
  <c r="AY137" i="25" s="1"/>
  <c r="AP49" i="25"/>
  <c r="AP50" i="25" s="1"/>
  <c r="AP59" i="25" s="1"/>
  <c r="AP61" i="25"/>
  <c r="AP60" i="25" s="1"/>
  <c r="AO80" i="25" l="1"/>
  <c r="AO79" i="25"/>
  <c r="AO66" i="25"/>
  <c r="AO68" i="25" s="1"/>
  <c r="AO75" i="25" s="1"/>
  <c r="Z86" i="25"/>
  <c r="Z87" i="25" s="1"/>
  <c r="Z90" i="25" s="1"/>
  <c r="Z88" i="25"/>
  <c r="Z84" i="25"/>
  <c r="Z89" i="25" s="1"/>
  <c r="AA71" i="25"/>
  <c r="AA78" i="25" s="1"/>
  <c r="AC82" i="25"/>
  <c r="AC56" i="25"/>
  <c r="AC69" i="25" s="1"/>
  <c r="AP80" i="25"/>
  <c r="AP66" i="25"/>
  <c r="AP68" i="25" s="1"/>
  <c r="AP79" i="25"/>
  <c r="AB77" i="25"/>
  <c r="AB70" i="25"/>
  <c r="Z72" i="25"/>
  <c r="AA83" i="25"/>
  <c r="AD53" i="25"/>
  <c r="AS140" i="25"/>
  <c r="AS141" i="25" s="1"/>
  <c r="AA72" i="25" l="1"/>
  <c r="AD55" i="25"/>
  <c r="AE53" i="25" s="1"/>
  <c r="AP75" i="25"/>
  <c r="AT140" i="25"/>
  <c r="AT141" i="25" s="1"/>
  <c r="AA86" i="25"/>
  <c r="AA87" i="25" s="1"/>
  <c r="AA90" i="25" s="1"/>
  <c r="AA88" i="25"/>
  <c r="AA84" i="25"/>
  <c r="AA89" i="25" s="1"/>
  <c r="AB71" i="25"/>
  <c r="AB78" i="25" s="1"/>
  <c r="AB83" i="25" s="1"/>
  <c r="AC77" i="25"/>
  <c r="AC70" i="25"/>
  <c r="AB86" i="25" l="1"/>
  <c r="AB87" i="25" s="1"/>
  <c r="AB90" i="25" s="1"/>
  <c r="AB84" i="25"/>
  <c r="AB89" i="25" s="1"/>
  <c r="AB88" i="25"/>
  <c r="AC71" i="25"/>
  <c r="AC78" i="25" s="1"/>
  <c r="AC83" i="25" s="1"/>
  <c r="AB72" i="25"/>
  <c r="AE55" i="25"/>
  <c r="AU140" i="25"/>
  <c r="AU141" i="25" s="1"/>
  <c r="AD82" i="25"/>
  <c r="AD56" i="25"/>
  <c r="AD69" i="25" s="1"/>
  <c r="AC86" i="25" l="1"/>
  <c r="AC87" i="25" s="1"/>
  <c r="AC90" i="25" s="1"/>
  <c r="AC84" i="25"/>
  <c r="AC89" i="25" s="1"/>
  <c r="AC88" i="25"/>
  <c r="AD77" i="25"/>
  <c r="AD70" i="25"/>
  <c r="AE82" i="25"/>
  <c r="AE56" i="25"/>
  <c r="AE69" i="25" s="1"/>
  <c r="AV140" i="25"/>
  <c r="AV141" i="25" s="1"/>
  <c r="AF53" i="25"/>
  <c r="AC72" i="25"/>
  <c r="AF55" i="25" l="1"/>
  <c r="AG53" i="25" s="1"/>
  <c r="AW140" i="25"/>
  <c r="AE77" i="25"/>
  <c r="AE70" i="25"/>
  <c r="AD71" i="25"/>
  <c r="AD78" i="25" s="1"/>
  <c r="AD83" i="25" s="1"/>
  <c r="AD86" i="25" l="1"/>
  <c r="AD87" i="25" s="1"/>
  <c r="AD90" i="25" s="1"/>
  <c r="AD88" i="25"/>
  <c r="AD84" i="25"/>
  <c r="AD89" i="25" s="1"/>
  <c r="AE83" i="25"/>
  <c r="AX140" i="25"/>
  <c r="AG55" i="25"/>
  <c r="AD72" i="25"/>
  <c r="AE72" i="25"/>
  <c r="AE71" i="25"/>
  <c r="AE78" i="25" s="1"/>
  <c r="AW141" i="25"/>
  <c r="AF82" i="25"/>
  <c r="AF56" i="25"/>
  <c r="AF69" i="25" s="1"/>
  <c r="AF77" i="25" l="1"/>
  <c r="AF70" i="25"/>
  <c r="AG82" i="25"/>
  <c r="AG56" i="25"/>
  <c r="AG69" i="25" s="1"/>
  <c r="AY140" i="25"/>
  <c r="AY141" i="25"/>
  <c r="AE86" i="25"/>
  <c r="AE87" i="25" s="1"/>
  <c r="AE90" i="25" s="1"/>
  <c r="AE84" i="25"/>
  <c r="AE89" i="25" s="1"/>
  <c r="AE88" i="25"/>
  <c r="AH53" i="25"/>
  <c r="AX141" i="25"/>
  <c r="AH55" i="25" l="1"/>
  <c r="AI53" i="25" s="1"/>
  <c r="AG77" i="25"/>
  <c r="AG70" i="25"/>
  <c r="AF71" i="25"/>
  <c r="AF78" i="25" s="1"/>
  <c r="AF83" i="25" s="1"/>
  <c r="AF72" i="25" l="1"/>
  <c r="AG71" i="25"/>
  <c r="AG78" i="25" s="1"/>
  <c r="AI55" i="25"/>
  <c r="AF86" i="25"/>
  <c r="AF87" i="25" s="1"/>
  <c r="AF90" i="25" s="1"/>
  <c r="AF84" i="25"/>
  <c r="AF89" i="25" s="1"/>
  <c r="AF88" i="25"/>
  <c r="AG83" i="25"/>
  <c r="AH82" i="25"/>
  <c r="AH56" i="25"/>
  <c r="AH69" i="25" s="1"/>
  <c r="AH77" i="25" l="1"/>
  <c r="AH70" i="25"/>
  <c r="AG86" i="25"/>
  <c r="AG87" i="25" s="1"/>
  <c r="AG90" i="25" s="1"/>
  <c r="AG88" i="25"/>
  <c r="AG84" i="25"/>
  <c r="AG89" i="25" s="1"/>
  <c r="AI82" i="25"/>
  <c r="AI56" i="25"/>
  <c r="AI69" i="25" s="1"/>
  <c r="AJ53" i="25"/>
  <c r="AG72" i="25"/>
  <c r="AJ55" i="25" l="1"/>
  <c r="AK53" i="25" s="1"/>
  <c r="AH71" i="25"/>
  <c r="AH78" i="25" s="1"/>
  <c r="AH83" i="25" s="1"/>
  <c r="AI77" i="25"/>
  <c r="AI70" i="25"/>
  <c r="AK55" i="25" l="1"/>
  <c r="AL53" i="25" s="1"/>
  <c r="AH72" i="25"/>
  <c r="AI71" i="25"/>
  <c r="AI78" i="25" s="1"/>
  <c r="AH86" i="25"/>
  <c r="AH87" i="25" s="1"/>
  <c r="AH90" i="25" s="1"/>
  <c r="AH84" i="25"/>
  <c r="AH89" i="25" s="1"/>
  <c r="AH88" i="25"/>
  <c r="AI83" i="25"/>
  <c r="AJ82" i="25"/>
  <c r="AJ56" i="25"/>
  <c r="AJ69" i="25" s="1"/>
  <c r="AI72" i="25" l="1"/>
  <c r="AK82" i="25"/>
  <c r="AK56" i="25"/>
  <c r="AK69" i="25" s="1"/>
  <c r="AJ77" i="25"/>
  <c r="AJ70" i="25"/>
  <c r="AI86" i="25"/>
  <c r="AI87" i="25" s="1"/>
  <c r="AI90" i="25" s="1"/>
  <c r="AI84" i="25"/>
  <c r="AI89" i="25" s="1"/>
  <c r="AI88" i="25"/>
  <c r="AL55" i="25"/>
  <c r="AM53" i="25"/>
  <c r="AM55" i="25" l="1"/>
  <c r="AL82" i="25"/>
  <c r="AL56" i="25"/>
  <c r="AL69" i="25" s="1"/>
  <c r="AJ71" i="25"/>
  <c r="AJ78" i="25" s="1"/>
  <c r="AJ83" i="25" s="1"/>
  <c r="AK77" i="25"/>
  <c r="AK70" i="25"/>
  <c r="AJ86" i="25" l="1"/>
  <c r="AJ87" i="25" s="1"/>
  <c r="AJ90" i="25" s="1"/>
  <c r="AJ84" i="25"/>
  <c r="AJ89" i="25" s="1"/>
  <c r="AJ88" i="25"/>
  <c r="AM82" i="25"/>
  <c r="AM56" i="25"/>
  <c r="AM69" i="25" s="1"/>
  <c r="AK71" i="25"/>
  <c r="AK78" i="25" s="1"/>
  <c r="AK83" i="25" s="1"/>
  <c r="AJ72" i="25"/>
  <c r="AL77" i="25"/>
  <c r="AL70" i="25"/>
  <c r="AN53" i="25"/>
  <c r="AK72" i="25" l="1"/>
  <c r="AK86" i="25"/>
  <c r="AK87" i="25" s="1"/>
  <c r="AK90" i="25" s="1"/>
  <c r="AK84" i="25"/>
  <c r="AK89" i="25" s="1"/>
  <c r="AK88" i="25"/>
  <c r="AL71" i="25"/>
  <c r="AL78" i="25" s="1"/>
  <c r="AL83" i="25" s="1"/>
  <c r="AN55" i="25"/>
  <c r="AM77" i="25"/>
  <c r="AM70" i="25"/>
  <c r="AM71" i="25" l="1"/>
  <c r="AM78" i="25" s="1"/>
  <c r="AL86" i="25"/>
  <c r="AL87" i="25" s="1"/>
  <c r="AL90" i="25" s="1"/>
  <c r="AL84" i="25"/>
  <c r="AL89" i="25" s="1"/>
  <c r="AL88" i="25"/>
  <c r="AN82" i="25"/>
  <c r="AN56" i="25"/>
  <c r="AN69" i="25" s="1"/>
  <c r="AM83" i="25"/>
  <c r="AO53" i="25"/>
  <c r="AL72" i="25"/>
  <c r="AM86" i="25" l="1"/>
  <c r="AM87" i="25" s="1"/>
  <c r="AM90" i="25" s="1"/>
  <c r="AM84" i="25"/>
  <c r="AM89" i="25" s="1"/>
  <c r="AM88" i="25"/>
  <c r="AO55" i="25"/>
  <c r="AP53" i="25" s="1"/>
  <c r="AP55" i="25" s="1"/>
  <c r="AN77" i="25"/>
  <c r="AN70" i="25"/>
  <c r="AM72" i="25"/>
  <c r="AP82" i="25" l="1"/>
  <c r="AP56" i="25"/>
  <c r="AP69" i="25" s="1"/>
  <c r="AN71" i="25"/>
  <c r="AN78" i="25" s="1"/>
  <c r="AN83" i="25" s="1"/>
  <c r="AO82" i="25"/>
  <c r="AO56" i="25"/>
  <c r="AO69" i="25" s="1"/>
  <c r="AN86" i="25" l="1"/>
  <c r="AN87" i="25" s="1"/>
  <c r="AN90" i="25" s="1"/>
  <c r="AN88" i="25"/>
  <c r="AN84" i="25"/>
  <c r="AN89" i="25" s="1"/>
  <c r="AO77" i="25"/>
  <c r="AO70" i="25"/>
  <c r="AN72" i="25"/>
  <c r="AP77" i="25"/>
  <c r="AP70" i="25"/>
  <c r="AP71" i="25" l="1"/>
  <c r="AP72" i="25" s="1"/>
  <c r="AO71" i="25"/>
  <c r="AO78" i="25" s="1"/>
  <c r="AO83" i="25" s="1"/>
  <c r="AO86" i="25" l="1"/>
  <c r="AO87" i="25" s="1"/>
  <c r="AO90" i="25" s="1"/>
  <c r="AO88" i="25"/>
  <c r="AO84" i="25"/>
  <c r="AO89" i="25" s="1"/>
  <c r="AO72" i="25"/>
  <c r="AP78" i="25"/>
  <c r="AP83" i="25" s="1"/>
  <c r="AP86" i="25" l="1"/>
  <c r="AP87" i="25" s="1"/>
  <c r="AP88" i="25"/>
  <c r="AP84" i="25"/>
  <c r="AP89" i="25" s="1"/>
  <c r="A101" i="25" l="1"/>
  <c r="B102" i="25" s="1"/>
  <c r="AP90" i="25"/>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A5" i="23"/>
  <c r="B30" i="23" l="1"/>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<sst xmlns="http://schemas.openxmlformats.org/spreadsheetml/2006/main" count="954" uniqueCount="635">
  <si>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</si>
  <si>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</si>
  <si>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</si>
  <si>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</si>
  <si>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</si>
  <si>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</si>
  <si>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</si>
  <si>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</si>
  <si>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</si>
  <si>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</si>
  <si>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</si>
  <si>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</si>
  <si>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</si>
  <si>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</si>
  <si>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</si>
  <si>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</si>
  <si>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</si>
  <si>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</si>
  <si>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</si>
  <si>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</si>
  <si>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</si>
  <si>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</si>
  <si>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</si>
  <si>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</si>
  <si>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</si>
  <si>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</si>
  <si>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</si>
  <si>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</si>
  <si>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</si>
  <si>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</si>
  <si>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</si>
  <si>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</si>
  <si>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</si>
  <si>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</si>
  <si>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</si>
  <si>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</si>
  <si>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</si>
  <si>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</si>
  <si>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</si>
  <si>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</si>
  <si>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</si>
  <si>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</si>
  <si>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</si>
  <si>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</si>
  <si>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</si>
  <si>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</si>
  <si>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</si>
  <si>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</si>
  <si>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</si>
  <si>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</si>
  <si>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</si>
  <si>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</si>
  <si>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</si>
  <si>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</si>
  <si>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</si>
  <si>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</si>
  <si>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</si>
  <si>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</si>
  <si>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</si>
  <si>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</si>
  <si>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</si>
  <si>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</si>
  <si>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</si>
  <si>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</si>
  <si>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</si>
  <si>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</si>
  <si>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</si>
  <si>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</si>
  <si>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</si>
  <si>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</si>
  <si>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</si>
  <si>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</si>
  <si>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</si>
  <si>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</si>
  <si>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</si>
  <si>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</si>
  <si>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</si>
  <si>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</si>
  <si>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</si>
  <si>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</si>
  <si>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</si>
  <si>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</si>
  <si>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</si>
  <si>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</si>
  <si>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</si>
  <si>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</si>
  <si>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</si>
  <si>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</si>
  <si>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</si>
  <si>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</si>
  <si>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</si>
  <si>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</si>
  <si>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</si>
  <si>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</si>
  <si>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</si>
  <si>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</si>
  <si>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</si>
  <si>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</si>
  <si>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</si>
  <si>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</si>
  <si>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</si>
  <si>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</si>
  <si>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</si>
  <si>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</si>
  <si>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</si>
  <si>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</si>
  <si>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</si>
  <si>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</si>
  <si>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</si>
  <si>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</si>
  <si>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</si>
  <si>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</si>
  <si>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</si>
  <si>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</si>
  <si>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</si>
  <si>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</si>
  <si>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</si>
  <si>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</si>
  <si>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</si>
  <si>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</si>
  <si>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</si>
  <si>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</si>
  <si>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</si>
  <si>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</si>
  <si>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</si>
  <si>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</si>
  <si>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</si>
  <si>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</si>
  <si>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</si>
  <si>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</si>
  <si>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</si>
  <si>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</si>
  <si>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</si>
  <si>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</si>
  <si>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</si>
  <si>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</si>
  <si>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</si>
  <si>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</si>
  <si>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</si>
  <si>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</si>
  <si>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</si>
  <si>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</si>
  <si>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</si>
  <si>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</si>
  <si>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</si>
  <si>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</si>
  <si>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</si>
  <si>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</si>
  <si>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</si>
  <si>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</si>
  <si>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</si>
  <si>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</si>
  <si>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</si>
  <si>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</si>
  <si>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</si>
  <si>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</si>
  <si>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</si>
  <si>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</si>
  <si>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</si>
  <si>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</si>
  <si>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</si>
  <si>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</si>
  <si>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</si>
  <si>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</si>
  <si>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</si>
  <si>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</si>
  <si>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</si>
  <si>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</si>
  <si>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</si>
  <si>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</si>
  <si>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</si>
  <si>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</si>
  <si>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</si>
  <si>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</si>
  <si>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</si>
  <si>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</si>
  <si>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</si>
  <si>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</si>
  <si>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</si>
  <si>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</si>
  <si>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</si>
  <si>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</si>
  <si>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</si>
  <si>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</si>
  <si>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</si>
  <si>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</si>
  <si>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</si>
  <si>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</si>
  <si>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</si>
  <si>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</si>
  <si>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</si>
  <si>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</si>
  <si>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</si>
  <si>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</si>
  <si>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</si>
  <si>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</si>
  <si>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</si>
  <si>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</si>
  <si>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</si>
  <si>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</si>
  <si>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</si>
  <si>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</si>
  <si>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</si>
  <si>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</si>
  <si>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</si>
  <si>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</si>
  <si>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</si>
  <si>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</si>
  <si>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</si>
  <si>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</si>
  <si>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</si>
  <si>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</si>
  <si>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</si>
  <si>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</si>
  <si>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</si>
  <si>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</si>
  <si>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</si>
  <si>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</si>
  <si>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</si>
  <si>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</si>
  <si>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</si>
  <si>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</si>
  <si>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</si>
  <si>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</si>
  <si>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</si>
  <si>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</si>
  <si>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</si>
  <si>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</si>
  <si>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</si>
  <si>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</si>
  <si>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</si>
  <si>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</si>
  <si>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</si>
  <si>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</si>
  <si>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</si>
  <si>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</si>
  <si>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</si>
  <si>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</si>
  <si>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</si>
  <si>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</si>
  <si>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</si>
  <si>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</si>
  <si>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</si>
  <si>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</si>
  <si>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</si>
  <si>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</si>
  <si>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</si>
  <si>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</si>
  <si>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</si>
  <si>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</si>
  <si>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</si>
  <si>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</si>
  <si>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</si>
  <si>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</si>
  <si>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</si>
  <si>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</si>
  <si>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</si>
  <si>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</si>
  <si>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</si>
  <si>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</si>
  <si>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</si>
  <si>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</si>
  <si>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</si>
  <si>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</si>
  <si>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</si>
  <si>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</si>
  <si>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</si>
  <si>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</si>
  <si>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</si>
  <si>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</si>
  <si>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</si>
  <si>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</si>
  <si>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</si>
  <si>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</si>
  <si>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</si>
  <si>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</si>
  <si>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</si>
  <si>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</si>
  <si>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</si>
  <si>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</si>
  <si>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</si>
  <si>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</si>
  <si>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</si>
  <si>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</si>
  <si>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</si>
  <si>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</si>
  <si>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</si>
  <si>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</si>
  <si>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</si>
  <si>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</si>
  <si>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</si>
  <si>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</si>
  <si>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</si>
  <si>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</si>
  <si>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</si>
  <si>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</si>
  <si>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</si>
  <si>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</si>
  <si>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</si>
  <si>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</si>
  <si>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</si>
  <si>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</si>
  <si>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</si>
  <si>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</si>
  <si>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</si>
  <si>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</si>
  <si>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</si>
  <si>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</si>
  <si>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</si>
  <si>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</si>
  <si>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</si>
  <si>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</si>
  <si>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</si>
  <si>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</si>
  <si>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</si>
  <si>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</si>
  <si>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</si>
  <si>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</si>
  <si>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</si>
  <si>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</si>
  <si>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</si>
  <si>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</si>
  <si>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</si>
  <si>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</si>
  <si>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</si>
  <si>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</si>
  <si>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</si>
  <si>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</si>
  <si>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</si>
  <si>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</si>
  <si>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</si>
  <si>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</si>
  <si>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</si>
  <si>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</si>
  <si>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</si>
  <si>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</si>
  <si>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</si>
  <si>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</si>
  <si>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</si>
  <si>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</si>
  <si>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</si>
  <si>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</si>
  <si>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</si>
  <si>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</si>
  <si>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</si>
  <si>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</si>
  <si>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</si>
  <si>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</si>
  <si>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</si>
  <si>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</si>
  <si>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</si>
  <si>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</si>
  <si>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</si>
  <si>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</si>
  <si>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</si>
  <si>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</si>
  <si>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</si>
  <si>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</si>
  <si>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</si>
  <si>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</si>
  <si>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</si>
  <si>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</si>
  <si>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</si>
  <si>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</si>
  <si>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</si>
  <si>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</si>
  <si>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</si>
  <si>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</si>
  <si>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</si>
  <si>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</si>
  <si>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</si>
  <si>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</si>
  <si>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</si>
  <si>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</si>
  <si>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</si>
  <si>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</si>
  <si>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</si>
  <si>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</si>
  <si>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</si>
  <si>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</si>
  <si>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</si>
  <si>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</si>
  <si>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</si>
  <si>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</si>
  <si>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</si>
  <si>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</si>
  <si>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</si>
  <si>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</si>
  <si>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</si>
  <si>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</si>
  <si>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</si>
  <si>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</si>
  <si>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</si>
  <si>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</si>
  <si>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</si>
  <si>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</si>
  <si>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</si>
  <si>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</si>
  <si>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</si>
  <si>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</si>
  <si>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</si>
  <si>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</si>
  <si>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</si>
  <si>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</si>
  <si>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</si>
  <si>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</si>
  <si>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</si>
  <si>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</si>
  <si>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</si>
  <si>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</si>
  <si>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</si>
  <si>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</si>
  <si>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</si>
  <si>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</si>
  <si>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</si>
  <si>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</si>
  <si>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</si>
  <si>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</si>
  <si>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</si>
  <si>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</si>
  <si>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</si>
  <si>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</si>
  <si>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</si>
  <si>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</si>
  <si>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</si>
  <si>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</si>
  <si>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</si>
  <si>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</si>
  <si>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</si>
  <si>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</si>
  <si>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</si>
  <si>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</si>
  <si>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</si>
  <si>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</si>
  <si>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</si>
  <si>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</si>
  <si>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</si>
  <si>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</si>
  <si>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</si>
  <si>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</si>
  <si>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</si>
  <si>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</si>
  <si>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</si>
  <si>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</si>
  <si>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</si>
  <si>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</si>
  <si>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</si>
  <si>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</si>
  <si>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</si>
  <si>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</si>
  <si>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</si>
  <si>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</si>
  <si>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</si>
  <si>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</si>
  <si>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</si>
  <si>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</si>
  <si>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</si>
  <si>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</si>
  <si>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</si>
  <si>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</si>
  <si>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</si>
  <si>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</si>
  <si>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</si>
  <si>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</si>
  <si>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</si>
  <si>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</si>
  <si>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</si>
  <si>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</si>
  <si>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</si>
  <si>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</si>
  <si>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</si>
  <si>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</si>
  <si>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</si>
  <si>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</si>
  <si>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</si>
  <si>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</si>
  <si>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</si>
  <si>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</si>
  <si>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</si>
  <si>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</si>
  <si>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</si>
  <si>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</si>
  <si>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</si>
  <si>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</si>
  <si>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</si>
  <si>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</si>
  <si>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</si>
  <si>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</si>
  <si>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</si>
  <si>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</si>
  <si>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</si>
  <si>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</si>
  <si>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</si>
  <si>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</si>
  <si>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</si>
  <si>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</si>
  <si>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</si>
  <si>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</si>
  <si>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</si>
  <si>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</si>
  <si>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</si>
  <si>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</si>
  <si>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</si>
  <si>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</si>
  <si>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</si>
  <si>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</si>
  <si>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</si>
  <si>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</si>
  <si>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</si>
  <si>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</si>
  <si>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</si>
  <si>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</si>
  <si>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</si>
  <si>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</si>
  <si>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</si>
  <si>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</si>
  <si>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</si>
  <si>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</si>
  <si>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</si>
  <si>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</si>
  <si>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</si>
  <si>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</si>
  <si>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</si>
  <si>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</si>
  <si>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</si>
  <si>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</si>
  <si>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</si>
  <si>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</si>
  <si>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</si>
  <si>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</si>
  <si>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</si>
  <si>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</si>
  <si>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</si>
  <si>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</si>
  <si>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</si>
  <si>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</si>
  <si>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</si>
  <si>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</si>
  <si>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</si>
  <si>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</si>
  <si>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</si>
  <si>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</si>
  <si>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</si>
  <si>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</si>
  <si>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</si>
  <si>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</si>
  <si>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</si>
  <si>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</si>
  <si>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</si>
  <si>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</si>
  <si>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</si>
  <si>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</si>
  <si>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</si>
  <si>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</si>
  <si>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</si>
  <si>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</si>
  <si>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</si>
  <si>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</si>
  <si>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</si>
  <si>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</si>
  <si>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</si>
  <si>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</si>
  <si>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</si>
  <si>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</si>
  <si>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</si>
  <si>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</si>
  <si>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</si>
  <si>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</si>
  <si>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</si>
  <si>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</si>
  <si>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</si>
  <si>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</si>
  <si>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</si>
  <si>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</si>
  <si>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</si>
  <si>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</si>
  <si>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</si>
  <si>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</si>
  <si>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</si>
  <si>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</si>
  <si>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5.26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</si>
  <si>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</si>
  <si>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</si>
  <si>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</si>
  <si>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</si>
  <si>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</si>
  <si>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</si>
  <si>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</si>
  <si>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</si>
  <si>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</si>
  <si>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</si>
  <si>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</si>
  <si>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</si>
  <si>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</si>
  <si>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</si>
  <si>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</si>
  <si>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</si>
  <si>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</si>
  <si>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</si>
  <si>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</si>
  <si>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</si>
  <si>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</si>
  <si>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</si>
  <si>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</si>
  <si>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</si>
  <si>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</si>
  <si>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</si>
  <si>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</si>
  <si>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</si>
  <si>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</si>
  <si>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</si>
  <si>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</si>
  <si>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</si>
  <si>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</si>
  <si>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</si>
  <si>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</si>
  <si>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</si>
  <si>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</si>
  <si>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</si>
  <si>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</si>
  <si>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</si>
  <si>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</si>
  <si>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</si>
  <si>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</si>
  <si>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</si>
  <si>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F_596-11</t>
  </si>
  <si>
    <t>г. Калининград</t>
  </si>
  <si>
    <t>подстанция классом напряжения 110 кВ: ПС О-11 "Ленинградская"</t>
  </si>
  <si>
    <t>Комплекс технических средств безопасности на ПС 110кВ О-11 "Ленинградская</t>
  </si>
  <si>
    <t xml:space="preserve">Факт </t>
  </si>
  <si>
    <t>по состоянию на 01.01.2016</t>
  </si>
  <si>
    <t>нд</t>
  </si>
  <si>
    <t>П</t>
  </si>
  <si>
    <t>проектирование</t>
  </si>
  <si>
    <t>Программы по обеспечению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</si>
</sst>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3132152"/>
        <c:axId val="753133720"/>
      </c:lineChart>
      <c:catAx>
        <c:axId val="753132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3133720"/>
        <c:crosses val="autoZero"/>
        <c:auto val="1"/>
        <c:lblAlgn val="ctr"/>
        <c:lblOffset val="100"/>
        <c:noMultiLvlLbl val="0"/>
      </c:catAx>
      <c:valAx>
        <c:axId val="753133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3132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6"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552</v>
      </c>
      <c r="B5" s="357"/>
      <c r="C5" s="357"/>
      <c r="D5" s="182"/>
      <c r="E5" s="182"/>
      <c r="F5" s="182"/>
      <c r="G5" s="182"/>
      <c r="H5" s="182"/>
      <c r="I5" s="182"/>
      <c r="J5" s="182"/>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568</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625</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628</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534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364</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481</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482</v>
      </c>
      <c r="C28" s="45"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483</v>
      </c>
      <c r="C29" s="45"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484</v>
      </c>
      <c r="C30" s="45"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5"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5"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556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45"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45"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45"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245</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50"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9" t="s">
        <v>559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t="s">
        <v>631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9"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50" t="s">
        <v>561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50" t="s">
        <v>562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9"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348" t="str">
        <f>CONCATENATE(ROUND('6.2. Паспорт фин осв ввод'!AB24,2)," млн.руб.")</f>
        <v>4,85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348" t="str">
        <f>CONCATENATE(ROUND('6.2. Паспорт фин осв ввод'!AB30,2)," млн.руб.")</f>
        <v>4,11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49" t="str">
        <f>'[3]1. паспорт местоположение'!A5:C5</f>
        <v>Год раскрытия информации: 2016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72"/>
      <c r="B5" s="72"/>
      <c r="C5" s="72"/>
      <c r="D5" s="72"/>
      <c r="E5" s="72"/>
      <c r="F5" s="72"/>
      <c r="L5" s="72"/>
      <c r="M5" s="72"/>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0" t="str">
        <f>'1. паспорт местоположение'!A12:C12</f>
        <v>F_596-11</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6" t="str">
        <f>'1. паспорт местоположение'!A15:C15</f>
        <v>Комплекс технических средств безопасности на ПС 110кВ О-11 "Ленинградская</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8" t="s">
        <v>519</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9" t="s">
        <v>200</v>
      </c>
      <c r="B20" s="439" t="s">
        <v>199</v>
      </c>
      <c r="C20" s="418" t="s">
        <v>198</v>
      </c>
      <c r="D20" s="418"/>
      <c r="E20" s="441" t="s">
        <v>197</v>
      </c>
      <c r="F20" s="441"/>
      <c r="G20" s="442" t="s">
        <v>570</v>
      </c>
      <c r="H20" s="433" t="s">
        <v>571</v>
      </c>
      <c r="I20" s="434"/>
      <c r="J20" s="434"/>
      <c r="K20" s="434"/>
      <c r="L20" s="433" t="s">
        <v>572</v>
      </c>
      <c r="M20" s="434"/>
      <c r="N20" s="434"/>
      <c r="O20" s="434"/>
      <c r="P20" s="433" t="s">
        <v>573</v>
      </c>
      <c r="Q20" s="434"/>
      <c r="R20" s="434"/>
      <c r="S20" s="434"/>
      <c r="T20" s="433" t="s">
        <v>574</v>
      </c>
      <c r="U20" s="434"/>
      <c r="V20" s="434"/>
      <c r="W20" s="434"/>
      <c r="X20" s="433" t="s">
        <v>575</v>
      </c>
      <c r="Y20" s="434"/>
      <c r="Z20" s="434"/>
      <c r="AA20" s="434"/>
      <c r="AB20" s="445" t="s">
        <v>196</v>
      </c>
      <c r="AC20" s="446"/>
      <c r="AD20" s="88"/>
      <c r="AE20" s="88"/>
      <c r="AF20" s="88"/>
    </row>
    <row r="21" spans="1:32" ht="99.75" customHeight="1" x14ac:dyDescent="0.25">
      <c r="A21" s="440"/>
      <c r="B21" s="440"/>
      <c r="C21" s="418"/>
      <c r="D21" s="418"/>
      <c r="E21" s="441"/>
      <c r="F21" s="441"/>
      <c r="G21" s="443"/>
      <c r="H21" s="435" t="s">
        <v>3</v>
      </c>
      <c r="I21" s="435"/>
      <c r="J21" s="435" t="s">
        <v>629</v>
      </c>
      <c r="K21" s="435"/>
      <c r="L21" s="435" t="s">
        <v>3</v>
      </c>
      <c r="M21" s="435"/>
      <c r="N21" s="435" t="s">
        <v>195</v>
      </c>
      <c r="O21" s="435"/>
      <c r="P21" s="435" t="s">
        <v>3</v>
      </c>
      <c r="Q21" s="435"/>
      <c r="R21" s="435" t="s">
        <v>195</v>
      </c>
      <c r="S21" s="435"/>
      <c r="T21" s="435" t="s">
        <v>3</v>
      </c>
      <c r="U21" s="435"/>
      <c r="V21" s="435" t="s">
        <v>195</v>
      </c>
      <c r="W21" s="435"/>
      <c r="X21" s="435" t="s">
        <v>3</v>
      </c>
      <c r="Y21" s="435"/>
      <c r="Z21" s="435" t="s">
        <v>195</v>
      </c>
      <c r="AA21" s="435"/>
      <c r="AB21" s="447"/>
      <c r="AC21" s="448"/>
    </row>
    <row r="22" spans="1:32" ht="89.25" customHeight="1" x14ac:dyDescent="0.25">
      <c r="A22" s="425"/>
      <c r="B22" s="425"/>
      <c r="C22" s="347" t="s">
        <v>3</v>
      </c>
      <c r="D22" s="347" t="s">
        <v>193</v>
      </c>
      <c r="E22" s="206" t="s">
        <v>576</v>
      </c>
      <c r="F22" s="87" t="s">
        <v>630</v>
      </c>
      <c r="G22" s="444"/>
      <c r="H22" s="207" t="s">
        <v>498</v>
      </c>
      <c r="I22" s="207" t="s">
        <v>499</v>
      </c>
      <c r="J22" s="207" t="s">
        <v>498</v>
      </c>
      <c r="K22" s="207" t="s">
        <v>499</v>
      </c>
      <c r="L22" s="207" t="s">
        <v>498</v>
      </c>
      <c r="M22" s="207" t="s">
        <v>499</v>
      </c>
      <c r="N22" s="207" t="s">
        <v>498</v>
      </c>
      <c r="O22" s="207" t="s">
        <v>499</v>
      </c>
      <c r="P22" s="207" t="s">
        <v>498</v>
      </c>
      <c r="Q22" s="207" t="s">
        <v>499</v>
      </c>
      <c r="R22" s="207" t="s">
        <v>498</v>
      </c>
      <c r="S22" s="207" t="s">
        <v>499</v>
      </c>
      <c r="T22" s="207" t="s">
        <v>498</v>
      </c>
      <c r="U22" s="207" t="s">
        <v>499</v>
      </c>
      <c r="V22" s="207" t="s">
        <v>498</v>
      </c>
      <c r="W22" s="207" t="s">
        <v>499</v>
      </c>
      <c r="X22" s="207" t="s">
        <v>498</v>
      </c>
      <c r="Y22" s="207" t="s">
        <v>499</v>
      </c>
      <c r="Z22" s="207" t="s">
        <v>498</v>
      </c>
      <c r="AA22" s="207" t="s">
        <v>499</v>
      </c>
      <c r="AB22" s="347" t="s">
        <v>194</v>
      </c>
      <c r="AC22" s="347" t="s">
        <v>193</v>
      </c>
    </row>
    <row r="23" spans="1:32" ht="19.5" customHeight="1" x14ac:dyDescent="0.25">
      <c r="A23" s="193">
        <v>1</v>
      </c>
      <c r="B23" s="193">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ht="47.25" customHeight="1" x14ac:dyDescent="0.25">
      <c r="A24" s="85">
        <v>1</v>
      </c>
      <c r="B24" s="84" t="s">
        <v>192</v>
      </c>
      <c r="C24" s="351">
        <v>5.2638582443513879</v>
      </c>
      <c r="D24" s="351">
        <v>0</v>
      </c>
      <c r="E24" s="351">
        <v>4.84849824435139</v>
      </c>
      <c r="F24" s="351">
        <v>4.84849824435139</v>
      </c>
      <c r="G24" s="351">
        <v>0</v>
      </c>
      <c r="H24" s="351">
        <v>7.0445999999999995E-2</v>
      </c>
      <c r="I24" s="351">
        <v>0</v>
      </c>
      <c r="J24" s="351">
        <v>0</v>
      </c>
      <c r="K24" s="351">
        <v>0</v>
      </c>
      <c r="L24" s="351">
        <v>3.7780522443513886</v>
      </c>
      <c r="M24" s="351">
        <v>0</v>
      </c>
      <c r="N24" s="351">
        <v>0</v>
      </c>
      <c r="O24" s="351">
        <v>0</v>
      </c>
      <c r="P24" s="351">
        <v>1</v>
      </c>
      <c r="Q24" s="351">
        <v>0</v>
      </c>
      <c r="R24" s="351">
        <v>0</v>
      </c>
      <c r="S24" s="351">
        <v>0</v>
      </c>
      <c r="T24" s="351">
        <v>0</v>
      </c>
      <c r="U24" s="351">
        <v>0</v>
      </c>
      <c r="V24" s="351">
        <v>0</v>
      </c>
      <c r="W24" s="351">
        <v>0</v>
      </c>
      <c r="X24" s="351">
        <v>0</v>
      </c>
      <c r="Y24" s="351">
        <v>0</v>
      </c>
      <c r="Z24" s="351">
        <v>0</v>
      </c>
      <c r="AA24" s="351">
        <v>0</v>
      </c>
      <c r="AB24" s="351">
        <f>H24+L24+P24+T24+X24</f>
        <v>4.8484982443513882</v>
      </c>
      <c r="AC24" s="351">
        <v>0</v>
      </c>
    </row>
    <row r="25" spans="1:32" ht="24" customHeight="1" x14ac:dyDescent="0.25">
      <c r="A25" s="82" t="s">
        <v>191</v>
      </c>
      <c r="B25" s="56" t="s">
        <v>190</v>
      </c>
      <c r="C25" s="351">
        <v>0</v>
      </c>
      <c r="D25" s="351">
        <v>0</v>
      </c>
      <c r="E25" s="352">
        <v>0</v>
      </c>
      <c r="F25" s="352">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1">H25+L25+P25+T25+X25</f>
        <v>0</v>
      </c>
      <c r="AC25" s="351">
        <v>0</v>
      </c>
    </row>
    <row r="26" spans="1:32" x14ac:dyDescent="0.25">
      <c r="A26" s="82" t="s">
        <v>189</v>
      </c>
      <c r="B26" s="56" t="s">
        <v>188</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1"/>
        <v>0</v>
      </c>
      <c r="AC26" s="351">
        <v>0</v>
      </c>
    </row>
    <row r="27" spans="1:32" ht="31.5" x14ac:dyDescent="0.25">
      <c r="A27" s="82" t="s">
        <v>187</v>
      </c>
      <c r="B27" s="56" t="s">
        <v>454</v>
      </c>
      <c r="C27" s="351">
        <f>C24/1.18</f>
        <v>4.4608968172469394</v>
      </c>
      <c r="D27" s="351">
        <v>0</v>
      </c>
      <c r="E27" s="352">
        <v>4.10889681724694</v>
      </c>
      <c r="F27" s="352">
        <v>4.10889681724694</v>
      </c>
      <c r="G27" s="352">
        <v>0</v>
      </c>
      <c r="H27" s="352">
        <v>5.9700000000000003E-2</v>
      </c>
      <c r="I27" s="352">
        <v>0</v>
      </c>
      <c r="J27" s="352">
        <v>0</v>
      </c>
      <c r="K27" s="352">
        <v>0</v>
      </c>
      <c r="L27" s="352">
        <v>3.2017391901282957</v>
      </c>
      <c r="M27" s="352">
        <v>0</v>
      </c>
      <c r="N27" s="352">
        <v>0</v>
      </c>
      <c r="O27" s="352">
        <v>0</v>
      </c>
      <c r="P27" s="352">
        <v>0.84745762711864414</v>
      </c>
      <c r="Q27" s="352">
        <v>0</v>
      </c>
      <c r="R27" s="352">
        <v>0</v>
      </c>
      <c r="S27" s="352">
        <v>0</v>
      </c>
      <c r="T27" s="352">
        <v>0</v>
      </c>
      <c r="U27" s="352">
        <v>0</v>
      </c>
      <c r="V27" s="352">
        <v>0</v>
      </c>
      <c r="W27" s="352">
        <v>0</v>
      </c>
      <c r="X27" s="352">
        <v>0</v>
      </c>
      <c r="Y27" s="352">
        <v>0</v>
      </c>
      <c r="Z27" s="352">
        <v>0</v>
      </c>
      <c r="AA27" s="352">
        <v>0</v>
      </c>
      <c r="AB27" s="351">
        <f t="shared" si="1"/>
        <v>4.10889681724694</v>
      </c>
      <c r="AC27" s="351">
        <v>0</v>
      </c>
    </row>
    <row r="28" spans="1:32" x14ac:dyDescent="0.25">
      <c r="A28" s="82" t="s">
        <v>186</v>
      </c>
      <c r="B28" s="56" t="s">
        <v>577</v>
      </c>
      <c r="C28" s="351">
        <v>0</v>
      </c>
      <c r="D28" s="351">
        <v>0</v>
      </c>
      <c r="E28" s="352">
        <v>0</v>
      </c>
      <c r="F28" s="35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1"/>
        <v>0</v>
      </c>
      <c r="AC28" s="351">
        <v>0</v>
      </c>
    </row>
    <row r="29" spans="1:32" x14ac:dyDescent="0.25">
      <c r="A29" s="82" t="s">
        <v>185</v>
      </c>
      <c r="B29" s="86" t="s">
        <v>184</v>
      </c>
      <c r="C29" s="351">
        <f>C27*0.18</f>
        <v>0.80296142710444907</v>
      </c>
      <c r="D29" s="351">
        <v>0</v>
      </c>
      <c r="E29" s="352">
        <v>0.73960142710444821</v>
      </c>
      <c r="F29" s="352">
        <v>0.73960142710444821</v>
      </c>
      <c r="G29" s="352">
        <v>0</v>
      </c>
      <c r="H29" s="352">
        <v>1.0745999999999992E-2</v>
      </c>
      <c r="I29" s="352">
        <v>0</v>
      </c>
      <c r="J29" s="352">
        <v>0</v>
      </c>
      <c r="K29" s="352">
        <v>0</v>
      </c>
      <c r="L29" s="352">
        <v>0.57631305422309298</v>
      </c>
      <c r="M29" s="352">
        <v>0</v>
      </c>
      <c r="N29" s="352">
        <v>0</v>
      </c>
      <c r="O29" s="352">
        <v>0</v>
      </c>
      <c r="P29" s="352">
        <v>0.15254237288135586</v>
      </c>
      <c r="Q29" s="352">
        <v>0</v>
      </c>
      <c r="R29" s="352">
        <v>0</v>
      </c>
      <c r="S29" s="352">
        <v>0</v>
      </c>
      <c r="T29" s="352">
        <v>0</v>
      </c>
      <c r="U29" s="352">
        <v>0</v>
      </c>
      <c r="V29" s="352">
        <v>0</v>
      </c>
      <c r="W29" s="352">
        <v>0</v>
      </c>
      <c r="X29" s="352">
        <v>0</v>
      </c>
      <c r="Y29" s="352">
        <v>0</v>
      </c>
      <c r="Z29" s="352">
        <v>0</v>
      </c>
      <c r="AA29" s="352">
        <v>0</v>
      </c>
      <c r="AB29" s="351">
        <f t="shared" si="1"/>
        <v>0.73960142710444887</v>
      </c>
      <c r="AC29" s="351">
        <v>0</v>
      </c>
    </row>
    <row r="30" spans="1:32" ht="47.25" x14ac:dyDescent="0.25">
      <c r="A30" s="85" t="s">
        <v>64</v>
      </c>
      <c r="B30" s="84" t="s">
        <v>183</v>
      </c>
      <c r="C30" s="351">
        <v>4.4608968172469394</v>
      </c>
      <c r="D30" s="351">
        <v>0</v>
      </c>
      <c r="E30" s="351">
        <v>4.1088968172469391</v>
      </c>
      <c r="F30" s="351">
        <v>4.1088968172469391</v>
      </c>
      <c r="G30" s="351">
        <v>0</v>
      </c>
      <c r="H30" s="351">
        <v>5.9700000000000003E-2</v>
      </c>
      <c r="I30" s="351">
        <v>0</v>
      </c>
      <c r="J30" s="351">
        <v>0</v>
      </c>
      <c r="K30" s="351">
        <v>0</v>
      </c>
      <c r="L30" s="351">
        <v>4.0491968172469388</v>
      </c>
      <c r="M30" s="351">
        <v>0</v>
      </c>
      <c r="N30" s="351">
        <v>0</v>
      </c>
      <c r="O30" s="351">
        <v>0</v>
      </c>
      <c r="P30" s="351">
        <v>0</v>
      </c>
      <c r="Q30" s="351">
        <v>0</v>
      </c>
      <c r="R30" s="351">
        <v>0</v>
      </c>
      <c r="S30" s="351">
        <v>0</v>
      </c>
      <c r="T30" s="351">
        <v>0</v>
      </c>
      <c r="U30" s="351">
        <v>0</v>
      </c>
      <c r="V30" s="351">
        <v>0</v>
      </c>
      <c r="W30" s="351">
        <v>0</v>
      </c>
      <c r="X30" s="351">
        <v>0</v>
      </c>
      <c r="Y30" s="351">
        <v>0</v>
      </c>
      <c r="Z30" s="351">
        <v>0</v>
      </c>
      <c r="AA30" s="351">
        <v>0</v>
      </c>
      <c r="AB30" s="351">
        <f t="shared" si="1"/>
        <v>4.1088968172469391</v>
      </c>
      <c r="AC30" s="351">
        <v>0</v>
      </c>
    </row>
    <row r="31" spans="1:32" x14ac:dyDescent="0.25">
      <c r="A31" s="85" t="s">
        <v>182</v>
      </c>
      <c r="B31" s="56" t="s">
        <v>181</v>
      </c>
      <c r="C31" s="351">
        <v>0.39870000000000005</v>
      </c>
      <c r="D31" s="351">
        <v>0</v>
      </c>
      <c r="E31" s="352">
        <v>0</v>
      </c>
      <c r="F31" s="352">
        <v>0</v>
      </c>
      <c r="G31" s="352">
        <v>0</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1"/>
        <v>0</v>
      </c>
      <c r="AC31" s="353">
        <v>0</v>
      </c>
    </row>
    <row r="32" spans="1:32" ht="31.5" x14ac:dyDescent="0.25">
      <c r="A32" s="85" t="s">
        <v>180</v>
      </c>
      <c r="B32" s="56" t="s">
        <v>179</v>
      </c>
      <c r="C32" s="351">
        <v>0.34558146835914988</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1"/>
        <v>0</v>
      </c>
      <c r="AC32" s="353">
        <v>0</v>
      </c>
    </row>
    <row r="33" spans="1:29" x14ac:dyDescent="0.25">
      <c r="A33" s="85" t="s">
        <v>178</v>
      </c>
      <c r="B33" s="56" t="s">
        <v>177</v>
      </c>
      <c r="C33" s="351">
        <v>3.2602530774657787</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1"/>
        <v>0</v>
      </c>
      <c r="AC33" s="353">
        <v>0</v>
      </c>
    </row>
    <row r="34" spans="1:29" x14ac:dyDescent="0.25">
      <c r="A34" s="85" t="s">
        <v>176</v>
      </c>
      <c r="B34" s="56" t="s">
        <v>175</v>
      </c>
      <c r="C34" s="351">
        <v>0.45636227142201102</v>
      </c>
      <c r="D34" s="351">
        <v>0</v>
      </c>
      <c r="E34" s="352">
        <v>0</v>
      </c>
      <c r="F34" s="352">
        <v>0</v>
      </c>
      <c r="G34" s="352">
        <v>0</v>
      </c>
      <c r="H34" s="352">
        <v>0</v>
      </c>
      <c r="I34" s="352">
        <v>0</v>
      </c>
      <c r="J34" s="352">
        <v>0</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1"/>
        <v>0</v>
      </c>
      <c r="AC34" s="353">
        <v>0</v>
      </c>
    </row>
    <row r="35" spans="1:29" ht="31.5" x14ac:dyDescent="0.25">
      <c r="A35" s="85" t="s">
        <v>63</v>
      </c>
      <c r="B35" s="84" t="s">
        <v>174</v>
      </c>
      <c r="C35" s="351">
        <v>0</v>
      </c>
      <c r="D35" s="351">
        <v>0</v>
      </c>
      <c r="E35" s="351">
        <v>0</v>
      </c>
      <c r="F35" s="351">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1"/>
        <v>0</v>
      </c>
      <c r="AC35" s="353">
        <v>0</v>
      </c>
    </row>
    <row r="36" spans="1:29" ht="31.5" x14ac:dyDescent="0.25">
      <c r="A36" s="82" t="s">
        <v>173</v>
      </c>
      <c r="B36" s="81" t="s">
        <v>172</v>
      </c>
      <c r="C36" s="351">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1"/>
        <v>0</v>
      </c>
      <c r="AC36" s="351">
        <v>0</v>
      </c>
    </row>
    <row r="37" spans="1:29" x14ac:dyDescent="0.25">
      <c r="A37" s="82" t="s">
        <v>171</v>
      </c>
      <c r="B37" s="81" t="s">
        <v>161</v>
      </c>
      <c r="C37" s="351">
        <v>0</v>
      </c>
      <c r="D37" s="351">
        <v>0</v>
      </c>
      <c r="E37" s="352">
        <v>0</v>
      </c>
      <c r="F37" s="352">
        <v>0</v>
      </c>
      <c r="G37" s="352">
        <v>0</v>
      </c>
      <c r="H37" s="352">
        <v>0</v>
      </c>
      <c r="I37" s="352">
        <v>0</v>
      </c>
      <c r="J37" s="352">
        <v>0</v>
      </c>
      <c r="K37" s="352">
        <v>0</v>
      </c>
      <c r="L37" s="352">
        <v>0</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1"/>
        <v>0</v>
      </c>
      <c r="AC37" s="351">
        <v>0</v>
      </c>
    </row>
    <row r="38" spans="1:29" x14ac:dyDescent="0.25">
      <c r="A38" s="82" t="s">
        <v>170</v>
      </c>
      <c r="B38" s="81" t="s">
        <v>159</v>
      </c>
      <c r="C38" s="351">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1"/>
        <v>0</v>
      </c>
      <c r="AC38" s="351">
        <v>0</v>
      </c>
    </row>
    <row r="39" spans="1:29" ht="31.5" x14ac:dyDescent="0.25">
      <c r="A39" s="82" t="s">
        <v>169</v>
      </c>
      <c r="B39" s="56" t="s">
        <v>157</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1"/>
        <v>0</v>
      </c>
      <c r="AC39" s="351">
        <v>0</v>
      </c>
    </row>
    <row r="40" spans="1:29" ht="31.5" x14ac:dyDescent="0.25">
      <c r="A40" s="82" t="s">
        <v>168</v>
      </c>
      <c r="B40" s="56" t="s">
        <v>155</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1"/>
        <v>0</v>
      </c>
      <c r="AC40" s="351">
        <v>0</v>
      </c>
    </row>
    <row r="41" spans="1:29" x14ac:dyDescent="0.25">
      <c r="A41" s="82" t="s">
        <v>167</v>
      </c>
      <c r="B41" s="56" t="s">
        <v>153</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1"/>
        <v>0</v>
      </c>
      <c r="AC41" s="351">
        <v>0</v>
      </c>
    </row>
    <row r="42" spans="1:29" ht="18.75" x14ac:dyDescent="0.25">
      <c r="A42" s="82" t="s">
        <v>166</v>
      </c>
      <c r="B42" s="81" t="s">
        <v>151</v>
      </c>
      <c r="C42" s="351">
        <v>0</v>
      </c>
      <c r="D42" s="351">
        <v>0</v>
      </c>
      <c r="E42" s="352">
        <v>0</v>
      </c>
      <c r="F42" s="352">
        <v>0</v>
      </c>
      <c r="G42" s="352">
        <v>0</v>
      </c>
      <c r="H42" s="352">
        <v>0</v>
      </c>
      <c r="I42" s="352">
        <v>0</v>
      </c>
      <c r="J42" s="351">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1"/>
        <v>0</v>
      </c>
      <c r="AC42" s="351">
        <v>0</v>
      </c>
    </row>
    <row r="43" spans="1:29" x14ac:dyDescent="0.25">
      <c r="A43" s="85" t="s">
        <v>62</v>
      </c>
      <c r="B43" s="84" t="s">
        <v>165</v>
      </c>
      <c r="C43" s="351">
        <v>0</v>
      </c>
      <c r="D43" s="351">
        <v>0</v>
      </c>
      <c r="E43" s="351">
        <v>0</v>
      </c>
      <c r="F43" s="351">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1"/>
        <v>0</v>
      </c>
      <c r="AC43" s="353">
        <v>0</v>
      </c>
    </row>
    <row r="44" spans="1:29" x14ac:dyDescent="0.25">
      <c r="A44" s="82" t="s">
        <v>164</v>
      </c>
      <c r="B44" s="56" t="s">
        <v>163</v>
      </c>
      <c r="C44" s="351">
        <v>0</v>
      </c>
      <c r="D44" s="351">
        <v>0</v>
      </c>
      <c r="E44" s="352">
        <v>0</v>
      </c>
      <c r="F44" s="352">
        <v>0</v>
      </c>
      <c r="G44" s="352">
        <v>0</v>
      </c>
      <c r="H44" s="352">
        <v>0</v>
      </c>
      <c r="I44" s="352">
        <v>0</v>
      </c>
      <c r="J44" s="351">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1"/>
        <v>0</v>
      </c>
      <c r="AC44" s="351">
        <v>0</v>
      </c>
    </row>
    <row r="45" spans="1:29" x14ac:dyDescent="0.25">
      <c r="A45" s="82" t="s">
        <v>162</v>
      </c>
      <c r="B45" s="56" t="s">
        <v>161</v>
      </c>
      <c r="C45" s="351">
        <v>0</v>
      </c>
      <c r="D45" s="351">
        <v>0</v>
      </c>
      <c r="E45" s="352">
        <v>0</v>
      </c>
      <c r="F45" s="352">
        <v>0</v>
      </c>
      <c r="G45" s="352">
        <v>0</v>
      </c>
      <c r="H45" s="352">
        <v>0</v>
      </c>
      <c r="I45" s="352">
        <v>0</v>
      </c>
      <c r="J45" s="352">
        <v>0</v>
      </c>
      <c r="K45" s="352">
        <v>0</v>
      </c>
      <c r="L45" s="352">
        <v>0</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1"/>
        <v>0</v>
      </c>
      <c r="AC45" s="351">
        <v>0</v>
      </c>
    </row>
    <row r="46" spans="1:29" x14ac:dyDescent="0.25">
      <c r="A46" s="82" t="s">
        <v>160</v>
      </c>
      <c r="B46" s="56" t="s">
        <v>159</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1"/>
        <v>0</v>
      </c>
      <c r="AC46" s="351">
        <v>0</v>
      </c>
    </row>
    <row r="47" spans="1:29" ht="31.5" x14ac:dyDescent="0.25">
      <c r="A47" s="82" t="s">
        <v>158</v>
      </c>
      <c r="B47" s="56" t="s">
        <v>157</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1"/>
        <v>0</v>
      </c>
      <c r="AC47" s="351">
        <v>0</v>
      </c>
    </row>
    <row r="48" spans="1:29" ht="31.5" x14ac:dyDescent="0.25">
      <c r="A48" s="82" t="s">
        <v>156</v>
      </c>
      <c r="B48" s="56" t="s">
        <v>155</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1"/>
        <v>0</v>
      </c>
      <c r="AC48" s="351">
        <v>0</v>
      </c>
    </row>
    <row r="49" spans="1:29" x14ac:dyDescent="0.25">
      <c r="A49" s="82" t="s">
        <v>154</v>
      </c>
      <c r="B49" s="56" t="s">
        <v>153</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1"/>
        <v>0</v>
      </c>
      <c r="AC49" s="351">
        <v>0</v>
      </c>
    </row>
    <row r="50" spans="1:29" ht="18.75" x14ac:dyDescent="0.25">
      <c r="A50" s="82" t="s">
        <v>152</v>
      </c>
      <c r="B50" s="81" t="s">
        <v>151</v>
      </c>
      <c r="C50" s="351">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1"/>
        <v>0</v>
      </c>
      <c r="AC50" s="351">
        <v>0</v>
      </c>
    </row>
    <row r="51" spans="1:29" ht="35.25" customHeight="1" x14ac:dyDescent="0.25">
      <c r="A51" s="85" t="s">
        <v>60</v>
      </c>
      <c r="B51" s="84" t="s">
        <v>150</v>
      </c>
      <c r="C51" s="351">
        <v>0</v>
      </c>
      <c r="D51" s="351">
        <v>0</v>
      </c>
      <c r="E51" s="351">
        <v>0</v>
      </c>
      <c r="F51" s="351">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1"/>
        <v>0</v>
      </c>
      <c r="AC51" s="353">
        <v>0</v>
      </c>
    </row>
    <row r="52" spans="1:29" x14ac:dyDescent="0.25">
      <c r="A52" s="82" t="s">
        <v>149</v>
      </c>
      <c r="B52" s="56" t="s">
        <v>148</v>
      </c>
      <c r="C52" s="351">
        <v>4.4608968172469394</v>
      </c>
      <c r="D52" s="351">
        <v>0</v>
      </c>
      <c r="E52" s="352">
        <v>4.4608968172469394</v>
      </c>
      <c r="F52" s="352">
        <v>4.4608968172469394</v>
      </c>
      <c r="G52" s="352">
        <v>0</v>
      </c>
      <c r="H52" s="352">
        <v>0</v>
      </c>
      <c r="I52" s="352">
        <v>0</v>
      </c>
      <c r="J52" s="352">
        <v>0</v>
      </c>
      <c r="K52" s="352">
        <v>0</v>
      </c>
      <c r="L52" s="352">
        <v>4.4608968172469394</v>
      </c>
      <c r="M52" s="352">
        <v>0</v>
      </c>
      <c r="N52" s="351">
        <v>0</v>
      </c>
      <c r="O52" s="352">
        <v>0</v>
      </c>
      <c r="P52" s="352">
        <v>0</v>
      </c>
      <c r="Q52" s="352">
        <v>0</v>
      </c>
      <c r="R52" s="352">
        <v>0</v>
      </c>
      <c r="S52" s="352">
        <v>0</v>
      </c>
      <c r="T52" s="352">
        <v>0</v>
      </c>
      <c r="U52" s="352">
        <v>0</v>
      </c>
      <c r="V52" s="352">
        <v>0</v>
      </c>
      <c r="W52" s="352">
        <v>0</v>
      </c>
      <c r="X52" s="352">
        <v>0</v>
      </c>
      <c r="Y52" s="352">
        <v>0</v>
      </c>
      <c r="Z52" s="352">
        <v>0</v>
      </c>
      <c r="AA52" s="352">
        <v>0</v>
      </c>
      <c r="AB52" s="351">
        <f t="shared" si="1"/>
        <v>4.4608968172469394</v>
      </c>
      <c r="AC52" s="351">
        <v>0</v>
      </c>
    </row>
    <row r="53" spans="1:29" x14ac:dyDescent="0.25">
      <c r="A53" s="82" t="s">
        <v>147</v>
      </c>
      <c r="B53" s="56" t="s">
        <v>141</v>
      </c>
      <c r="C53" s="351">
        <v>0</v>
      </c>
      <c r="D53" s="351">
        <v>0</v>
      </c>
      <c r="E53" s="352">
        <v>0</v>
      </c>
      <c r="F53" s="352">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1"/>
        <v>0</v>
      </c>
      <c r="AC53" s="351">
        <v>0</v>
      </c>
    </row>
    <row r="54" spans="1:29" x14ac:dyDescent="0.25">
      <c r="A54" s="82" t="s">
        <v>146</v>
      </c>
      <c r="B54" s="81" t="s">
        <v>140</v>
      </c>
      <c r="C54" s="351">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1"/>
        <v>0</v>
      </c>
      <c r="AC54" s="351">
        <v>0</v>
      </c>
    </row>
    <row r="55" spans="1:29" x14ac:dyDescent="0.25">
      <c r="A55" s="82" t="s">
        <v>145</v>
      </c>
      <c r="B55" s="81" t="s">
        <v>139</v>
      </c>
      <c r="C55" s="351">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1"/>
        <v>0</v>
      </c>
      <c r="AC55" s="351">
        <v>0</v>
      </c>
    </row>
    <row r="56" spans="1:29" x14ac:dyDescent="0.25">
      <c r="A56" s="82" t="s">
        <v>144</v>
      </c>
      <c r="B56" s="81" t="s">
        <v>138</v>
      </c>
      <c r="C56" s="351">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1"/>
        <v>0</v>
      </c>
      <c r="AC56" s="351">
        <v>0</v>
      </c>
    </row>
    <row r="57" spans="1:29" ht="18.75" x14ac:dyDescent="0.25">
      <c r="A57" s="82" t="s">
        <v>143</v>
      </c>
      <c r="B57" s="81" t="s">
        <v>137</v>
      </c>
      <c r="C57" s="351">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1"/>
        <v>0</v>
      </c>
      <c r="AC57" s="351">
        <v>0</v>
      </c>
    </row>
    <row r="58" spans="1:29" ht="36.75" customHeight="1" x14ac:dyDescent="0.25">
      <c r="A58" s="85" t="s">
        <v>59</v>
      </c>
      <c r="B58" s="107" t="s">
        <v>242</v>
      </c>
      <c r="C58" s="351">
        <v>0</v>
      </c>
      <c r="D58" s="351">
        <v>0</v>
      </c>
      <c r="E58" s="351">
        <v>0</v>
      </c>
      <c r="F58" s="351">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1"/>
        <v>0</v>
      </c>
      <c r="AC58" s="353">
        <v>0</v>
      </c>
    </row>
    <row r="59" spans="1:29" x14ac:dyDescent="0.25">
      <c r="A59" s="85" t="s">
        <v>57</v>
      </c>
      <c r="B59" s="84" t="s">
        <v>142</v>
      </c>
      <c r="C59" s="351">
        <v>0</v>
      </c>
      <c r="D59" s="351">
        <v>0</v>
      </c>
      <c r="E59" s="351">
        <v>0</v>
      </c>
      <c r="F59" s="351">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1"/>
        <v>0</v>
      </c>
      <c r="AC59" s="353">
        <v>0</v>
      </c>
    </row>
    <row r="60" spans="1:29" x14ac:dyDescent="0.25">
      <c r="A60" s="82" t="s">
        <v>236</v>
      </c>
      <c r="B60" s="83" t="s">
        <v>163</v>
      </c>
      <c r="C60" s="351">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1"/>
        <v>0</v>
      </c>
      <c r="AC60" s="351">
        <v>0</v>
      </c>
    </row>
    <row r="61" spans="1:29" x14ac:dyDescent="0.25">
      <c r="A61" s="82" t="s">
        <v>237</v>
      </c>
      <c r="B61" s="83" t="s">
        <v>161</v>
      </c>
      <c r="C61" s="351">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1"/>
        <v>0</v>
      </c>
      <c r="AC61" s="351">
        <v>0</v>
      </c>
    </row>
    <row r="62" spans="1:29" x14ac:dyDescent="0.25">
      <c r="A62" s="82" t="s">
        <v>238</v>
      </c>
      <c r="B62" s="83" t="s">
        <v>159</v>
      </c>
      <c r="C62" s="351">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1"/>
        <v>0</v>
      </c>
      <c r="AC62" s="351">
        <v>0</v>
      </c>
    </row>
    <row r="63" spans="1:29" x14ac:dyDescent="0.25">
      <c r="A63" s="82" t="s">
        <v>239</v>
      </c>
      <c r="B63" s="83" t="s">
        <v>241</v>
      </c>
      <c r="C63" s="351">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1"/>
        <v>0</v>
      </c>
      <c r="AC63" s="351">
        <v>0</v>
      </c>
    </row>
    <row r="64" spans="1:29" ht="18.75" x14ac:dyDescent="0.25">
      <c r="A64" s="82" t="s">
        <v>240</v>
      </c>
      <c r="B64" s="81" t="s">
        <v>137</v>
      </c>
      <c r="C64" s="351">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1"/>
        <v>0</v>
      </c>
      <c r="AC64" s="351">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1"/>
      <c r="C66" s="431"/>
      <c r="D66" s="431"/>
      <c r="E66" s="431"/>
      <c r="F66" s="431"/>
      <c r="G66" s="431"/>
      <c r="H66" s="431"/>
      <c r="I66" s="431"/>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0"/>
      <c r="C68" s="430"/>
      <c r="D68" s="430"/>
      <c r="E68" s="430"/>
      <c r="F68" s="430"/>
      <c r="G68" s="430"/>
      <c r="H68" s="430"/>
      <c r="I68" s="430"/>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1"/>
      <c r="C70" s="431"/>
      <c r="D70" s="431"/>
      <c r="E70" s="431"/>
      <c r="F70" s="431"/>
      <c r="G70" s="431"/>
      <c r="H70" s="431"/>
      <c r="I70" s="431"/>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1"/>
      <c r="C72" s="431"/>
      <c r="D72" s="431"/>
      <c r="E72" s="431"/>
      <c r="F72" s="431"/>
      <c r="G72" s="431"/>
      <c r="H72" s="431"/>
      <c r="I72" s="431"/>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0"/>
      <c r="C73" s="430"/>
      <c r="D73" s="430"/>
      <c r="E73" s="430"/>
      <c r="F73" s="430"/>
      <c r="G73" s="430"/>
      <c r="H73" s="430"/>
      <c r="I73" s="430"/>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1"/>
      <c r="C74" s="431"/>
      <c r="D74" s="431"/>
      <c r="E74" s="431"/>
      <c r="F74" s="431"/>
      <c r="G74" s="431"/>
      <c r="H74" s="431"/>
      <c r="I74" s="431"/>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2"/>
      <c r="C75" s="432"/>
      <c r="D75" s="432"/>
      <c r="E75" s="432"/>
      <c r="F75" s="432"/>
      <c r="G75" s="432"/>
      <c r="H75" s="432"/>
      <c r="I75" s="432"/>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29"/>
      <c r="C77" s="429"/>
      <c r="D77" s="429"/>
      <c r="E77" s="429"/>
      <c r="F77" s="429"/>
      <c r="G77" s="429"/>
      <c r="H77" s="429"/>
      <c r="I77" s="429"/>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4" priority="5" operator="notEqual">
      <formula>0</formula>
    </cfRule>
  </conditionalFormatting>
  <conditionalFormatting sqref="H24:AA26 H30:AA64 H27:I29 L27:AA29">
    <cfRule type="cellIs" dxfId="3" priority="4" operator="notEqual">
      <formula>0</formula>
    </cfRule>
  </conditionalFormatting>
  <conditionalFormatting sqref="C24:F64">
    <cfRule type="cellIs" dxfId="2" priority="3" operator="notEqual">
      <formula>0</formula>
    </cfRule>
  </conditionalFormatting>
  <conditionalFormatting sqref="J27:K29">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4" t="str">
        <f>'1. паспорт местоположение'!A12:C12</f>
        <v>F_596-11</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x14ac:dyDescent="0.25">
      <c r="A15" s="364" t="str">
        <f>'1. паспорт местоположение'!A15</f>
        <v>Комплекс технических средств безопасности на ПС 110кВ О-11 "Ленинградская</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6"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6" customFormat="1" x14ac:dyDescent="0.25">
      <c r="A21" s="465" t="s">
        <v>532</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s="26" customFormat="1" ht="58.5" customHeight="1" x14ac:dyDescent="0.25">
      <c r="A22" s="456" t="s">
        <v>53</v>
      </c>
      <c r="B22" s="467" t="s">
        <v>25</v>
      </c>
      <c r="C22" s="456" t="s">
        <v>52</v>
      </c>
      <c r="D22" s="456" t="s">
        <v>51</v>
      </c>
      <c r="E22" s="470" t="s">
        <v>543</v>
      </c>
      <c r="F22" s="471"/>
      <c r="G22" s="471"/>
      <c r="H22" s="471"/>
      <c r="I22" s="471"/>
      <c r="J22" s="471"/>
      <c r="K22" s="471"/>
      <c r="L22" s="472"/>
      <c r="M22" s="456" t="s">
        <v>50</v>
      </c>
      <c r="N22" s="456" t="s">
        <v>49</v>
      </c>
      <c r="O22" s="456" t="s">
        <v>48</v>
      </c>
      <c r="P22" s="451" t="s">
        <v>272</v>
      </c>
      <c r="Q22" s="451" t="s">
        <v>47</v>
      </c>
      <c r="R22" s="451" t="s">
        <v>46</v>
      </c>
      <c r="S22" s="451" t="s">
        <v>45</v>
      </c>
      <c r="T22" s="451"/>
      <c r="U22" s="473" t="s">
        <v>44</v>
      </c>
      <c r="V22" s="473" t="s">
        <v>43</v>
      </c>
      <c r="W22" s="451" t="s">
        <v>42</v>
      </c>
      <c r="X22" s="451" t="s">
        <v>41</v>
      </c>
      <c r="Y22" s="451" t="s">
        <v>40</v>
      </c>
      <c r="Z22" s="458" t="s">
        <v>39</v>
      </c>
      <c r="AA22" s="451" t="s">
        <v>38</v>
      </c>
      <c r="AB22" s="451" t="s">
        <v>37</v>
      </c>
      <c r="AC22" s="451" t="s">
        <v>36</v>
      </c>
      <c r="AD22" s="451" t="s">
        <v>35</v>
      </c>
      <c r="AE22" s="451" t="s">
        <v>34</v>
      </c>
      <c r="AF22" s="451" t="s">
        <v>33</v>
      </c>
      <c r="AG22" s="451"/>
      <c r="AH22" s="451"/>
      <c r="AI22" s="451"/>
      <c r="AJ22" s="451"/>
      <c r="AK22" s="451"/>
      <c r="AL22" s="451" t="s">
        <v>32</v>
      </c>
      <c r="AM22" s="451"/>
      <c r="AN22" s="451"/>
      <c r="AO22" s="451"/>
      <c r="AP22" s="451" t="s">
        <v>31</v>
      </c>
      <c r="AQ22" s="451"/>
      <c r="AR22" s="451" t="s">
        <v>30</v>
      </c>
      <c r="AS22" s="451" t="s">
        <v>29</v>
      </c>
      <c r="AT22" s="451" t="s">
        <v>28</v>
      </c>
      <c r="AU22" s="451" t="s">
        <v>27</v>
      </c>
      <c r="AV22" s="459" t="s">
        <v>26</v>
      </c>
    </row>
    <row r="23" spans="1:48" s="26" customFormat="1" ht="64.5" customHeight="1" x14ac:dyDescent="0.25">
      <c r="A23" s="466"/>
      <c r="B23" s="468"/>
      <c r="C23" s="466"/>
      <c r="D23" s="466"/>
      <c r="E23" s="461" t="s">
        <v>24</v>
      </c>
      <c r="F23" s="452" t="s">
        <v>141</v>
      </c>
      <c r="G23" s="452" t="s">
        <v>140</v>
      </c>
      <c r="H23" s="452" t="s">
        <v>139</v>
      </c>
      <c r="I23" s="454" t="s">
        <v>451</v>
      </c>
      <c r="J23" s="454" t="s">
        <v>452</v>
      </c>
      <c r="K23" s="454" t="s">
        <v>453</v>
      </c>
      <c r="L23" s="452" t="s">
        <v>81</v>
      </c>
      <c r="M23" s="466"/>
      <c r="N23" s="466"/>
      <c r="O23" s="466"/>
      <c r="P23" s="451"/>
      <c r="Q23" s="451"/>
      <c r="R23" s="451"/>
      <c r="S23" s="463" t="s">
        <v>3</v>
      </c>
      <c r="T23" s="463" t="s">
        <v>12</v>
      </c>
      <c r="U23" s="473"/>
      <c r="V23" s="473"/>
      <c r="W23" s="451"/>
      <c r="X23" s="451"/>
      <c r="Y23" s="451"/>
      <c r="Z23" s="451"/>
      <c r="AA23" s="451"/>
      <c r="AB23" s="451"/>
      <c r="AC23" s="451"/>
      <c r="AD23" s="451"/>
      <c r="AE23" s="451"/>
      <c r="AF23" s="451" t="s">
        <v>23</v>
      </c>
      <c r="AG23" s="451"/>
      <c r="AH23" s="451" t="s">
        <v>22</v>
      </c>
      <c r="AI23" s="451"/>
      <c r="AJ23" s="456" t="s">
        <v>21</v>
      </c>
      <c r="AK23" s="456" t="s">
        <v>20</v>
      </c>
      <c r="AL23" s="456" t="s">
        <v>19</v>
      </c>
      <c r="AM23" s="456" t="s">
        <v>18</v>
      </c>
      <c r="AN23" s="456" t="s">
        <v>17</v>
      </c>
      <c r="AO23" s="456" t="s">
        <v>16</v>
      </c>
      <c r="AP23" s="456" t="s">
        <v>15</v>
      </c>
      <c r="AQ23" s="474" t="s">
        <v>12</v>
      </c>
      <c r="AR23" s="451"/>
      <c r="AS23" s="451"/>
      <c r="AT23" s="451"/>
      <c r="AU23" s="451"/>
      <c r="AV23" s="460"/>
    </row>
    <row r="24" spans="1:48" s="26" customFormat="1" ht="96.75" customHeight="1" x14ac:dyDescent="0.25">
      <c r="A24" s="457"/>
      <c r="B24" s="469"/>
      <c r="C24" s="457"/>
      <c r="D24" s="457"/>
      <c r="E24" s="462"/>
      <c r="F24" s="453"/>
      <c r="G24" s="453"/>
      <c r="H24" s="453"/>
      <c r="I24" s="455"/>
      <c r="J24" s="455"/>
      <c r="K24" s="455"/>
      <c r="L24" s="453"/>
      <c r="M24" s="457"/>
      <c r="N24" s="457"/>
      <c r="O24" s="457"/>
      <c r="P24" s="451"/>
      <c r="Q24" s="451"/>
      <c r="R24" s="451"/>
      <c r="S24" s="464"/>
      <c r="T24" s="464"/>
      <c r="U24" s="473"/>
      <c r="V24" s="473"/>
      <c r="W24" s="451"/>
      <c r="X24" s="451"/>
      <c r="Y24" s="451"/>
      <c r="Z24" s="451"/>
      <c r="AA24" s="451"/>
      <c r="AB24" s="451"/>
      <c r="AC24" s="451"/>
      <c r="AD24" s="451"/>
      <c r="AE24" s="451"/>
      <c r="AF24" s="169" t="s">
        <v>14</v>
      </c>
      <c r="AG24" s="169" t="s">
        <v>13</v>
      </c>
      <c r="AH24" s="170" t="s">
        <v>3</v>
      </c>
      <c r="AI24" s="170" t="s">
        <v>12</v>
      </c>
      <c r="AJ24" s="457"/>
      <c r="AK24" s="457"/>
      <c r="AL24" s="457"/>
      <c r="AM24" s="457"/>
      <c r="AN24" s="457"/>
      <c r="AO24" s="457"/>
      <c r="AP24" s="457"/>
      <c r="AQ24" s="475"/>
      <c r="AR24" s="451"/>
      <c r="AS24" s="451"/>
      <c r="AT24" s="451"/>
      <c r="AU24" s="451"/>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6" sqref="B26"/>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76" t="str">
        <f>'[4]1. паспорт местоположение'!A5:C5</f>
        <v>Год раскрытия информации: 2016 год</v>
      </c>
      <c r="B5" s="476"/>
      <c r="C5" s="91"/>
      <c r="D5" s="91"/>
      <c r="E5" s="91"/>
      <c r="F5" s="91"/>
      <c r="G5" s="91"/>
      <c r="H5" s="91"/>
    </row>
    <row r="6" spans="1:8" ht="18.75" x14ac:dyDescent="0.3">
      <c r="A6" s="191"/>
      <c r="B6" s="191"/>
      <c r="C6" s="191"/>
      <c r="D6" s="191"/>
      <c r="E6" s="191"/>
      <c r="F6" s="191"/>
      <c r="G6" s="191"/>
      <c r="H6" s="191"/>
    </row>
    <row r="7" spans="1:8" ht="18.75" x14ac:dyDescent="0.25">
      <c r="A7" s="361" t="s">
        <v>10</v>
      </c>
      <c r="B7" s="361"/>
      <c r="C7" s="175"/>
      <c r="D7" s="175"/>
      <c r="E7" s="175"/>
      <c r="F7" s="175"/>
      <c r="G7" s="175"/>
      <c r="H7" s="175"/>
    </row>
    <row r="8" spans="1:8" ht="18.75" x14ac:dyDescent="0.25">
      <c r="A8" s="175"/>
      <c r="B8" s="175"/>
      <c r="C8" s="175"/>
      <c r="D8" s="175"/>
      <c r="E8" s="175"/>
      <c r="F8" s="175"/>
      <c r="G8" s="175"/>
      <c r="H8" s="175"/>
    </row>
    <row r="9" spans="1:8" x14ac:dyDescent="0.25">
      <c r="A9" s="362" t="str">
        <f>'1. паспорт местоположение'!A9:C9</f>
        <v>Акционерное общество "Янтарьэнерго" ДЗО  ПАО "Россети"</v>
      </c>
      <c r="B9" s="362"/>
      <c r="C9" s="190"/>
      <c r="D9" s="190"/>
      <c r="E9" s="190"/>
      <c r="F9" s="190"/>
      <c r="G9" s="190"/>
      <c r="H9" s="190"/>
    </row>
    <row r="10" spans="1:8" x14ac:dyDescent="0.25">
      <c r="A10" s="358" t="s">
        <v>9</v>
      </c>
      <c r="B10" s="358"/>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2" t="str">
        <f>'1. паспорт местоположение'!A12:C12</f>
        <v>F_596-11</v>
      </c>
      <c r="B12" s="362"/>
      <c r="C12" s="190"/>
      <c r="D12" s="190"/>
      <c r="E12" s="190"/>
      <c r="F12" s="190"/>
      <c r="G12" s="190"/>
      <c r="H12" s="190"/>
    </row>
    <row r="13" spans="1:8" x14ac:dyDescent="0.25">
      <c r="A13" s="358" t="s">
        <v>8</v>
      </c>
      <c r="B13" s="358"/>
      <c r="C13" s="177"/>
      <c r="D13" s="177"/>
      <c r="E13" s="177"/>
      <c r="F13" s="177"/>
      <c r="G13" s="177"/>
      <c r="H13" s="177"/>
    </row>
    <row r="14" spans="1:8" ht="18.75" x14ac:dyDescent="0.25">
      <c r="A14" s="11"/>
      <c r="B14" s="11"/>
      <c r="C14" s="11"/>
      <c r="D14" s="11"/>
      <c r="E14" s="11"/>
      <c r="F14" s="11"/>
      <c r="G14" s="11"/>
      <c r="H14" s="11"/>
    </row>
    <row r="15" spans="1:8" ht="39" customHeight="1" x14ac:dyDescent="0.25">
      <c r="A15" s="477" t="str">
        <f>'1. паспорт местоположение'!A15:C15</f>
        <v>Комплекс технических средств безопасности на ПС 110кВ О-11 "Ленинградская</v>
      </c>
      <c r="B15" s="477"/>
      <c r="C15" s="190"/>
      <c r="D15" s="190"/>
      <c r="E15" s="190"/>
      <c r="F15" s="190"/>
      <c r="G15" s="190"/>
      <c r="H15" s="190"/>
    </row>
    <row r="16" spans="1:8" x14ac:dyDescent="0.25">
      <c r="A16" s="358" t="s">
        <v>7</v>
      </c>
      <c r="B16" s="358"/>
      <c r="C16" s="177"/>
      <c r="D16" s="177"/>
      <c r="E16" s="177"/>
      <c r="F16" s="177"/>
      <c r="G16" s="177"/>
      <c r="H16" s="177"/>
    </row>
    <row r="17" spans="1:2" x14ac:dyDescent="0.25">
      <c r="B17" s="141"/>
    </row>
    <row r="18" spans="1:2" ht="33.75" customHeight="1" x14ac:dyDescent="0.25">
      <c r="A18" s="478" t="s">
        <v>533</v>
      </c>
      <c r="B18" s="479"/>
    </row>
    <row r="19" spans="1:2" x14ac:dyDescent="0.25">
      <c r="B19" s="49"/>
    </row>
    <row r="20" spans="1:2" ht="16.5" thickBot="1" x14ac:dyDescent="0.3">
      <c r="B20" s="142"/>
    </row>
    <row r="21" spans="1:2" ht="29.45" customHeight="1" thickBot="1" x14ac:dyDescent="0.3">
      <c r="A21" s="143" t="s">
        <v>397</v>
      </c>
      <c r="B21" s="198" t="str">
        <f>A15</f>
        <v>Комплекс технических средств безопасности на ПС 110кВ О-11 "Ленинградская</v>
      </c>
    </row>
    <row r="22" spans="1:2" ht="16.5" thickBot="1" x14ac:dyDescent="0.3">
      <c r="A22" s="143" t="s">
        <v>398</v>
      </c>
      <c r="B22" s="198" t="str">
        <f>'1. паспорт местоположение'!C27</f>
        <v>г. Калининград</v>
      </c>
    </row>
    <row r="23" spans="1:2" ht="16.5" thickBot="1" x14ac:dyDescent="0.3">
      <c r="A23" s="143" t="s">
        <v>363</v>
      </c>
      <c r="B23" s="144" t="s">
        <v>569</v>
      </c>
    </row>
    <row r="24" spans="1:2" ht="16.5" thickBot="1" x14ac:dyDescent="0.3">
      <c r="A24" s="143" t="s">
        <v>399</v>
      </c>
      <c r="B24" s="144"/>
    </row>
    <row r="25" spans="1:2" ht="16.5" thickBot="1" x14ac:dyDescent="0.3">
      <c r="A25" s="145" t="s">
        <v>400</v>
      </c>
      <c r="B25" s="198" t="s">
        <v>581</v>
      </c>
    </row>
    <row r="26" spans="1:2" ht="16.5" thickBot="1" x14ac:dyDescent="0.3">
      <c r="A26" s="146" t="s">
        <v>401</v>
      </c>
      <c r="B26" s="147" t="s">
        <v>633</v>
      </c>
    </row>
    <row r="27" spans="1:2" ht="29.25" thickBot="1" x14ac:dyDescent="0.3">
      <c r="A27" s="154" t="s">
        <v>402</v>
      </c>
      <c r="B27" s="345">
        <f>'5. анализ эконом эфф'!B122</f>
        <v>5.2639762443513902</v>
      </c>
    </row>
    <row r="28" spans="1:2" ht="16.5" thickBot="1" x14ac:dyDescent="0.3">
      <c r="A28" s="149" t="s">
        <v>403</v>
      </c>
      <c r="B28" s="149"/>
    </row>
    <row r="29" spans="1:2" ht="29.25" thickBot="1" x14ac:dyDescent="0.3">
      <c r="A29" s="155" t="s">
        <v>404</v>
      </c>
      <c r="B29" s="149"/>
    </row>
    <row r="30" spans="1:2" ht="29.25" thickBot="1" x14ac:dyDescent="0.3">
      <c r="A30" s="155" t="s">
        <v>405</v>
      </c>
      <c r="B30" s="199">
        <f>B32+B41+B58</f>
        <v>0.39954800000000001</v>
      </c>
    </row>
    <row r="31" spans="1:2" ht="16.5" thickBot="1" x14ac:dyDescent="0.3">
      <c r="A31" s="149" t="s">
        <v>406</v>
      </c>
      <c r="B31" s="199"/>
    </row>
    <row r="32" spans="1:2" ht="29.25" thickBot="1" x14ac:dyDescent="0.3">
      <c r="A32" s="155" t="s">
        <v>407</v>
      </c>
      <c r="B32" s="199">
        <f>B33+B37</f>
        <v>0</v>
      </c>
    </row>
    <row r="33" spans="1:3" s="202" customFormat="1" ht="16.5" thickBot="1" x14ac:dyDescent="0.3">
      <c r="A33" s="200" t="s">
        <v>408</v>
      </c>
      <c r="B33" s="201"/>
    </row>
    <row r="34" spans="1:3" ht="16.5" thickBot="1" x14ac:dyDescent="0.3">
      <c r="A34" s="149" t="s">
        <v>409</v>
      </c>
      <c r="B34" s="203">
        <f>B33/$B$27</f>
        <v>0</v>
      </c>
    </row>
    <row r="35" spans="1:3" ht="16.5" thickBot="1" x14ac:dyDescent="0.3">
      <c r="A35" s="149" t="s">
        <v>410</v>
      </c>
      <c r="B35" s="199"/>
      <c r="C35" s="140">
        <v>1</v>
      </c>
    </row>
    <row r="36" spans="1:3" ht="16.5" thickBot="1" x14ac:dyDescent="0.3">
      <c r="A36" s="149" t="s">
        <v>411</v>
      </c>
      <c r="B36" s="199"/>
      <c r="C36" s="140">
        <v>2</v>
      </c>
    </row>
    <row r="37" spans="1:3" s="202" customFormat="1" ht="16.5" thickBot="1" x14ac:dyDescent="0.3">
      <c r="A37" s="200" t="s">
        <v>408</v>
      </c>
      <c r="B37" s="201"/>
    </row>
    <row r="38" spans="1:3" ht="16.5" thickBot="1" x14ac:dyDescent="0.3">
      <c r="A38" s="149" t="s">
        <v>409</v>
      </c>
      <c r="B38" s="203">
        <f>B37/$B$27</f>
        <v>0</v>
      </c>
    </row>
    <row r="39" spans="1:3" ht="16.5" thickBot="1" x14ac:dyDescent="0.3">
      <c r="A39" s="149" t="s">
        <v>410</v>
      </c>
      <c r="B39" s="199"/>
      <c r="C39" s="140">
        <v>1</v>
      </c>
    </row>
    <row r="40" spans="1:3" ht="16.5" thickBot="1" x14ac:dyDescent="0.3">
      <c r="A40" s="149" t="s">
        <v>411</v>
      </c>
      <c r="B40" s="199"/>
      <c r="C40" s="140">
        <v>2</v>
      </c>
    </row>
    <row r="41" spans="1:3" ht="29.25" thickBot="1" x14ac:dyDescent="0.3">
      <c r="A41" s="155" t="s">
        <v>412</v>
      </c>
      <c r="B41" s="199">
        <f>B42+B46+B50+B54</f>
        <v>0</v>
      </c>
    </row>
    <row r="42" spans="1:3" s="202" customFormat="1" ht="16.5" thickBot="1" x14ac:dyDescent="0.3">
      <c r="A42" s="200" t="s">
        <v>408</v>
      </c>
      <c r="B42" s="201"/>
    </row>
    <row r="43" spans="1:3" ht="16.5" thickBot="1" x14ac:dyDescent="0.3">
      <c r="A43" s="149" t="s">
        <v>409</v>
      </c>
      <c r="B43" s="203">
        <f>B42/$B$27</f>
        <v>0</v>
      </c>
    </row>
    <row r="44" spans="1:3" ht="16.5" thickBot="1" x14ac:dyDescent="0.3">
      <c r="A44" s="149" t="s">
        <v>410</v>
      </c>
      <c r="B44" s="199"/>
      <c r="C44" s="140">
        <v>1</v>
      </c>
    </row>
    <row r="45" spans="1:3" ht="16.5" thickBot="1" x14ac:dyDescent="0.3">
      <c r="A45" s="149" t="s">
        <v>411</v>
      </c>
      <c r="B45" s="199"/>
      <c r="C45" s="140">
        <v>2</v>
      </c>
    </row>
    <row r="46" spans="1:3" s="202" customFormat="1" ht="16.5" thickBot="1" x14ac:dyDescent="0.3">
      <c r="A46" s="200" t="s">
        <v>408</v>
      </c>
      <c r="B46" s="201"/>
    </row>
    <row r="47" spans="1:3" ht="16.5" thickBot="1" x14ac:dyDescent="0.3">
      <c r="A47" s="149" t="s">
        <v>409</v>
      </c>
      <c r="B47" s="203">
        <f>B46/$B$27</f>
        <v>0</v>
      </c>
    </row>
    <row r="48" spans="1:3" ht="16.5" thickBot="1" x14ac:dyDescent="0.3">
      <c r="A48" s="149" t="s">
        <v>410</v>
      </c>
      <c r="B48" s="199"/>
      <c r="C48" s="140">
        <v>1</v>
      </c>
    </row>
    <row r="49" spans="1:6" ht="16.5" thickBot="1" x14ac:dyDescent="0.3">
      <c r="A49" s="149" t="s">
        <v>411</v>
      </c>
      <c r="B49" s="199"/>
      <c r="C49" s="140">
        <v>2</v>
      </c>
    </row>
    <row r="50" spans="1:6" s="202" customFormat="1" ht="16.5" thickBot="1" x14ac:dyDescent="0.3">
      <c r="A50" s="200" t="s">
        <v>408</v>
      </c>
      <c r="B50" s="201"/>
    </row>
    <row r="51" spans="1:6" ht="16.5" thickBot="1" x14ac:dyDescent="0.3">
      <c r="A51" s="149" t="s">
        <v>409</v>
      </c>
      <c r="B51" s="203">
        <f>B50/$B$27</f>
        <v>0</v>
      </c>
    </row>
    <row r="52" spans="1:6" ht="16.5" thickBot="1" x14ac:dyDescent="0.3">
      <c r="A52" s="149" t="s">
        <v>410</v>
      </c>
      <c r="B52" s="199"/>
      <c r="C52" s="140">
        <v>1</v>
      </c>
    </row>
    <row r="53" spans="1:6" ht="16.5" thickBot="1" x14ac:dyDescent="0.3">
      <c r="A53" s="149" t="s">
        <v>411</v>
      </c>
      <c r="B53" s="199"/>
      <c r="C53" s="140">
        <v>2</v>
      </c>
    </row>
    <row r="54" spans="1:6" s="202" customFormat="1" ht="16.5" thickBot="1" x14ac:dyDescent="0.3">
      <c r="A54" s="200" t="s">
        <v>408</v>
      </c>
      <c r="B54" s="201"/>
    </row>
    <row r="55" spans="1:6" ht="16.5" thickBot="1" x14ac:dyDescent="0.3">
      <c r="A55" s="149" t="s">
        <v>409</v>
      </c>
      <c r="B55" s="203">
        <f>B54/$B$27</f>
        <v>0</v>
      </c>
    </row>
    <row r="56" spans="1:6" ht="16.5" thickBot="1" x14ac:dyDescent="0.3">
      <c r="A56" s="149" t="s">
        <v>410</v>
      </c>
      <c r="B56" s="199"/>
      <c r="C56" s="140">
        <v>1</v>
      </c>
    </row>
    <row r="57" spans="1:6" ht="16.5" thickBot="1" x14ac:dyDescent="0.3">
      <c r="A57" s="149" t="s">
        <v>411</v>
      </c>
      <c r="B57" s="199"/>
      <c r="C57" s="140">
        <v>2</v>
      </c>
    </row>
    <row r="58" spans="1:6" ht="29.25" thickBot="1" x14ac:dyDescent="0.3">
      <c r="A58" s="155" t="s">
        <v>413</v>
      </c>
      <c r="B58" s="199">
        <f>B59+B63+B67+B71</f>
        <v>0.39954800000000001</v>
      </c>
    </row>
    <row r="59" spans="1:6" s="202" customFormat="1" ht="16.5" thickBot="1" x14ac:dyDescent="0.3">
      <c r="A59" s="200" t="s">
        <v>408</v>
      </c>
      <c r="B59" s="201"/>
    </row>
    <row r="60" spans="1:6" ht="16.5" thickBot="1" x14ac:dyDescent="0.3">
      <c r="A60" s="149" t="s">
        <v>409</v>
      </c>
      <c r="B60" s="203">
        <f>B59/$B$27</f>
        <v>0</v>
      </c>
    </row>
    <row r="61" spans="1:6" ht="16.5" thickBot="1" x14ac:dyDescent="0.3">
      <c r="A61" s="149" t="s">
        <v>410</v>
      </c>
      <c r="B61" s="199"/>
      <c r="C61" s="140">
        <v>1</v>
      </c>
    </row>
    <row r="62" spans="1:6" ht="16.5" thickBot="1" x14ac:dyDescent="0.3">
      <c r="A62" s="149" t="s">
        <v>411</v>
      </c>
      <c r="B62" s="199"/>
      <c r="C62" s="140">
        <v>2</v>
      </c>
    </row>
    <row r="63" spans="1:6" s="202" customFormat="1" ht="30.75" thickBot="1" x14ac:dyDescent="0.3">
      <c r="A63" s="200" t="s">
        <v>579</v>
      </c>
      <c r="B63" s="201">
        <f>0.3386*1.18</f>
        <v>0.39954800000000001</v>
      </c>
      <c r="F63" s="202" t="s">
        <v>578</v>
      </c>
    </row>
    <row r="64" spans="1:6" ht="16.5" thickBot="1" x14ac:dyDescent="0.3">
      <c r="A64" s="149" t="s">
        <v>409</v>
      </c>
      <c r="B64" s="203">
        <f>B63/$B$27</f>
        <v>7.5902318219756904E-2</v>
      </c>
    </row>
    <row r="65" spans="1:3" ht="16.5" thickBot="1" x14ac:dyDescent="0.3">
      <c r="A65" s="149" t="s">
        <v>410</v>
      </c>
      <c r="B65" s="199">
        <f>0.3386*1.18</f>
        <v>0.39954800000000001</v>
      </c>
      <c r="C65" s="140">
        <v>1</v>
      </c>
    </row>
    <row r="66" spans="1:3" ht="16.5" thickBot="1" x14ac:dyDescent="0.3">
      <c r="A66" s="149" t="s">
        <v>411</v>
      </c>
      <c r="B66" s="199">
        <f>0.3386*1.18</f>
        <v>0.39954800000000001</v>
      </c>
      <c r="C66" s="140">
        <v>2</v>
      </c>
    </row>
    <row r="67" spans="1:3" s="202" customFormat="1" ht="16.5" thickBot="1" x14ac:dyDescent="0.3">
      <c r="A67" s="200" t="s">
        <v>408</v>
      </c>
      <c r="B67" s="201"/>
    </row>
    <row r="68" spans="1:3" ht="16.5" thickBot="1" x14ac:dyDescent="0.3">
      <c r="A68" s="149" t="s">
        <v>409</v>
      </c>
      <c r="B68" s="203">
        <f>B67/$B$27</f>
        <v>0</v>
      </c>
    </row>
    <row r="69" spans="1:3" ht="16.5" thickBot="1" x14ac:dyDescent="0.3">
      <c r="A69" s="149" t="s">
        <v>410</v>
      </c>
      <c r="B69" s="199"/>
      <c r="C69" s="140">
        <v>1</v>
      </c>
    </row>
    <row r="70" spans="1:3" ht="16.5" thickBot="1" x14ac:dyDescent="0.3">
      <c r="A70" s="149" t="s">
        <v>411</v>
      </c>
      <c r="B70" s="199"/>
      <c r="C70" s="140">
        <v>2</v>
      </c>
    </row>
    <row r="71" spans="1:3" s="202" customFormat="1" ht="16.5" thickBot="1" x14ac:dyDescent="0.3">
      <c r="A71" s="200" t="s">
        <v>408</v>
      </c>
      <c r="B71" s="201"/>
    </row>
    <row r="72" spans="1:3" ht="16.5" thickBot="1" x14ac:dyDescent="0.3">
      <c r="A72" s="149" t="s">
        <v>409</v>
      </c>
      <c r="B72" s="203">
        <f>B71/$B$27</f>
        <v>0</v>
      </c>
    </row>
    <row r="73" spans="1:3" ht="16.5" thickBot="1" x14ac:dyDescent="0.3">
      <c r="A73" s="149" t="s">
        <v>410</v>
      </c>
      <c r="B73" s="199"/>
      <c r="C73" s="140">
        <v>1</v>
      </c>
    </row>
    <row r="74" spans="1:3" ht="16.5" thickBot="1" x14ac:dyDescent="0.3">
      <c r="A74" s="149" t="s">
        <v>411</v>
      </c>
      <c r="B74" s="199"/>
      <c r="C74" s="140">
        <v>2</v>
      </c>
    </row>
    <row r="75" spans="1:3" ht="29.25" thickBot="1" x14ac:dyDescent="0.3">
      <c r="A75" s="148" t="s">
        <v>414</v>
      </c>
      <c r="B75" s="156"/>
    </row>
    <row r="76" spans="1:3" ht="16.5" thickBot="1" x14ac:dyDescent="0.3">
      <c r="A76" s="150" t="s">
        <v>406</v>
      </c>
      <c r="B76" s="156"/>
    </row>
    <row r="77" spans="1:3" ht="16.5" thickBot="1" x14ac:dyDescent="0.3">
      <c r="A77" s="150" t="s">
        <v>415</v>
      </c>
      <c r="B77" s="156"/>
    </row>
    <row r="78" spans="1:3" ht="16.5" thickBot="1" x14ac:dyDescent="0.3">
      <c r="A78" s="150" t="s">
        <v>416</v>
      </c>
      <c r="B78" s="156"/>
    </row>
    <row r="79" spans="1:3" ht="16.5" thickBot="1" x14ac:dyDescent="0.3">
      <c r="A79" s="150" t="s">
        <v>417</v>
      </c>
      <c r="B79" s="156"/>
    </row>
    <row r="80" spans="1:3" ht="16.5" thickBot="1" x14ac:dyDescent="0.3">
      <c r="A80" s="145" t="s">
        <v>418</v>
      </c>
      <c r="B80" s="204">
        <f>B81/$B$27</f>
        <v>7.5902318219756904E-2</v>
      </c>
    </row>
    <row r="81" spans="1:2" ht="16.5" thickBot="1" x14ac:dyDescent="0.3">
      <c r="A81" s="145" t="s">
        <v>419</v>
      </c>
      <c r="B81" s="205">
        <f xml:space="preserve"> SUMIF(C33:C74, 1,B33:B74)</f>
        <v>0.39954800000000001</v>
      </c>
    </row>
    <row r="82" spans="1:2" ht="16.5" thickBot="1" x14ac:dyDescent="0.3">
      <c r="A82" s="145" t="s">
        <v>420</v>
      </c>
      <c r="B82" s="204">
        <f>B83/$B$27</f>
        <v>7.5902318219756904E-2</v>
      </c>
    </row>
    <row r="83" spans="1:2" ht="16.5" thickBot="1" x14ac:dyDescent="0.3">
      <c r="A83" s="146" t="s">
        <v>421</v>
      </c>
      <c r="B83" s="205">
        <f xml:space="preserve"> SUMIF(C35:C76, 2,B35:B76)</f>
        <v>0.39954800000000001</v>
      </c>
    </row>
    <row r="84" spans="1:2" x14ac:dyDescent="0.25">
      <c r="A84" s="148" t="s">
        <v>422</v>
      </c>
      <c r="B84" s="480" t="s">
        <v>423</v>
      </c>
    </row>
    <row r="85" spans="1:2" x14ac:dyDescent="0.25">
      <c r="A85" s="152" t="s">
        <v>424</v>
      </c>
      <c r="B85" s="481"/>
    </row>
    <row r="86" spans="1:2" x14ac:dyDescent="0.25">
      <c r="A86" s="152" t="s">
        <v>425</v>
      </c>
      <c r="B86" s="481"/>
    </row>
    <row r="87" spans="1:2" x14ac:dyDescent="0.25">
      <c r="A87" s="152" t="s">
        <v>426</v>
      </c>
      <c r="B87" s="481"/>
    </row>
    <row r="88" spans="1:2" x14ac:dyDescent="0.25">
      <c r="A88" s="152" t="s">
        <v>427</v>
      </c>
      <c r="B88" s="481"/>
    </row>
    <row r="89" spans="1:2" ht="16.5" thickBot="1" x14ac:dyDescent="0.3">
      <c r="A89" s="153" t="s">
        <v>428</v>
      </c>
      <c r="B89" s="482"/>
    </row>
    <row r="90" spans="1:2" ht="30.75" thickBot="1" x14ac:dyDescent="0.3">
      <c r="A90" s="150" t="s">
        <v>429</v>
      </c>
      <c r="B90" s="151"/>
    </row>
    <row r="91" spans="1:2" ht="29.25" thickBot="1" x14ac:dyDescent="0.3">
      <c r="A91" s="145" t="s">
        <v>430</v>
      </c>
      <c r="B91" s="151"/>
    </row>
    <row r="92" spans="1:2" ht="16.5" thickBot="1" x14ac:dyDescent="0.3">
      <c r="A92" s="150" t="s">
        <v>406</v>
      </c>
      <c r="B92" s="158"/>
    </row>
    <row r="93" spans="1:2" ht="16.5" thickBot="1" x14ac:dyDescent="0.3">
      <c r="A93" s="150" t="s">
        <v>431</v>
      </c>
      <c r="B93" s="151"/>
    </row>
    <row r="94" spans="1:2" ht="16.5" thickBot="1" x14ac:dyDescent="0.3">
      <c r="A94" s="150" t="s">
        <v>432</v>
      </c>
      <c r="B94" s="158"/>
    </row>
    <row r="95" spans="1:2" ht="30.75" thickBot="1" x14ac:dyDescent="0.3">
      <c r="A95" s="159" t="s">
        <v>433</v>
      </c>
      <c r="B95" s="192" t="s">
        <v>434</v>
      </c>
    </row>
    <row r="96" spans="1:2" ht="16.5" thickBot="1" x14ac:dyDescent="0.3">
      <c r="A96" s="145" t="s">
        <v>435</v>
      </c>
      <c r="B96" s="157"/>
    </row>
    <row r="97" spans="1:2" ht="16.5" thickBot="1" x14ac:dyDescent="0.3">
      <c r="A97" s="152" t="s">
        <v>436</v>
      </c>
      <c r="B97" s="160"/>
    </row>
    <row r="98" spans="1:2" ht="16.5" thickBot="1" x14ac:dyDescent="0.3">
      <c r="A98" s="152" t="s">
        <v>437</v>
      </c>
      <c r="B98" s="160"/>
    </row>
    <row r="99" spans="1:2" ht="16.5" thickBot="1" x14ac:dyDescent="0.3">
      <c r="A99" s="152" t="s">
        <v>438</v>
      </c>
      <c r="B99" s="160"/>
    </row>
    <row r="100" spans="1:2" ht="45.75" thickBot="1" x14ac:dyDescent="0.3">
      <c r="A100" s="161" t="s">
        <v>439</v>
      </c>
      <c r="B100" s="158" t="s">
        <v>440</v>
      </c>
    </row>
    <row r="101" spans="1:2" ht="28.5" x14ac:dyDescent="0.25">
      <c r="A101" s="148" t="s">
        <v>441</v>
      </c>
      <c r="B101" s="480" t="s">
        <v>442</v>
      </c>
    </row>
    <row r="102" spans="1:2" x14ac:dyDescent="0.25">
      <c r="A102" s="152" t="s">
        <v>443</v>
      </c>
      <c r="B102" s="481"/>
    </row>
    <row r="103" spans="1:2" x14ac:dyDescent="0.25">
      <c r="A103" s="152" t="s">
        <v>444</v>
      </c>
      <c r="B103" s="481"/>
    </row>
    <row r="104" spans="1:2" x14ac:dyDescent="0.25">
      <c r="A104" s="152" t="s">
        <v>445</v>
      </c>
      <c r="B104" s="481"/>
    </row>
    <row r="105" spans="1:2" x14ac:dyDescent="0.25">
      <c r="A105" s="152" t="s">
        <v>446</v>
      </c>
      <c r="B105" s="481"/>
    </row>
    <row r="106" spans="1:2" ht="16.5" thickBot="1" x14ac:dyDescent="0.3">
      <c r="A106" s="162" t="s">
        <v>447</v>
      </c>
      <c r="B106" s="482"/>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4" t="str">
        <f>'1. паспорт местоположение'!A9:C9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4" t="str">
        <f>'1. паспорт местоположение'!A12:C12</f>
        <v>F_596-11</v>
      </c>
      <c r="B11" s="364"/>
      <c r="C11" s="364"/>
      <c r="D11" s="364"/>
      <c r="E11" s="364"/>
      <c r="F11" s="364"/>
      <c r="G11" s="364"/>
      <c r="H11" s="364"/>
      <c r="I11" s="364"/>
      <c r="J11" s="364"/>
      <c r="K11" s="364"/>
      <c r="L11" s="364"/>
      <c r="M11" s="364"/>
      <c r="N11" s="364"/>
      <c r="O11" s="364"/>
      <c r="P11" s="364"/>
      <c r="Q11" s="364"/>
      <c r="R11" s="364"/>
      <c r="S11" s="364"/>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10"/>
      <c r="U13" s="10"/>
      <c r="V13" s="10"/>
      <c r="W13" s="10"/>
      <c r="X13" s="10"/>
      <c r="Y13" s="10"/>
      <c r="Z13" s="10"/>
      <c r="AA13" s="10"/>
      <c r="AB13" s="10"/>
    </row>
    <row r="14" spans="1:28" s="3" customFormat="1" ht="12" x14ac:dyDescent="0.2">
      <c r="A14" s="364" t="str">
        <f>'1. паспорт местоположение'!A15:C15</f>
        <v>Комплекс технических средств безопасности на ПС 110кВ О-11 "Ленинградская</v>
      </c>
      <c r="B14" s="364"/>
      <c r="C14" s="364"/>
      <c r="D14" s="364"/>
      <c r="E14" s="364"/>
      <c r="F14" s="364"/>
      <c r="G14" s="364"/>
      <c r="H14" s="364"/>
      <c r="I14" s="364"/>
      <c r="J14" s="364"/>
      <c r="K14" s="364"/>
      <c r="L14" s="364"/>
      <c r="M14" s="364"/>
      <c r="N14" s="364"/>
      <c r="O14" s="364"/>
      <c r="P14" s="364"/>
      <c r="Q14" s="364"/>
      <c r="R14" s="364"/>
      <c r="S14" s="364"/>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59" t="s">
        <v>508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63" t="s">
        <v>6</v>
      </c>
      <c r="B19" s="363" t="s">
        <v>109</v>
      </c>
      <c r="C19" s="365" t="s">
        <v>396</v>
      </c>
      <c r="D19" s="363" t="s">
        <v>395</v>
      </c>
      <c r="E19" s="363" t="s">
        <v>108</v>
      </c>
      <c r="F19" s="363" t="s">
        <v>107</v>
      </c>
      <c r="G19" s="363" t="s">
        <v>391</v>
      </c>
      <c r="H19" s="363" t="s">
        <v>106</v>
      </c>
      <c r="I19" s="363" t="s">
        <v>105</v>
      </c>
      <c r="J19" s="363" t="s">
        <v>104</v>
      </c>
      <c r="K19" s="363" t="s">
        <v>103</v>
      </c>
      <c r="L19" s="363" t="s">
        <v>102</v>
      </c>
      <c r="M19" s="363" t="s">
        <v>101</v>
      </c>
      <c r="N19" s="363" t="s">
        <v>100</v>
      </c>
      <c r="O19" s="363" t="s">
        <v>99</v>
      </c>
      <c r="P19" s="363" t="s">
        <v>98</v>
      </c>
      <c r="Q19" s="363" t="s">
        <v>394</v>
      </c>
      <c r="R19" s="363"/>
      <c r="S19" s="367" t="s">
        <v>500</v>
      </c>
      <c r="T19" s="4"/>
      <c r="U19" s="4"/>
      <c r="V19" s="4"/>
      <c r="W19" s="4"/>
      <c r="X19" s="4"/>
      <c r="Y19" s="4"/>
    </row>
    <row r="20" spans="1:28" s="3" customFormat="1" ht="180.75" customHeight="1" x14ac:dyDescent="0.2">
      <c r="A20" s="363"/>
      <c r="B20" s="363"/>
      <c r="C20" s="366"/>
      <c r="D20" s="363"/>
      <c r="E20" s="363"/>
      <c r="F20" s="363"/>
      <c r="G20" s="363"/>
      <c r="H20" s="363"/>
      <c r="I20" s="363"/>
      <c r="J20" s="363"/>
      <c r="K20" s="363"/>
      <c r="L20" s="363"/>
      <c r="M20" s="363"/>
      <c r="N20" s="363"/>
      <c r="O20" s="363"/>
      <c r="P20" s="363"/>
      <c r="Q20" s="47" t="s">
        <v>392</v>
      </c>
      <c r="R20" s="48" t="s">
        <v>393</v>
      </c>
      <c r="S20" s="367"/>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389</v>
      </c>
      <c r="C29" s="52"/>
      <c r="D29" s="52"/>
      <c r="E29" s="137" t="s">
        <v>390</v>
      </c>
      <c r="F29" s="137" t="s">
        <v>390</v>
      </c>
      <c r="G29" s="137" t="s">
        <v>390</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4" t="str">
        <f>'1. паспорт местоположение'!A9:C9</f>
        <v>Акционерное общество "Янтарьэнерго" ДЗО  ПАО "Россети"</v>
      </c>
      <c r="B10" s="364"/>
      <c r="C10" s="364"/>
      <c r="D10" s="364"/>
      <c r="E10" s="364"/>
      <c r="F10" s="364"/>
      <c r="G10" s="364"/>
      <c r="H10" s="364"/>
      <c r="I10" s="364"/>
      <c r="J10" s="364"/>
      <c r="K10" s="364"/>
      <c r="L10" s="364"/>
      <c r="M10" s="364"/>
      <c r="N10" s="364"/>
      <c r="O10" s="364"/>
      <c r="P10" s="364"/>
      <c r="Q10" s="364"/>
      <c r="R10" s="364"/>
      <c r="S10" s="364"/>
      <c r="T10" s="364"/>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4" t="str">
        <f>'1. паспорт местоположение'!A12:C12</f>
        <v>F_596-11</v>
      </c>
      <c r="B13" s="364"/>
      <c r="C13" s="364"/>
      <c r="D13" s="364"/>
      <c r="E13" s="364"/>
      <c r="F13" s="364"/>
      <c r="G13" s="364"/>
      <c r="H13" s="364"/>
      <c r="I13" s="364"/>
      <c r="J13" s="364"/>
      <c r="K13" s="364"/>
      <c r="L13" s="364"/>
      <c r="M13" s="364"/>
      <c r="N13" s="364"/>
      <c r="O13" s="364"/>
      <c r="P13" s="364"/>
      <c r="Q13" s="364"/>
      <c r="R13" s="364"/>
      <c r="S13" s="364"/>
      <c r="T13" s="364"/>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8"/>
      <c r="B15" s="368"/>
      <c r="C15" s="368"/>
      <c r="D15" s="368"/>
      <c r="E15" s="368"/>
      <c r="F15" s="368"/>
      <c r="G15" s="368"/>
      <c r="H15" s="368"/>
      <c r="I15" s="368"/>
      <c r="J15" s="368"/>
      <c r="K15" s="368"/>
      <c r="L15" s="368"/>
      <c r="M15" s="368"/>
      <c r="N15" s="368"/>
      <c r="O15" s="368"/>
      <c r="P15" s="368"/>
      <c r="Q15" s="368"/>
      <c r="R15" s="368"/>
      <c r="S15" s="368"/>
      <c r="T15" s="368"/>
    </row>
    <row r="16" spans="1:20" s="3" customFormat="1" ht="12" x14ac:dyDescent="0.2">
      <c r="A16" s="364" t="str">
        <f>'1. паспорт местоположение'!A15</f>
        <v>Комплекс технических средств безопасности на ПС 110кВ О-11 "Ленинградская</v>
      </c>
      <c r="B16" s="364"/>
      <c r="C16" s="364"/>
      <c r="D16" s="364"/>
      <c r="E16" s="364"/>
      <c r="F16" s="364"/>
      <c r="G16" s="364"/>
      <c r="H16" s="364"/>
      <c r="I16" s="364"/>
      <c r="J16" s="364"/>
      <c r="K16" s="364"/>
      <c r="L16" s="364"/>
      <c r="M16" s="364"/>
      <c r="N16" s="364"/>
      <c r="O16" s="364"/>
      <c r="P16" s="364"/>
      <c r="Q16" s="364"/>
      <c r="R16" s="364"/>
      <c r="S16" s="364"/>
      <c r="T16" s="364"/>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0" t="s">
        <v>513</v>
      </c>
      <c r="B19" s="360"/>
      <c r="C19" s="360"/>
      <c r="D19" s="360"/>
      <c r="E19" s="360"/>
      <c r="F19" s="360"/>
      <c r="G19" s="360"/>
      <c r="H19" s="360"/>
      <c r="I19" s="360"/>
      <c r="J19" s="360"/>
      <c r="K19" s="360"/>
      <c r="L19" s="360"/>
      <c r="M19" s="360"/>
      <c r="N19" s="360"/>
      <c r="O19" s="360"/>
      <c r="P19" s="360"/>
      <c r="Q19" s="360"/>
      <c r="R19" s="360"/>
      <c r="S19" s="360"/>
      <c r="T19" s="360"/>
    </row>
    <row r="20" spans="1:113" s="6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79" t="s">
        <v>6</v>
      </c>
      <c r="B21" s="372" t="s">
        <v>235</v>
      </c>
      <c r="C21" s="373"/>
      <c r="D21" s="376" t="s">
        <v>131</v>
      </c>
      <c r="E21" s="372" t="s">
        <v>542</v>
      </c>
      <c r="F21" s="373"/>
      <c r="G21" s="372" t="s">
        <v>286</v>
      </c>
      <c r="H21" s="373"/>
      <c r="I21" s="372" t="s">
        <v>130</v>
      </c>
      <c r="J21" s="373"/>
      <c r="K21" s="376" t="s">
        <v>129</v>
      </c>
      <c r="L21" s="372" t="s">
        <v>128</v>
      </c>
      <c r="M21" s="373"/>
      <c r="N21" s="372" t="s">
        <v>538</v>
      </c>
      <c r="O21" s="373"/>
      <c r="P21" s="376" t="s">
        <v>127</v>
      </c>
      <c r="Q21" s="382" t="s">
        <v>126</v>
      </c>
      <c r="R21" s="383"/>
      <c r="S21" s="382" t="s">
        <v>125</v>
      </c>
      <c r="T21" s="384"/>
    </row>
    <row r="22" spans="1:113" ht="204.75" customHeight="1" x14ac:dyDescent="0.25">
      <c r="A22" s="380"/>
      <c r="B22" s="374"/>
      <c r="C22" s="375"/>
      <c r="D22" s="378"/>
      <c r="E22" s="374"/>
      <c r="F22" s="375"/>
      <c r="G22" s="374"/>
      <c r="H22" s="375"/>
      <c r="I22" s="374"/>
      <c r="J22" s="375"/>
      <c r="K22" s="377"/>
      <c r="L22" s="374"/>
      <c r="M22" s="375"/>
      <c r="N22" s="374"/>
      <c r="O22" s="375"/>
      <c r="P22" s="377"/>
      <c r="Q22" s="119" t="s">
        <v>124</v>
      </c>
      <c r="R22" s="119" t="s">
        <v>512</v>
      </c>
      <c r="S22" s="119" t="s">
        <v>123</v>
      </c>
      <c r="T22" s="119" t="s">
        <v>122</v>
      </c>
    </row>
    <row r="23" spans="1:113" ht="51.75" customHeight="1" x14ac:dyDescent="0.25">
      <c r="A23" s="381"/>
      <c r="B23" s="180" t="s">
        <v>120</v>
      </c>
      <c r="C23" s="180" t="s">
        <v>121</v>
      </c>
      <c r="D23" s="377"/>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1" t="s">
        <v>548</v>
      </c>
      <c r="C29" s="371"/>
      <c r="D29" s="371"/>
      <c r="E29" s="371"/>
      <c r="F29" s="371"/>
      <c r="G29" s="371"/>
      <c r="H29" s="371"/>
      <c r="I29" s="371"/>
      <c r="J29" s="371"/>
      <c r="K29" s="371"/>
      <c r="L29" s="371"/>
      <c r="M29" s="371"/>
      <c r="N29" s="371"/>
      <c r="O29" s="371"/>
      <c r="P29" s="371"/>
      <c r="Q29" s="371"/>
      <c r="R29" s="37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4" t="str">
        <f>'1. паспорт местоположение'!A9</f>
        <v>Акционерное общество "Янтарьэнерго" ДЗО  ПАО "Россети"</v>
      </c>
      <c r="F9" s="364"/>
      <c r="G9" s="364"/>
      <c r="H9" s="364"/>
      <c r="I9" s="364"/>
      <c r="J9" s="364"/>
      <c r="K9" s="364"/>
      <c r="L9" s="364"/>
      <c r="M9" s="364"/>
      <c r="N9" s="364"/>
      <c r="O9" s="364"/>
      <c r="P9" s="364"/>
      <c r="Q9" s="364"/>
      <c r="R9" s="364"/>
      <c r="S9" s="364"/>
      <c r="T9" s="364"/>
      <c r="U9" s="364"/>
      <c r="V9" s="364"/>
      <c r="W9" s="364"/>
      <c r="X9" s="364"/>
      <c r="Y9" s="364"/>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4" t="str">
        <f>'1. паспорт местоположение'!A12</f>
        <v>F_596-11</v>
      </c>
      <c r="F12" s="364"/>
      <c r="G12" s="364"/>
      <c r="H12" s="364"/>
      <c r="I12" s="364"/>
      <c r="J12" s="364"/>
      <c r="K12" s="364"/>
      <c r="L12" s="364"/>
      <c r="M12" s="364"/>
      <c r="N12" s="364"/>
      <c r="O12" s="364"/>
      <c r="P12" s="364"/>
      <c r="Q12" s="364"/>
      <c r="R12" s="364"/>
      <c r="S12" s="364"/>
      <c r="T12" s="364"/>
      <c r="U12" s="364"/>
      <c r="V12" s="364"/>
      <c r="W12" s="364"/>
      <c r="X12" s="364"/>
      <c r="Y12" s="364"/>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4" t="str">
        <f>'1. паспорт местоположение'!A15</f>
        <v>Комплекс технических средств безопасности на ПС 110кВ О-11 "Ленинградская</v>
      </c>
      <c r="F15" s="364"/>
      <c r="G15" s="364"/>
      <c r="H15" s="364"/>
      <c r="I15" s="364"/>
      <c r="J15" s="364"/>
      <c r="K15" s="364"/>
      <c r="L15" s="364"/>
      <c r="M15" s="364"/>
      <c r="N15" s="364"/>
      <c r="O15" s="364"/>
      <c r="P15" s="364"/>
      <c r="Q15" s="364"/>
      <c r="R15" s="364"/>
      <c r="S15" s="364"/>
      <c r="T15" s="364"/>
      <c r="U15" s="364"/>
      <c r="V15" s="364"/>
      <c r="W15" s="364"/>
      <c r="X15" s="364"/>
      <c r="Y15" s="364"/>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515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5" customFormat="1" ht="21" customHeight="1" x14ac:dyDescent="0.25"/>
    <row r="21" spans="1:27" ht="15.75" customHeight="1" x14ac:dyDescent="0.25">
      <c r="A21" s="386" t="s">
        <v>6</v>
      </c>
      <c r="B21" s="389" t="s">
        <v>522</v>
      </c>
      <c r="C21" s="390"/>
      <c r="D21" s="389" t="s">
        <v>524</v>
      </c>
      <c r="E21" s="390"/>
      <c r="F21" s="382" t="s">
        <v>103</v>
      </c>
      <c r="G21" s="384"/>
      <c r="H21" s="384"/>
      <c r="I21" s="383"/>
      <c r="J21" s="386" t="s">
        <v>525</v>
      </c>
      <c r="K21" s="389" t="s">
        <v>526</v>
      </c>
      <c r="L21" s="390"/>
      <c r="M21" s="389" t="s">
        <v>527</v>
      </c>
      <c r="N21" s="390"/>
      <c r="O21" s="389" t="s">
        <v>514</v>
      </c>
      <c r="P21" s="390"/>
      <c r="Q21" s="389" t="s">
        <v>136</v>
      </c>
      <c r="R21" s="390"/>
      <c r="S21" s="386" t="s">
        <v>135</v>
      </c>
      <c r="T21" s="386" t="s">
        <v>528</v>
      </c>
      <c r="U21" s="386" t="s">
        <v>523</v>
      </c>
      <c r="V21" s="389" t="s">
        <v>134</v>
      </c>
      <c r="W21" s="390"/>
      <c r="X21" s="382" t="s">
        <v>126</v>
      </c>
      <c r="Y21" s="384"/>
      <c r="Z21" s="382" t="s">
        <v>125</v>
      </c>
      <c r="AA21" s="384"/>
    </row>
    <row r="22" spans="1:27" ht="216" customHeight="1" x14ac:dyDescent="0.25">
      <c r="A22" s="387"/>
      <c r="B22" s="391"/>
      <c r="C22" s="392"/>
      <c r="D22" s="391"/>
      <c r="E22" s="392"/>
      <c r="F22" s="382" t="s">
        <v>133</v>
      </c>
      <c r="G22" s="383"/>
      <c r="H22" s="382" t="s">
        <v>132</v>
      </c>
      <c r="I22" s="383"/>
      <c r="J22" s="388"/>
      <c r="K22" s="391"/>
      <c r="L22" s="392"/>
      <c r="M22" s="391"/>
      <c r="N22" s="392"/>
      <c r="O22" s="391"/>
      <c r="P22" s="392"/>
      <c r="Q22" s="391"/>
      <c r="R22" s="392"/>
      <c r="S22" s="388"/>
      <c r="T22" s="388"/>
      <c r="U22" s="388"/>
      <c r="V22" s="391"/>
      <c r="W22" s="392"/>
      <c r="X22" s="119" t="s">
        <v>124</v>
      </c>
      <c r="Y22" s="119" t="s">
        <v>512</v>
      </c>
      <c r="Z22" s="119" t="s">
        <v>123</v>
      </c>
      <c r="AA22" s="119" t="s">
        <v>122</v>
      </c>
    </row>
    <row r="23" spans="1:27" ht="60" customHeight="1" x14ac:dyDescent="0.25">
      <c r="A23" s="388"/>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5" sqref="C25: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4" t="str">
        <f>'1. паспорт местоположение'!A9:C9</f>
        <v>Акционерное общество "Янтарьэнерго" ДЗО  ПАО "Россети"</v>
      </c>
      <c r="B9" s="364"/>
      <c r="C9" s="364"/>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4" t="str">
        <f>'1. паспорт местоположение'!A12:C12</f>
        <v>F_596-11</v>
      </c>
      <c r="B12" s="364"/>
      <c r="C12" s="364"/>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8"/>
      <c r="B14" s="368"/>
      <c r="C14" s="368"/>
      <c r="D14" s="10"/>
      <c r="E14" s="10"/>
      <c r="F14" s="10"/>
      <c r="G14" s="10"/>
      <c r="H14" s="10"/>
      <c r="I14" s="10"/>
      <c r="J14" s="10"/>
      <c r="K14" s="10"/>
      <c r="L14" s="10"/>
      <c r="M14" s="10"/>
      <c r="N14" s="10"/>
      <c r="O14" s="10"/>
      <c r="P14" s="10"/>
      <c r="Q14" s="10"/>
      <c r="R14" s="10"/>
      <c r="S14" s="10"/>
      <c r="T14" s="10"/>
      <c r="U14" s="10"/>
    </row>
    <row r="15" spans="1:29" s="3" customFormat="1" ht="12" x14ac:dyDescent="0.2">
      <c r="A15" s="364" t="str">
        <f>'1. паспорт местоположение'!A15</f>
        <v>Комплекс технических средств безопасности на ПС 110кВ О-11 "Ленинградская</v>
      </c>
      <c r="B15" s="364"/>
      <c r="C15" s="364"/>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59" t="s">
        <v>507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9" t="s">
        <v>580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34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0">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5"/>
      <c r="AB6" s="175"/>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5"/>
      <c r="AB7" s="175"/>
    </row>
    <row r="8" spans="1:28" x14ac:dyDescent="0.25">
      <c r="A8" s="364" t="str">
        <f>'1. паспорт местоположение'!A9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76"/>
      <c r="AB8" s="176"/>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7"/>
      <c r="AB9" s="177"/>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5"/>
      <c r="AB10" s="175"/>
    </row>
    <row r="11" spans="1:28" x14ac:dyDescent="0.25">
      <c r="A11" s="364" t="str">
        <f>'1. паспорт местоположение'!A12:C12</f>
        <v>F_596-11</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76"/>
      <c r="AB11" s="176"/>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7"/>
      <c r="AB12" s="177"/>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11"/>
      <c r="AB13" s="11"/>
    </row>
    <row r="14" spans="1:28" x14ac:dyDescent="0.25">
      <c r="A14" s="364" t="str">
        <f>'1. паспорт местоположение'!A15</f>
        <v>Комплекс технических средств безопасности на ПС 110кВ О-11 "Ленинградская</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76"/>
      <c r="AB14" s="176"/>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7"/>
      <c r="AB15" s="177"/>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86"/>
      <c r="AB16" s="186"/>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86"/>
      <c r="AB17" s="186"/>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86"/>
      <c r="AB18" s="186"/>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86"/>
      <c r="AB19" s="186"/>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87"/>
      <c r="AB20" s="187"/>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87"/>
      <c r="AB21" s="187"/>
    </row>
    <row r="22" spans="1:28" x14ac:dyDescent="0.25">
      <c r="A22" s="394" t="s">
        <v>539</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88"/>
      <c r="AB22" s="188"/>
    </row>
    <row r="23" spans="1:28" ht="32.25" customHeight="1" x14ac:dyDescent="0.25">
      <c r="A23" s="396" t="s">
        <v>387</v>
      </c>
      <c r="B23" s="397"/>
      <c r="C23" s="397"/>
      <c r="D23" s="397"/>
      <c r="E23" s="397"/>
      <c r="F23" s="397"/>
      <c r="G23" s="397"/>
      <c r="H23" s="397"/>
      <c r="I23" s="397"/>
      <c r="J23" s="397"/>
      <c r="K23" s="397"/>
      <c r="L23" s="398"/>
      <c r="M23" s="395" t="s">
        <v>388</v>
      </c>
      <c r="N23" s="395"/>
      <c r="O23" s="395"/>
      <c r="P23" s="395"/>
      <c r="Q23" s="395"/>
      <c r="R23" s="395"/>
      <c r="S23" s="395"/>
      <c r="T23" s="395"/>
      <c r="U23" s="395"/>
      <c r="V23" s="395"/>
      <c r="W23" s="395"/>
      <c r="X23" s="395"/>
      <c r="Y23" s="395"/>
      <c r="Z23" s="395"/>
    </row>
    <row r="24" spans="1:28" ht="151.5" customHeight="1" x14ac:dyDescent="0.25">
      <c r="A24" s="116" t="s">
        <v>246</v>
      </c>
      <c r="B24" s="117" t="s">
        <v>275</v>
      </c>
      <c r="C24" s="116" t="s">
        <v>381</v>
      </c>
      <c r="D24" s="116" t="s">
        <v>247</v>
      </c>
      <c r="E24" s="116" t="s">
        <v>382</v>
      </c>
      <c r="F24" s="116" t="s">
        <v>384</v>
      </c>
      <c r="G24" s="116" t="s">
        <v>383</v>
      </c>
      <c r="H24" s="116" t="s">
        <v>248</v>
      </c>
      <c r="I24" s="116" t="s">
        <v>385</v>
      </c>
      <c r="J24" s="116" t="s">
        <v>280</v>
      </c>
      <c r="K24" s="117" t="s">
        <v>274</v>
      </c>
      <c r="L24" s="117" t="s">
        <v>249</v>
      </c>
      <c r="M24" s="118" t="s">
        <v>294</v>
      </c>
      <c r="N24" s="117" t="s">
        <v>550</v>
      </c>
      <c r="O24" s="116" t="s">
        <v>291</v>
      </c>
      <c r="P24" s="116" t="s">
        <v>292</v>
      </c>
      <c r="Q24" s="116" t="s">
        <v>290</v>
      </c>
      <c r="R24" s="116" t="s">
        <v>248</v>
      </c>
      <c r="S24" s="116" t="s">
        <v>289</v>
      </c>
      <c r="T24" s="116" t="s">
        <v>288</v>
      </c>
      <c r="U24" s="116" t="s">
        <v>380</v>
      </c>
      <c r="V24" s="116" t="s">
        <v>290</v>
      </c>
      <c r="W24" s="131" t="s">
        <v>273</v>
      </c>
      <c r="X24" s="131" t="s">
        <v>305</v>
      </c>
      <c r="Y24" s="131" t="s">
        <v>306</v>
      </c>
      <c r="Z24" s="133" t="s">
        <v>303</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365</v>
      </c>
      <c r="B26" s="115"/>
      <c r="C26" s="111" t="s">
        <v>367</v>
      </c>
      <c r="D26" s="111" t="s">
        <v>368</v>
      </c>
      <c r="E26" s="111" t="s">
        <v>369</v>
      </c>
      <c r="F26" s="111" t="s">
        <v>285</v>
      </c>
      <c r="G26" s="111" t="s">
        <v>370</v>
      </c>
      <c r="H26" s="111" t="s">
        <v>248</v>
      </c>
      <c r="I26" s="111" t="s">
        <v>371</v>
      </c>
      <c r="J26" s="111" t="s">
        <v>372</v>
      </c>
      <c r="K26" s="108"/>
      <c r="L26" s="112" t="s">
        <v>271</v>
      </c>
      <c r="M26" s="114" t="s">
        <v>287</v>
      </c>
      <c r="N26" s="108"/>
      <c r="O26" s="108"/>
      <c r="P26" s="108"/>
      <c r="Q26" s="108"/>
      <c r="R26" s="108"/>
      <c r="S26" s="108"/>
      <c r="T26" s="108"/>
      <c r="U26" s="108"/>
      <c r="V26" s="108"/>
      <c r="W26" s="108"/>
      <c r="X26" s="108"/>
      <c r="Y26" s="108"/>
      <c r="Z26" s="110" t="s">
        <v>304</v>
      </c>
    </row>
    <row r="27" spans="1:28" x14ac:dyDescent="0.25">
      <c r="A27" s="108" t="s">
        <v>250</v>
      </c>
      <c r="B27" s="108" t="s">
        <v>276</v>
      </c>
      <c r="C27" s="108" t="s">
        <v>255</v>
      </c>
      <c r="D27" s="108" t="s">
        <v>256</v>
      </c>
      <c r="E27" s="108" t="s">
        <v>295</v>
      </c>
      <c r="F27" s="111" t="s">
        <v>251</v>
      </c>
      <c r="G27" s="111" t="s">
        <v>299</v>
      </c>
      <c r="H27" s="108" t="s">
        <v>248</v>
      </c>
      <c r="I27" s="111" t="s">
        <v>281</v>
      </c>
      <c r="J27" s="111" t="s">
        <v>263</v>
      </c>
      <c r="K27" s="112" t="s">
        <v>267</v>
      </c>
      <c r="L27" s="108"/>
      <c r="M27" s="112" t="s">
        <v>293</v>
      </c>
      <c r="N27" s="108"/>
      <c r="O27" s="108"/>
      <c r="P27" s="108"/>
      <c r="Q27" s="108"/>
      <c r="R27" s="108"/>
      <c r="S27" s="108"/>
      <c r="T27" s="108"/>
      <c r="U27" s="108"/>
      <c r="V27" s="108"/>
      <c r="W27" s="108"/>
      <c r="X27" s="108"/>
      <c r="Y27" s="108"/>
      <c r="Z27" s="108"/>
    </row>
    <row r="28" spans="1:28" x14ac:dyDescent="0.25">
      <c r="A28" s="108" t="s">
        <v>250</v>
      </c>
      <c r="B28" s="108" t="s">
        <v>277</v>
      </c>
      <c r="C28" s="108" t="s">
        <v>257</v>
      </c>
      <c r="D28" s="108" t="s">
        <v>258</v>
      </c>
      <c r="E28" s="108" t="s">
        <v>296</v>
      </c>
      <c r="F28" s="111" t="s">
        <v>252</v>
      </c>
      <c r="G28" s="111" t="s">
        <v>300</v>
      </c>
      <c r="H28" s="108" t="s">
        <v>248</v>
      </c>
      <c r="I28" s="111" t="s">
        <v>282</v>
      </c>
      <c r="J28" s="111" t="s">
        <v>264</v>
      </c>
      <c r="K28" s="112" t="s">
        <v>268</v>
      </c>
      <c r="L28" s="113"/>
      <c r="M28" s="112" t="s">
        <v>0</v>
      </c>
      <c r="N28" s="112"/>
      <c r="O28" s="112"/>
      <c r="P28" s="112"/>
      <c r="Q28" s="112"/>
      <c r="R28" s="112"/>
      <c r="S28" s="112"/>
      <c r="T28" s="112"/>
      <c r="U28" s="112"/>
      <c r="V28" s="112"/>
      <c r="W28" s="112"/>
      <c r="X28" s="112"/>
      <c r="Y28" s="112"/>
      <c r="Z28" s="112"/>
    </row>
    <row r="29" spans="1:28" x14ac:dyDescent="0.25">
      <c r="A29" s="108" t="s">
        <v>250</v>
      </c>
      <c r="B29" s="108" t="s">
        <v>278</v>
      </c>
      <c r="C29" s="108" t="s">
        <v>259</v>
      </c>
      <c r="D29" s="108" t="s">
        <v>260</v>
      </c>
      <c r="E29" s="108" t="s">
        <v>297</v>
      </c>
      <c r="F29" s="111" t="s">
        <v>253</v>
      </c>
      <c r="G29" s="111" t="s">
        <v>301</v>
      </c>
      <c r="H29" s="108" t="s">
        <v>248</v>
      </c>
      <c r="I29" s="111" t="s">
        <v>283</v>
      </c>
      <c r="J29" s="111" t="s">
        <v>265</v>
      </c>
      <c r="K29" s="112" t="s">
        <v>269</v>
      </c>
      <c r="L29" s="113"/>
      <c r="M29" s="108"/>
      <c r="N29" s="108"/>
      <c r="O29" s="108"/>
      <c r="P29" s="108"/>
      <c r="Q29" s="108"/>
      <c r="R29" s="108"/>
      <c r="S29" s="108"/>
      <c r="T29" s="108"/>
      <c r="U29" s="108"/>
      <c r="V29" s="108"/>
      <c r="W29" s="108"/>
      <c r="X29" s="108"/>
      <c r="Y29" s="108"/>
      <c r="Z29" s="108"/>
    </row>
    <row r="30" spans="1:28" x14ac:dyDescent="0.25">
      <c r="A30" s="108" t="s">
        <v>250</v>
      </c>
      <c r="B30" s="108" t="s">
        <v>279</v>
      </c>
      <c r="C30" s="108" t="s">
        <v>261</v>
      </c>
      <c r="D30" s="108" t="s">
        <v>262</v>
      </c>
      <c r="E30" s="108" t="s">
        <v>298</v>
      </c>
      <c r="F30" s="111" t="s">
        <v>254</v>
      </c>
      <c r="G30" s="111" t="s">
        <v>302</v>
      </c>
      <c r="H30" s="108" t="s">
        <v>248</v>
      </c>
      <c r="I30" s="111" t="s">
        <v>284</v>
      </c>
      <c r="J30" s="111" t="s">
        <v>266</v>
      </c>
      <c r="K30" s="112" t="s">
        <v>270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366</v>
      </c>
      <c r="B32" s="115"/>
      <c r="C32" s="111" t="s">
        <v>373</v>
      </c>
      <c r="D32" s="111" t="s">
        <v>374</v>
      </c>
      <c r="E32" s="111" t="s">
        <v>375</v>
      </c>
      <c r="F32" s="111" t="s">
        <v>376</v>
      </c>
      <c r="G32" s="111" t="s">
        <v>377</v>
      </c>
      <c r="H32" s="111" t="s">
        <v>248</v>
      </c>
      <c r="I32" s="111" t="s">
        <v>378</v>
      </c>
      <c r="J32" s="111" t="s">
        <v>379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4" t="str">
        <f>'1. паспорт местоположение'!A12:C12</f>
        <v>F_596-11</v>
      </c>
      <c r="B12" s="364"/>
      <c r="C12" s="364"/>
      <c r="D12" s="364"/>
      <c r="E12" s="364"/>
      <c r="F12" s="364"/>
      <c r="G12" s="364"/>
      <c r="H12" s="364"/>
      <c r="I12" s="364"/>
      <c r="J12" s="364"/>
      <c r="K12" s="364"/>
      <c r="L12" s="364"/>
      <c r="M12" s="364"/>
      <c r="N12" s="364"/>
      <c r="O12" s="364"/>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8"/>
      <c r="B14" s="368"/>
      <c r="C14" s="368"/>
      <c r="D14" s="368"/>
      <c r="E14" s="368"/>
      <c r="F14" s="368"/>
      <c r="G14" s="368"/>
      <c r="H14" s="368"/>
      <c r="I14" s="368"/>
      <c r="J14" s="368"/>
      <c r="K14" s="368"/>
      <c r="L14" s="368"/>
      <c r="M14" s="368"/>
      <c r="N14" s="368"/>
      <c r="O14" s="368"/>
      <c r="P14" s="10"/>
      <c r="Q14" s="10"/>
      <c r="R14" s="10"/>
      <c r="S14" s="10"/>
      <c r="T14" s="10"/>
      <c r="U14" s="10"/>
      <c r="V14" s="10"/>
      <c r="W14" s="10"/>
      <c r="X14" s="10"/>
      <c r="Y14" s="10"/>
      <c r="Z14" s="10"/>
    </row>
    <row r="15" spans="1:28" s="3" customFormat="1" ht="12" x14ac:dyDescent="0.2">
      <c r="A15" s="364" t="str">
        <f>'1. паспорт местоположение'!A15</f>
        <v>Комплекс технических средств безопасности на ПС 110кВ О-11 "Ленинградская</v>
      </c>
      <c r="B15" s="364"/>
      <c r="C15" s="364"/>
      <c r="D15" s="364"/>
      <c r="E15" s="364"/>
      <c r="F15" s="364"/>
      <c r="G15" s="364"/>
      <c r="H15" s="364"/>
      <c r="I15" s="364"/>
      <c r="J15" s="364"/>
      <c r="K15" s="364"/>
      <c r="L15" s="364"/>
      <c r="M15" s="364"/>
      <c r="N15" s="364"/>
      <c r="O15" s="364"/>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3" t="s">
        <v>516</v>
      </c>
      <c r="B18" s="403"/>
      <c r="C18" s="403"/>
      <c r="D18" s="403"/>
      <c r="E18" s="403"/>
      <c r="F18" s="403"/>
      <c r="G18" s="403"/>
      <c r="H18" s="403"/>
      <c r="I18" s="403"/>
      <c r="J18" s="403"/>
      <c r="K18" s="403"/>
      <c r="L18" s="403"/>
      <c r="M18" s="403"/>
      <c r="N18" s="403"/>
      <c r="O18" s="403"/>
      <c r="P18" s="7"/>
      <c r="Q18" s="7"/>
      <c r="R18" s="7"/>
      <c r="S18" s="7"/>
      <c r="T18" s="7"/>
      <c r="U18" s="7"/>
      <c r="V18" s="7"/>
      <c r="W18" s="7"/>
      <c r="X18" s="7"/>
      <c r="Y18" s="7"/>
      <c r="Z18" s="7"/>
    </row>
    <row r="19" spans="1:26" s="3" customFormat="1" ht="78" customHeight="1" x14ac:dyDescent="0.2">
      <c r="A19" s="363" t="s">
        <v>6</v>
      </c>
      <c r="B19" s="363" t="s">
        <v>89</v>
      </c>
      <c r="C19" s="363" t="s">
        <v>88</v>
      </c>
      <c r="D19" s="363" t="s">
        <v>77</v>
      </c>
      <c r="E19" s="400" t="s">
        <v>87</v>
      </c>
      <c r="F19" s="401"/>
      <c r="G19" s="401"/>
      <c r="H19" s="401"/>
      <c r="I19" s="402"/>
      <c r="J19" s="363" t="s">
        <v>86</v>
      </c>
      <c r="K19" s="363"/>
      <c r="L19" s="363"/>
      <c r="M19" s="363"/>
      <c r="N19" s="363"/>
      <c r="O19" s="363"/>
      <c r="P19" s="4"/>
      <c r="Q19" s="4"/>
      <c r="R19" s="4"/>
      <c r="S19" s="4"/>
      <c r="T19" s="4"/>
      <c r="U19" s="4"/>
      <c r="V19" s="4"/>
      <c r="W19" s="4"/>
    </row>
    <row r="20" spans="1:26" s="3" customFormat="1" ht="51" customHeight="1" x14ac:dyDescent="0.2">
      <c r="A20" s="363"/>
      <c r="B20" s="363"/>
      <c r="C20" s="363"/>
      <c r="D20" s="363"/>
      <c r="E20" s="47" t="s">
        <v>85</v>
      </c>
      <c r="F20" s="47" t="s">
        <v>84</v>
      </c>
      <c r="G20" s="47" t="s">
        <v>83</v>
      </c>
      <c r="H20" s="47" t="s">
        <v>82</v>
      </c>
      <c r="I20" s="47" t="s">
        <v>81</v>
      </c>
      <c r="J20" s="47" t="s">
        <v>80</v>
      </c>
      <c r="K20" s="47" t="s">
        <v>5</v>
      </c>
      <c r="L20" s="55" t="s">
        <v>4</v>
      </c>
      <c r="M20" s="54" t="s">
        <v>244</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A99" sqref="A99:XFD141"/>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17" t="str">
        <f>'[1]1. паспорт местоположение'!A5:C5</f>
        <v>Год раскрытия информации: 2016 год</v>
      </c>
      <c r="B5" s="417"/>
      <c r="C5" s="417"/>
      <c r="D5" s="417"/>
      <c r="E5" s="417"/>
      <c r="F5" s="417"/>
      <c r="G5" s="417"/>
      <c r="H5" s="417"/>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8"/>
      <c r="AR7" s="218"/>
    </row>
    <row r="8" spans="1:44" ht="18.75" x14ac:dyDescent="0.2">
      <c r="A8" s="208"/>
      <c r="B8" s="208"/>
      <c r="C8" s="208"/>
      <c r="D8" s="208"/>
      <c r="E8" s="208"/>
      <c r="F8" s="208"/>
      <c r="G8" s="208"/>
      <c r="H8" s="208"/>
      <c r="I8" s="208"/>
      <c r="J8" s="208"/>
      <c r="K8" s="208"/>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5"/>
      <c r="AR8" s="215"/>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19"/>
      <c r="AR9" s="219"/>
    </row>
    <row r="10" spans="1:44" x14ac:dyDescent="0.2">
      <c r="A10" s="358" t="s">
        <v>9</v>
      </c>
      <c r="B10" s="358"/>
      <c r="C10" s="358"/>
      <c r="D10" s="358"/>
      <c r="E10" s="358"/>
      <c r="F10" s="358"/>
      <c r="G10" s="358"/>
      <c r="H10" s="358"/>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0"/>
      <c r="AR10" s="220"/>
    </row>
    <row r="11" spans="1:44" ht="18.75" x14ac:dyDescent="0.2">
      <c r="A11" s="208"/>
      <c r="B11" s="208"/>
      <c r="C11" s="208"/>
      <c r="D11" s="208"/>
      <c r="E11" s="208"/>
      <c r="F11" s="208"/>
      <c r="G11" s="208"/>
      <c r="H11" s="208"/>
      <c r="I11" s="208"/>
      <c r="J11" s="208"/>
      <c r="K11" s="208"/>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60" t="str">
        <f>'1. паспорт местоположение'!A12:C12</f>
        <v>F_596-11</v>
      </c>
      <c r="B12" s="360"/>
      <c r="C12" s="360"/>
      <c r="D12" s="360"/>
      <c r="E12" s="360"/>
      <c r="F12" s="360"/>
      <c r="G12" s="360"/>
      <c r="H12" s="36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19"/>
      <c r="AR12" s="219"/>
    </row>
    <row r="13" spans="1:44" x14ac:dyDescent="0.2">
      <c r="A13" s="358" t="s">
        <v>8</v>
      </c>
      <c r="B13" s="358"/>
      <c r="C13" s="358"/>
      <c r="D13" s="358"/>
      <c r="E13" s="358"/>
      <c r="F13" s="358"/>
      <c r="G13" s="358"/>
      <c r="H13" s="358"/>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0"/>
      <c r="AR13" s="220"/>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21"/>
      <c r="AR14" s="221"/>
    </row>
    <row r="15" spans="1:44" ht="18.75" x14ac:dyDescent="0.2">
      <c r="A15" s="359" t="str">
        <f>'1. паспорт местоположение'!A15:C15</f>
        <v>Комплекс технических средств безопасности на ПС 110кВ О-11 "Ленинградская</v>
      </c>
      <c r="B15" s="359"/>
      <c r="C15" s="359"/>
      <c r="D15" s="359"/>
      <c r="E15" s="359"/>
      <c r="F15" s="359"/>
      <c r="G15" s="359"/>
      <c r="H15" s="35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19"/>
      <c r="AR15" s="219"/>
    </row>
    <row r="16" spans="1:44" x14ac:dyDescent="0.2">
      <c r="A16" s="358" t="s">
        <v>7</v>
      </c>
      <c r="B16" s="358"/>
      <c r="C16" s="358"/>
      <c r="D16" s="358"/>
      <c r="E16" s="358"/>
      <c r="F16" s="358"/>
      <c r="G16" s="358"/>
      <c r="H16" s="358"/>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0"/>
      <c r="AR16" s="220"/>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60" t="s">
        <v>517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361</v>
      </c>
      <c r="B24" s="229" t="s">
        <v>1</v>
      </c>
      <c r="D24" s="230"/>
      <c r="E24" s="231"/>
      <c r="F24" s="231"/>
      <c r="G24" s="231"/>
      <c r="H24" s="231"/>
    </row>
    <row r="25" spans="1:44" x14ac:dyDescent="0.2">
      <c r="A25" s="232" t="s">
        <v>582</v>
      </c>
      <c r="B25" s="233">
        <f>$B$126/1.18</f>
        <v>4460996.8172469409</v>
      </c>
    </row>
    <row r="26" spans="1:44" x14ac:dyDescent="0.2">
      <c r="A26" s="234" t="s">
        <v>359</v>
      </c>
      <c r="B26" s="235">
        <v>0</v>
      </c>
    </row>
    <row r="27" spans="1:44" x14ac:dyDescent="0.2">
      <c r="A27" s="234" t="s">
        <v>357</v>
      </c>
      <c r="B27" s="235">
        <f>$B$123</f>
        <v>25</v>
      </c>
      <c r="D27" s="227" t="s">
        <v>360</v>
      </c>
    </row>
    <row r="28" spans="1:44" ht="16.149999999999999" customHeight="1" thickBot="1" x14ac:dyDescent="0.25">
      <c r="A28" s="236" t="s">
        <v>355</v>
      </c>
      <c r="B28" s="237">
        <v>1</v>
      </c>
      <c r="D28" s="406" t="s">
        <v>358</v>
      </c>
      <c r="E28" s="407"/>
      <c r="F28" s="408"/>
      <c r="G28" s="409" t="str">
        <f>IF(SUM(B89:L89)=0,"не окупается",SUM(B89:L89))</f>
        <v>не окупается</v>
      </c>
      <c r="H28" s="410"/>
    </row>
    <row r="29" spans="1:44" ht="15.6" customHeight="1" x14ac:dyDescent="0.2">
      <c r="A29" s="232" t="s">
        <v>353</v>
      </c>
      <c r="B29" s="233">
        <f>$B$126*$B$127</f>
        <v>52639.762443513901</v>
      </c>
      <c r="D29" s="406" t="s">
        <v>356</v>
      </c>
      <c r="E29" s="407"/>
      <c r="F29" s="408"/>
      <c r="G29" s="409" t="str">
        <f>IF(SUM(B90:L90)=0,"не окупается",SUM(B90:L90))</f>
        <v>не окупается</v>
      </c>
      <c r="H29" s="410"/>
    </row>
    <row r="30" spans="1:44" ht="27.6" customHeight="1" x14ac:dyDescent="0.2">
      <c r="A30" s="234" t="s">
        <v>583</v>
      </c>
      <c r="B30" s="235">
        <v>1</v>
      </c>
      <c r="D30" s="406" t="s">
        <v>354</v>
      </c>
      <c r="E30" s="407"/>
      <c r="F30" s="408"/>
      <c r="G30" s="411">
        <f>L87</f>
        <v>-4952820.6869164435</v>
      </c>
      <c r="H30" s="412"/>
    </row>
    <row r="31" spans="1:44" x14ac:dyDescent="0.2">
      <c r="A31" s="234" t="s">
        <v>352</v>
      </c>
      <c r="B31" s="235">
        <v>1</v>
      </c>
      <c r="D31" s="413"/>
      <c r="E31" s="414"/>
      <c r="F31" s="415"/>
      <c r="G31" s="413"/>
      <c r="H31" s="415"/>
    </row>
    <row r="32" spans="1:44" x14ac:dyDescent="0.2">
      <c r="A32" s="234" t="s">
        <v>330</v>
      </c>
      <c r="B32" s="235"/>
    </row>
    <row r="33" spans="1:42" x14ac:dyDescent="0.2">
      <c r="A33" s="234" t="s">
        <v>351</v>
      </c>
      <c r="B33" s="235"/>
    </row>
    <row r="34" spans="1:42" x14ac:dyDescent="0.2">
      <c r="A34" s="234" t="s">
        <v>350</v>
      </c>
      <c r="B34" s="235"/>
    </row>
    <row r="35" spans="1:42" x14ac:dyDescent="0.2">
      <c r="A35" s="238"/>
      <c r="B35" s="235"/>
    </row>
    <row r="36" spans="1:42" ht="16.5" thickBot="1" x14ac:dyDescent="0.25">
      <c r="A36" s="236" t="s">
        <v>322</v>
      </c>
      <c r="B36" s="239">
        <v>0.2</v>
      </c>
    </row>
    <row r="37" spans="1:42" x14ac:dyDescent="0.2">
      <c r="A37" s="232" t="s">
        <v>584</v>
      </c>
      <c r="B37" s="233">
        <v>0</v>
      </c>
    </row>
    <row r="38" spans="1:42" x14ac:dyDescent="0.2">
      <c r="A38" s="234" t="s">
        <v>349</v>
      </c>
      <c r="B38" s="235"/>
    </row>
    <row r="39" spans="1:42" ht="16.5" thickBot="1" x14ac:dyDescent="0.25">
      <c r="A39" s="240" t="s">
        <v>348</v>
      </c>
      <c r="B39" s="241"/>
    </row>
    <row r="40" spans="1:42" x14ac:dyDescent="0.2">
      <c r="A40" s="242" t="s">
        <v>585</v>
      </c>
      <c r="B40" s="243">
        <v>1</v>
      </c>
    </row>
    <row r="41" spans="1:42" x14ac:dyDescent="0.2">
      <c r="A41" s="244" t="s">
        <v>347</v>
      </c>
      <c r="B41" s="245"/>
    </row>
    <row r="42" spans="1:42" x14ac:dyDescent="0.2">
      <c r="A42" s="244" t="s">
        <v>346</v>
      </c>
      <c r="B42" s="246"/>
    </row>
    <row r="43" spans="1:42" x14ac:dyDescent="0.2">
      <c r="A43" s="244" t="s">
        <v>345</v>
      </c>
      <c r="B43" s="246">
        <v>0</v>
      </c>
    </row>
    <row r="44" spans="1:42" x14ac:dyDescent="0.2">
      <c r="A44" s="244" t="s">
        <v>344</v>
      </c>
      <c r="B44" s="246">
        <f>B129</f>
        <v>0.20499999999999999</v>
      </c>
    </row>
    <row r="45" spans="1:42" x14ac:dyDescent="0.2">
      <c r="A45" s="244" t="s">
        <v>343</v>
      </c>
      <c r="B45" s="246">
        <f>1-B43</f>
        <v>1</v>
      </c>
    </row>
    <row r="46" spans="1:42" ht="16.5" thickBot="1" x14ac:dyDescent="0.25">
      <c r="A46" s="247" t="s">
        <v>342</v>
      </c>
      <c r="B46" s="248">
        <f>B45*B44+B43*B42*(1-B36)</f>
        <v>0.20499999999999999</v>
      </c>
      <c r="C46" s="249"/>
    </row>
    <row r="47" spans="1:42" s="252" customFormat="1" x14ac:dyDescent="0.2">
      <c r="A47" s="250" t="s">
        <v>341</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340</v>
      </c>
      <c r="B48" s="254">
        <f>C136</f>
        <v>5.8000000000000003E-2</v>
      </c>
      <c r="C48" s="254">
        <f t="shared" ref="C48:AP49" si="1">D136</f>
        <v>5.5E-2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339</v>
      </c>
      <c r="B49" s="254">
        <f>C137</f>
        <v>5.8000000000000052E-2</v>
      </c>
      <c r="C49" s="254">
        <f t="shared" si="1"/>
        <v>0.11619000000000002</v>
      </c>
      <c r="D49" s="254">
        <f t="shared" si="1"/>
        <v>0.17758045</v>
      </c>
      <c r="E49" s="254">
        <f t="shared" si="1"/>
        <v>0.24234737475000001</v>
      </c>
      <c r="F49" s="254">
        <f t="shared" si="1"/>
        <v>0.31067648036124984</v>
      </c>
      <c r="G49" s="254">
        <f t="shared" si="1"/>
        <v>0.38276368678111861</v>
      </c>
      <c r="H49" s="254">
        <f t="shared" si="1"/>
        <v>0.45881568955408003</v>
      </c>
      <c r="I49" s="254">
        <f t="shared" si="1"/>
        <v>0.53905055247955436</v>
      </c>
      <c r="J49" s="254">
        <f t="shared" si="1"/>
        <v>0.62369833286592979</v>
      </c>
      <c r="K49" s="254">
        <f t="shared" si="1"/>
        <v>0.71300174117355586</v>
      </c>
      <c r="L49" s="254">
        <f t="shared" si="1"/>
        <v>0.80721683693810142</v>
      </c>
      <c r="M49" s="254">
        <f t="shared" si="1"/>
        <v>0.90661376296969687</v>
      </c>
      <c r="N49" s="254">
        <f t="shared" si="1"/>
        <v>1.0114775199330301</v>
      </c>
      <c r="O49" s="254">
        <f t="shared" si="1"/>
        <v>1.1221087835293466</v>
      </c>
      <c r="P49" s="254">
        <f t="shared" si="1"/>
        <v>1.2388247666234604</v>
      </c>
      <c r="Q49" s="254">
        <f t="shared" si="1"/>
        <v>1.3619601287877505</v>
      </c>
      <c r="R49" s="254">
        <f t="shared" si="1"/>
        <v>1.4918679358710767</v>
      </c>
      <c r="S49" s="254">
        <f t="shared" si="1"/>
        <v>1.6289206723439857</v>
      </c>
      <c r="T49" s="254">
        <f t="shared" si="1"/>
        <v>1.7735113093229047</v>
      </c>
      <c r="U49" s="254">
        <f t="shared" si="1"/>
        <v>1.9260544313356642</v>
      </c>
      <c r="V49" s="254">
        <f t="shared" si="1"/>
        <v>2.0869874250591254</v>
      </c>
      <c r="W49" s="254">
        <f t="shared" si="1"/>
        <v>2.2567717334373771</v>
      </c>
      <c r="X49" s="254">
        <f t="shared" si="1"/>
        <v>2.4358941787764326</v>
      </c>
      <c r="Y49" s="254">
        <f t="shared" si="1"/>
        <v>2.6248683586091359</v>
      </c>
      <c r="Z49" s="254">
        <f t="shared" si="1"/>
        <v>2.8242361183326383</v>
      </c>
      <c r="AA49" s="254">
        <f t="shared" si="1"/>
        <v>3.0345691048409336</v>
      </c>
      <c r="AB49" s="254">
        <f t="shared" si="1"/>
        <v>3.2564704056071845</v>
      </c>
      <c r="AC49" s="254">
        <f t="shared" si="1"/>
        <v>3.4905762779155793</v>
      </c>
      <c r="AD49" s="254">
        <f t="shared" si="1"/>
        <v>3.7375579732009356</v>
      </c>
      <c r="AE49" s="254">
        <f t="shared" si="1"/>
        <v>3.9981236617269866</v>
      </c>
      <c r="AF49" s="254">
        <f t="shared" si="1"/>
        <v>4.2730204631219708</v>
      </c>
      <c r="AG49" s="254">
        <f t="shared" si="1"/>
        <v>4.563036588593679</v>
      </c>
      <c r="AH49" s="254">
        <f t="shared" si="1"/>
        <v>4.8690036009663311</v>
      </c>
      <c r="AI49" s="254">
        <f t="shared" si="1"/>
        <v>5.1917987990194794</v>
      </c>
      <c r="AJ49" s="254">
        <f t="shared" si="1"/>
        <v>5.5323477329655502</v>
      </c>
      <c r="AK49" s="254">
        <f t="shared" si="1"/>
        <v>5.8916268582786548</v>
      </c>
      <c r="AL49" s="254">
        <f t="shared" si="1"/>
        <v>6.2706663354839804</v>
      </c>
      <c r="AM49" s="254">
        <f t="shared" si="1"/>
        <v>6.6705529839355986</v>
      </c>
      <c r="AN49" s="254">
        <f t="shared" si="1"/>
        <v>7.0924333980520569</v>
      </c>
      <c r="AO49" s="254">
        <f t="shared" si="1"/>
        <v>7.5375172349449198</v>
      </c>
      <c r="AP49" s="254">
        <f t="shared" si="1"/>
        <v>8.0070806828668903</v>
      </c>
    </row>
    <row r="50" spans="1:45" s="252" customFormat="1" ht="16.5" thickBot="1" x14ac:dyDescent="0.25">
      <c r="A50" s="255" t="s">
        <v>586</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338</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337</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336</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335</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334</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587</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333</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332</v>
      </c>
      <c r="B60" s="260">
        <f t="shared" ref="B60:Z60" si="9">SUM(B61:B65)</f>
        <v>0</v>
      </c>
      <c r="C60" s="260">
        <f t="shared" si="9"/>
        <v>-58755.976441825784</v>
      </c>
      <c r="D60" s="260">
        <f>SUM(D61:D65)</f>
        <v>-61987.5551461262</v>
      </c>
      <c r="E60" s="260">
        <f t="shared" si="9"/>
        <v>-65396.870679163141</v>
      </c>
      <c r="F60" s="260">
        <f t="shared" si="9"/>
        <v>-68993.698566517109</v>
      </c>
      <c r="G60" s="260">
        <f t="shared" si="9"/>
        <v>-72788.351987675545</v>
      </c>
      <c r="H60" s="260">
        <f t="shared" si="9"/>
        <v>-76791.71134699769</v>
      </c>
      <c r="I60" s="260">
        <f t="shared" si="9"/>
        <v>-81015.255471082564</v>
      </c>
      <c r="J60" s="260">
        <f t="shared" si="9"/>
        <v>-85471.094521992098</v>
      </c>
      <c r="K60" s="260">
        <f t="shared" si="9"/>
        <v>-90172.004720701661</v>
      </c>
      <c r="L60" s="260">
        <f t="shared" si="9"/>
        <v>-95131.464980340257</v>
      </c>
      <c r="M60" s="260">
        <f t="shared" si="9"/>
        <v>-100363.69555425896</v>
      </c>
      <c r="N60" s="260">
        <f t="shared" si="9"/>
        <v>-105883.6988097432</v>
      </c>
      <c r="O60" s="260">
        <f t="shared" si="9"/>
        <v>-111707.30224427907</v>
      </c>
      <c r="P60" s="260">
        <f t="shared" si="9"/>
        <v>-117851.2038677144</v>
      </c>
      <c r="Q60" s="260">
        <f t="shared" si="9"/>
        <v>-124333.02008043868</v>
      </c>
      <c r="R60" s="260">
        <f t="shared" si="9"/>
        <v>-131171.3361848628</v>
      </c>
      <c r="S60" s="260">
        <f t="shared" si="9"/>
        <v>-138385.75967503025</v>
      </c>
      <c r="T60" s="260">
        <f t="shared" si="9"/>
        <v>-145996.97645715691</v>
      </c>
      <c r="U60" s="260">
        <f t="shared" si="9"/>
        <v>-154026.81016230054</v>
      </c>
      <c r="V60" s="260">
        <f t="shared" si="9"/>
        <v>-162498.28472122704</v>
      </c>
      <c r="W60" s="260">
        <f t="shared" si="9"/>
        <v>-171435.69038089452</v>
      </c>
      <c r="X60" s="260">
        <f t="shared" si="9"/>
        <v>-180864.65335184368</v>
      </c>
      <c r="Y60" s="260">
        <f t="shared" si="9"/>
        <v>-190812.20928619508</v>
      </c>
      <c r="Z60" s="260">
        <f t="shared" si="9"/>
        <v>-201306.88079693579</v>
      </c>
      <c r="AA60" s="260">
        <f t="shared" ref="AA60:AP60" si="10">SUM(AA61:AA65)</f>
        <v>-212378.75924076728</v>
      </c>
      <c r="AB60" s="260">
        <f t="shared" si="10"/>
        <v>-224059.59099900944</v>
      </c>
      <c r="AC60" s="260">
        <f t="shared" si="10"/>
        <v>-236382.86850395496</v>
      </c>
      <c r="AD60" s="260">
        <f t="shared" si="10"/>
        <v>-249383.92627167245</v>
      </c>
      <c r="AE60" s="260">
        <f t="shared" si="10"/>
        <v>-263100.04221661441</v>
      </c>
      <c r="AF60" s="260">
        <f t="shared" si="10"/>
        <v>-277570.54453852819</v>
      </c>
      <c r="AG60" s="260">
        <f t="shared" si="10"/>
        <v>-292836.92448814726</v>
      </c>
      <c r="AH60" s="260">
        <f t="shared" si="10"/>
        <v>-308942.95533499529</v>
      </c>
      <c r="AI60" s="260">
        <f t="shared" si="10"/>
        <v>-325934.81787842006</v>
      </c>
      <c r="AJ60" s="260">
        <f t="shared" si="10"/>
        <v>-343861.23286173312</v>
      </c>
      <c r="AK60" s="260">
        <f t="shared" si="10"/>
        <v>-362773.60066912841</v>
      </c>
      <c r="AL60" s="260">
        <f t="shared" si="10"/>
        <v>-382726.14870593045</v>
      </c>
      <c r="AM60" s="260">
        <f t="shared" si="10"/>
        <v>-403776.08688475663</v>
      </c>
      <c r="AN60" s="260">
        <f t="shared" si="10"/>
        <v>-425983.77166341821</v>
      </c>
      <c r="AO60" s="260">
        <f t="shared" si="10"/>
        <v>-449412.87910490623</v>
      </c>
      <c r="AP60" s="260">
        <f t="shared" si="10"/>
        <v>-474130.58745567605</v>
      </c>
    </row>
    <row r="61" spans="1:45" x14ac:dyDescent="0.2">
      <c r="A61" s="268" t="s">
        <v>331</v>
      </c>
      <c r="B61" s="260"/>
      <c r="C61" s="260">
        <f>-IF(C$47&lt;=$B$30,0,$B$29*(1+C$49)*$B$28)</f>
        <v>-58755.976441825784</v>
      </c>
      <c r="D61" s="260">
        <f>-IF(D$47&lt;=$B$30,0,$B$29*(1+D$49)*$B$28)</f>
        <v>-61987.5551461262</v>
      </c>
      <c r="E61" s="260">
        <f t="shared" ref="E61:AP61" si="11">-IF(E$47&lt;=$B$30,0,$B$29*(1+E$49)*$B$28)</f>
        <v>-65396.870679163141</v>
      </c>
      <c r="F61" s="260">
        <f t="shared" si="11"/>
        <v>-68993.698566517109</v>
      </c>
      <c r="G61" s="260">
        <f t="shared" si="11"/>
        <v>-72788.351987675545</v>
      </c>
      <c r="H61" s="260">
        <f t="shared" si="11"/>
        <v>-76791.71134699769</v>
      </c>
      <c r="I61" s="260">
        <f t="shared" si="11"/>
        <v>-81015.255471082564</v>
      </c>
      <c r="J61" s="260">
        <f t="shared" si="11"/>
        <v>-85471.094521992098</v>
      </c>
      <c r="K61" s="260">
        <f t="shared" si="11"/>
        <v>-90172.004720701661</v>
      </c>
      <c r="L61" s="260">
        <f t="shared" si="11"/>
        <v>-95131.464980340257</v>
      </c>
      <c r="M61" s="260">
        <f t="shared" si="11"/>
        <v>-100363.69555425896</v>
      </c>
      <c r="N61" s="260">
        <f t="shared" si="11"/>
        <v>-105883.6988097432</v>
      </c>
      <c r="O61" s="260">
        <f t="shared" si="11"/>
        <v>-111707.30224427907</v>
      </c>
      <c r="P61" s="260">
        <f t="shared" si="11"/>
        <v>-117851.2038677144</v>
      </c>
      <c r="Q61" s="260">
        <f t="shared" si="11"/>
        <v>-124333.02008043868</v>
      </c>
      <c r="R61" s="260">
        <f t="shared" si="11"/>
        <v>-131171.3361848628</v>
      </c>
      <c r="S61" s="260">
        <f t="shared" si="11"/>
        <v>-138385.75967503025</v>
      </c>
      <c r="T61" s="260">
        <f t="shared" si="11"/>
        <v>-145996.97645715691</v>
      </c>
      <c r="U61" s="260">
        <f t="shared" si="11"/>
        <v>-154026.81016230054</v>
      </c>
      <c r="V61" s="260">
        <f t="shared" si="11"/>
        <v>-162498.28472122704</v>
      </c>
      <c r="W61" s="260">
        <f t="shared" si="11"/>
        <v>-171435.69038089452</v>
      </c>
      <c r="X61" s="260">
        <f t="shared" si="11"/>
        <v>-180864.65335184368</v>
      </c>
      <c r="Y61" s="260">
        <f t="shared" si="11"/>
        <v>-190812.20928619508</v>
      </c>
      <c r="Z61" s="260">
        <f t="shared" si="11"/>
        <v>-201306.88079693579</v>
      </c>
      <c r="AA61" s="260">
        <f t="shared" si="11"/>
        <v>-212378.75924076728</v>
      </c>
      <c r="AB61" s="260">
        <f t="shared" si="11"/>
        <v>-224059.59099900944</v>
      </c>
      <c r="AC61" s="260">
        <f t="shared" si="11"/>
        <v>-236382.86850395496</v>
      </c>
      <c r="AD61" s="260">
        <f t="shared" si="11"/>
        <v>-249383.92627167245</v>
      </c>
      <c r="AE61" s="260">
        <f t="shared" si="11"/>
        <v>-263100.04221661441</v>
      </c>
      <c r="AF61" s="260">
        <f t="shared" si="11"/>
        <v>-277570.54453852819</v>
      </c>
      <c r="AG61" s="260">
        <f t="shared" si="11"/>
        <v>-292836.92448814726</v>
      </c>
      <c r="AH61" s="260">
        <f t="shared" si="11"/>
        <v>-308942.95533499529</v>
      </c>
      <c r="AI61" s="260">
        <f t="shared" si="11"/>
        <v>-325934.81787842006</v>
      </c>
      <c r="AJ61" s="260">
        <f t="shared" si="11"/>
        <v>-343861.23286173312</v>
      </c>
      <c r="AK61" s="260">
        <f t="shared" si="11"/>
        <v>-362773.60066912841</v>
      </c>
      <c r="AL61" s="260">
        <f t="shared" si="11"/>
        <v>-382726.14870593045</v>
      </c>
      <c r="AM61" s="260">
        <f t="shared" si="11"/>
        <v>-403776.08688475663</v>
      </c>
      <c r="AN61" s="260">
        <f t="shared" si="11"/>
        <v>-425983.77166341821</v>
      </c>
      <c r="AO61" s="260">
        <f t="shared" si="11"/>
        <v>-449412.87910490623</v>
      </c>
      <c r="AP61" s="260">
        <f t="shared" si="11"/>
        <v>-474130.58745567605</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584</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584</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329</v>
      </c>
      <c r="B66" s="267">
        <f t="shared" ref="B66:AO66" si="12">B59+B60</f>
        <v>0</v>
      </c>
      <c r="C66" s="267">
        <f t="shared" si="12"/>
        <v>-58755.976441825784</v>
      </c>
      <c r="D66" s="267">
        <f t="shared" si="12"/>
        <v>-61987.5551461262</v>
      </c>
      <c r="E66" s="267">
        <f t="shared" si="12"/>
        <v>-65396.870679163141</v>
      </c>
      <c r="F66" s="267">
        <f t="shared" si="12"/>
        <v>-68993.698566517109</v>
      </c>
      <c r="G66" s="267">
        <f t="shared" si="12"/>
        <v>-72788.351987675545</v>
      </c>
      <c r="H66" s="267">
        <f t="shared" si="12"/>
        <v>-76791.71134699769</v>
      </c>
      <c r="I66" s="267">
        <f t="shared" si="12"/>
        <v>-81015.255471082564</v>
      </c>
      <c r="J66" s="267">
        <f t="shared" si="12"/>
        <v>-85471.094521992098</v>
      </c>
      <c r="K66" s="267">
        <f t="shared" si="12"/>
        <v>-90172.004720701661</v>
      </c>
      <c r="L66" s="267">
        <f t="shared" si="12"/>
        <v>-95131.464980340257</v>
      </c>
      <c r="M66" s="267">
        <f t="shared" si="12"/>
        <v>-100363.69555425896</v>
      </c>
      <c r="N66" s="267">
        <f t="shared" si="12"/>
        <v>-105883.6988097432</v>
      </c>
      <c r="O66" s="267">
        <f t="shared" si="12"/>
        <v>-111707.30224427907</v>
      </c>
      <c r="P66" s="267">
        <f t="shared" si="12"/>
        <v>-117851.2038677144</v>
      </c>
      <c r="Q66" s="267">
        <f t="shared" si="12"/>
        <v>-124333.02008043868</v>
      </c>
      <c r="R66" s="267">
        <f t="shared" si="12"/>
        <v>-131171.3361848628</v>
      </c>
      <c r="S66" s="267">
        <f t="shared" si="12"/>
        <v>-138385.75967503025</v>
      </c>
      <c r="T66" s="267">
        <f t="shared" si="12"/>
        <v>-145996.97645715691</v>
      </c>
      <c r="U66" s="267">
        <f t="shared" si="12"/>
        <v>-154026.81016230054</v>
      </c>
      <c r="V66" s="267">
        <f t="shared" si="12"/>
        <v>-162498.28472122704</v>
      </c>
      <c r="W66" s="267">
        <f t="shared" si="12"/>
        <v>-171435.69038089452</v>
      </c>
      <c r="X66" s="267">
        <f t="shared" si="12"/>
        <v>-180864.65335184368</v>
      </c>
      <c r="Y66" s="267">
        <f t="shared" si="12"/>
        <v>-190812.20928619508</v>
      </c>
      <c r="Z66" s="267">
        <f t="shared" si="12"/>
        <v>-201306.88079693579</v>
      </c>
      <c r="AA66" s="267">
        <f t="shared" si="12"/>
        <v>-212378.75924076728</v>
      </c>
      <c r="AB66" s="267">
        <f t="shared" si="12"/>
        <v>-224059.59099900944</v>
      </c>
      <c r="AC66" s="267">
        <f t="shared" si="12"/>
        <v>-236382.86850395496</v>
      </c>
      <c r="AD66" s="267">
        <f t="shared" si="12"/>
        <v>-249383.92627167245</v>
      </c>
      <c r="AE66" s="267">
        <f t="shared" si="12"/>
        <v>-263100.04221661441</v>
      </c>
      <c r="AF66" s="267">
        <f t="shared" si="12"/>
        <v>-277570.54453852819</v>
      </c>
      <c r="AG66" s="267">
        <f t="shared" si="12"/>
        <v>-292836.92448814726</v>
      </c>
      <c r="AH66" s="267">
        <f t="shared" si="12"/>
        <v>-308942.95533499529</v>
      </c>
      <c r="AI66" s="267">
        <f t="shared" si="12"/>
        <v>-325934.81787842006</v>
      </c>
      <c r="AJ66" s="267">
        <f t="shared" si="12"/>
        <v>-343861.23286173312</v>
      </c>
      <c r="AK66" s="267">
        <f t="shared" si="12"/>
        <v>-362773.60066912841</v>
      </c>
      <c r="AL66" s="267">
        <f t="shared" si="12"/>
        <v>-382726.14870593045</v>
      </c>
      <c r="AM66" s="267">
        <f t="shared" si="12"/>
        <v>-403776.08688475663</v>
      </c>
      <c r="AN66" s="267">
        <f t="shared" si="12"/>
        <v>-425983.77166341821</v>
      </c>
      <c r="AO66" s="267">
        <f t="shared" si="12"/>
        <v>-449412.87910490623</v>
      </c>
      <c r="AP66" s="267">
        <f>AP59+AP60</f>
        <v>-474130.58745567605</v>
      </c>
    </row>
    <row r="67" spans="1:45" x14ac:dyDescent="0.2">
      <c r="A67" s="268" t="s">
        <v>324</v>
      </c>
      <c r="B67" s="270"/>
      <c r="C67" s="260">
        <f>-($B$25)*1.18*$B$28/$B$27</f>
        <v>-210559.0497740556</v>
      </c>
      <c r="D67" s="260">
        <f>C67</f>
        <v>-210559.0497740556</v>
      </c>
      <c r="E67" s="260">
        <f t="shared" ref="E67:AP67" si="13">D67</f>
        <v>-210559.0497740556</v>
      </c>
      <c r="F67" s="260">
        <f t="shared" si="13"/>
        <v>-210559.0497740556</v>
      </c>
      <c r="G67" s="260">
        <f t="shared" si="13"/>
        <v>-210559.0497740556</v>
      </c>
      <c r="H67" s="260">
        <f t="shared" si="13"/>
        <v>-210559.0497740556</v>
      </c>
      <c r="I67" s="260">
        <f t="shared" si="13"/>
        <v>-210559.0497740556</v>
      </c>
      <c r="J67" s="260">
        <f t="shared" si="13"/>
        <v>-210559.0497740556</v>
      </c>
      <c r="K67" s="260">
        <f t="shared" si="13"/>
        <v>-210559.0497740556</v>
      </c>
      <c r="L67" s="260">
        <f t="shared" si="13"/>
        <v>-210559.0497740556</v>
      </c>
      <c r="M67" s="260">
        <f t="shared" si="13"/>
        <v>-210559.0497740556</v>
      </c>
      <c r="N67" s="260">
        <f t="shared" si="13"/>
        <v>-210559.0497740556</v>
      </c>
      <c r="O67" s="260">
        <f t="shared" si="13"/>
        <v>-210559.0497740556</v>
      </c>
      <c r="P67" s="260">
        <f t="shared" si="13"/>
        <v>-210559.0497740556</v>
      </c>
      <c r="Q67" s="260">
        <f t="shared" si="13"/>
        <v>-210559.0497740556</v>
      </c>
      <c r="R67" s="260">
        <f t="shared" si="13"/>
        <v>-210559.0497740556</v>
      </c>
      <c r="S67" s="260">
        <f t="shared" si="13"/>
        <v>-210559.0497740556</v>
      </c>
      <c r="T67" s="260">
        <f t="shared" si="13"/>
        <v>-210559.0497740556</v>
      </c>
      <c r="U67" s="260">
        <f t="shared" si="13"/>
        <v>-210559.0497740556</v>
      </c>
      <c r="V67" s="260">
        <f t="shared" si="13"/>
        <v>-210559.0497740556</v>
      </c>
      <c r="W67" s="260">
        <f t="shared" si="13"/>
        <v>-210559.0497740556</v>
      </c>
      <c r="X67" s="260">
        <f t="shared" si="13"/>
        <v>-210559.0497740556</v>
      </c>
      <c r="Y67" s="260">
        <f t="shared" si="13"/>
        <v>-210559.0497740556</v>
      </c>
      <c r="Z67" s="260">
        <f t="shared" si="13"/>
        <v>-210559.0497740556</v>
      </c>
      <c r="AA67" s="260">
        <f t="shared" si="13"/>
        <v>-210559.0497740556</v>
      </c>
      <c r="AB67" s="260">
        <f t="shared" si="13"/>
        <v>-210559.0497740556</v>
      </c>
      <c r="AC67" s="260">
        <f t="shared" si="13"/>
        <v>-210559.0497740556</v>
      </c>
      <c r="AD67" s="260">
        <f t="shared" si="13"/>
        <v>-210559.0497740556</v>
      </c>
      <c r="AE67" s="260">
        <f t="shared" si="13"/>
        <v>-210559.0497740556</v>
      </c>
      <c r="AF67" s="260">
        <f t="shared" si="13"/>
        <v>-210559.0497740556</v>
      </c>
      <c r="AG67" s="260">
        <f t="shared" si="13"/>
        <v>-210559.0497740556</v>
      </c>
      <c r="AH67" s="260">
        <f t="shared" si="13"/>
        <v>-210559.0497740556</v>
      </c>
      <c r="AI67" s="260">
        <f t="shared" si="13"/>
        <v>-210559.0497740556</v>
      </c>
      <c r="AJ67" s="260">
        <f t="shared" si="13"/>
        <v>-210559.0497740556</v>
      </c>
      <c r="AK67" s="260">
        <f t="shared" si="13"/>
        <v>-210559.0497740556</v>
      </c>
      <c r="AL67" s="260">
        <f t="shared" si="13"/>
        <v>-210559.0497740556</v>
      </c>
      <c r="AM67" s="260">
        <f t="shared" si="13"/>
        <v>-210559.0497740556</v>
      </c>
      <c r="AN67" s="260">
        <f t="shared" si="13"/>
        <v>-210559.0497740556</v>
      </c>
      <c r="AO67" s="260">
        <f t="shared" si="13"/>
        <v>-210559.0497740556</v>
      </c>
      <c r="AP67" s="260">
        <f t="shared" si="13"/>
        <v>-210559.0497740556</v>
      </c>
      <c r="AQ67" s="271">
        <f>SUM(B67:AA67)/1.18</f>
        <v>-4460996.8172469381</v>
      </c>
      <c r="AR67" s="272">
        <f>SUM(B67:AF67)/1.18</f>
        <v>-5353196.1806963254</v>
      </c>
      <c r="AS67" s="272">
        <f>SUM(B67:AP67)/1.18</f>
        <v>-7137594.9075951008</v>
      </c>
    </row>
    <row r="68" spans="1:45" ht="28.5" x14ac:dyDescent="0.2">
      <c r="A68" s="269" t="s">
        <v>325</v>
      </c>
      <c r="B68" s="267">
        <f t="shared" ref="B68:J68" si="14">B66+B67</f>
        <v>0</v>
      </c>
      <c r="C68" s="267">
        <f>C66+C67</f>
        <v>-269315.0262158814</v>
      </c>
      <c r="D68" s="267">
        <f>D66+D67</f>
        <v>-272546.6049201818</v>
      </c>
      <c r="E68" s="267">
        <f t="shared" si="14"/>
        <v>-275955.92045321874</v>
      </c>
      <c r="F68" s="267">
        <f>F66+C67</f>
        <v>-279552.7483405727</v>
      </c>
      <c r="G68" s="267">
        <f t="shared" si="14"/>
        <v>-283347.40176173113</v>
      </c>
      <c r="H68" s="267">
        <f t="shared" si="14"/>
        <v>-287350.76112105331</v>
      </c>
      <c r="I68" s="267">
        <f t="shared" si="14"/>
        <v>-291574.30524513818</v>
      </c>
      <c r="J68" s="267">
        <f t="shared" si="14"/>
        <v>-296030.14429604769</v>
      </c>
      <c r="K68" s="267">
        <f>K66+K67</f>
        <v>-300731.05449475726</v>
      </c>
      <c r="L68" s="267">
        <f>L66+L67</f>
        <v>-305690.51475439587</v>
      </c>
      <c r="M68" s="267">
        <f t="shared" ref="M68:AO68" si="15">M66+M67</f>
        <v>-310922.74532831454</v>
      </c>
      <c r="N68" s="267">
        <f t="shared" si="15"/>
        <v>-316442.74858379882</v>
      </c>
      <c r="O68" s="267">
        <f t="shared" si="15"/>
        <v>-322266.35201833467</v>
      </c>
      <c r="P68" s="267">
        <f t="shared" si="15"/>
        <v>-328410.25364176999</v>
      </c>
      <c r="Q68" s="267">
        <f t="shared" si="15"/>
        <v>-334892.0698544943</v>
      </c>
      <c r="R68" s="267">
        <f t="shared" si="15"/>
        <v>-341730.38595891837</v>
      </c>
      <c r="S68" s="267">
        <f t="shared" si="15"/>
        <v>-348944.80944908585</v>
      </c>
      <c r="T68" s="267">
        <f t="shared" si="15"/>
        <v>-356556.02623121254</v>
      </c>
      <c r="U68" s="267">
        <f t="shared" si="15"/>
        <v>-364585.85993635614</v>
      </c>
      <c r="V68" s="267">
        <f t="shared" si="15"/>
        <v>-373057.33449528262</v>
      </c>
      <c r="W68" s="267">
        <f t="shared" si="15"/>
        <v>-381994.74015495012</v>
      </c>
      <c r="X68" s="267">
        <f t="shared" si="15"/>
        <v>-391423.70312589931</v>
      </c>
      <c r="Y68" s="267">
        <f t="shared" si="15"/>
        <v>-401371.25906025071</v>
      </c>
      <c r="Z68" s="267">
        <f t="shared" si="15"/>
        <v>-411865.93057099136</v>
      </c>
      <c r="AA68" s="267">
        <f t="shared" si="15"/>
        <v>-422937.80901482288</v>
      </c>
      <c r="AB68" s="267">
        <f t="shared" si="15"/>
        <v>-434618.64077306504</v>
      </c>
      <c r="AC68" s="267">
        <f t="shared" si="15"/>
        <v>-446941.91827801056</v>
      </c>
      <c r="AD68" s="267">
        <f t="shared" si="15"/>
        <v>-459942.97604572808</v>
      </c>
      <c r="AE68" s="267">
        <f t="shared" si="15"/>
        <v>-473659.09199067001</v>
      </c>
      <c r="AF68" s="267">
        <f t="shared" si="15"/>
        <v>-488129.59431258379</v>
      </c>
      <c r="AG68" s="267">
        <f t="shared" si="15"/>
        <v>-503395.97426220286</v>
      </c>
      <c r="AH68" s="267">
        <f t="shared" si="15"/>
        <v>-519502.00510905089</v>
      </c>
      <c r="AI68" s="267">
        <f t="shared" si="15"/>
        <v>-536493.8676524756</v>
      </c>
      <c r="AJ68" s="267">
        <f t="shared" si="15"/>
        <v>-554420.28263578867</v>
      </c>
      <c r="AK68" s="267">
        <f t="shared" si="15"/>
        <v>-573332.65044318396</v>
      </c>
      <c r="AL68" s="267">
        <f t="shared" si="15"/>
        <v>-593285.19847998605</v>
      </c>
      <c r="AM68" s="267">
        <f t="shared" si="15"/>
        <v>-614335.13665881217</v>
      </c>
      <c r="AN68" s="267">
        <f t="shared" si="15"/>
        <v>-636542.82143747387</v>
      </c>
      <c r="AO68" s="267">
        <f t="shared" si="15"/>
        <v>-659971.92887896183</v>
      </c>
      <c r="AP68" s="267">
        <f>AP66+AP67</f>
        <v>-684689.63722973166</v>
      </c>
      <c r="AQ68" s="212">
        <v>25</v>
      </c>
      <c r="AR68" s="212">
        <v>30</v>
      </c>
      <c r="AS68" s="212">
        <v>40</v>
      </c>
    </row>
    <row r="69" spans="1:45" x14ac:dyDescent="0.2">
      <c r="A69" s="268" t="s">
        <v>323</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328</v>
      </c>
      <c r="B70" s="267">
        <f t="shared" ref="B70:AO70" si="17">B68+B69</f>
        <v>0</v>
      </c>
      <c r="C70" s="267">
        <f t="shared" si="17"/>
        <v>-269315.0262158814</v>
      </c>
      <c r="D70" s="267">
        <f t="shared" si="17"/>
        <v>-272546.6049201818</v>
      </c>
      <c r="E70" s="267">
        <f t="shared" si="17"/>
        <v>-275955.92045321874</v>
      </c>
      <c r="F70" s="267">
        <f t="shared" si="17"/>
        <v>-279552.7483405727</v>
      </c>
      <c r="G70" s="267">
        <f t="shared" si="17"/>
        <v>-283347.40176173113</v>
      </c>
      <c r="H70" s="267">
        <f t="shared" si="17"/>
        <v>-287350.76112105331</v>
      </c>
      <c r="I70" s="267">
        <f t="shared" si="17"/>
        <v>-291574.30524513818</v>
      </c>
      <c r="J70" s="267">
        <f t="shared" si="17"/>
        <v>-296030.14429604769</v>
      </c>
      <c r="K70" s="267">
        <f t="shared" si="17"/>
        <v>-300731.05449475726</v>
      </c>
      <c r="L70" s="267">
        <f t="shared" si="17"/>
        <v>-305690.51475439587</v>
      </c>
      <c r="M70" s="267">
        <f t="shared" si="17"/>
        <v>-310922.74532831454</v>
      </c>
      <c r="N70" s="267">
        <f t="shared" si="17"/>
        <v>-316442.74858379882</v>
      </c>
      <c r="O70" s="267">
        <f t="shared" si="17"/>
        <v>-322266.35201833467</v>
      </c>
      <c r="P70" s="267">
        <f t="shared" si="17"/>
        <v>-328410.25364176999</v>
      </c>
      <c r="Q70" s="267">
        <f t="shared" si="17"/>
        <v>-334892.0698544943</v>
      </c>
      <c r="R70" s="267">
        <f t="shared" si="17"/>
        <v>-341730.38595891837</v>
      </c>
      <c r="S70" s="267">
        <f t="shared" si="17"/>
        <v>-348944.80944908585</v>
      </c>
      <c r="T70" s="267">
        <f t="shared" si="17"/>
        <v>-356556.02623121254</v>
      </c>
      <c r="U70" s="267">
        <f t="shared" si="17"/>
        <v>-364585.85993635614</v>
      </c>
      <c r="V70" s="267">
        <f t="shared" si="17"/>
        <v>-373057.33449528262</v>
      </c>
      <c r="W70" s="267">
        <f t="shared" si="17"/>
        <v>-381994.74015495012</v>
      </c>
      <c r="X70" s="267">
        <f t="shared" si="17"/>
        <v>-391423.70312589931</v>
      </c>
      <c r="Y70" s="267">
        <f t="shared" si="17"/>
        <v>-401371.25906025071</v>
      </c>
      <c r="Z70" s="267">
        <f t="shared" si="17"/>
        <v>-411865.93057099136</v>
      </c>
      <c r="AA70" s="267">
        <f t="shared" si="17"/>
        <v>-422937.80901482288</v>
      </c>
      <c r="AB70" s="267">
        <f t="shared" si="17"/>
        <v>-434618.64077306504</v>
      </c>
      <c r="AC70" s="267">
        <f t="shared" si="17"/>
        <v>-446941.91827801056</v>
      </c>
      <c r="AD70" s="267">
        <f t="shared" si="17"/>
        <v>-459942.97604572808</v>
      </c>
      <c r="AE70" s="267">
        <f t="shared" si="17"/>
        <v>-473659.09199067001</v>
      </c>
      <c r="AF70" s="267">
        <f t="shared" si="17"/>
        <v>-488129.59431258379</v>
      </c>
      <c r="AG70" s="267">
        <f t="shared" si="17"/>
        <v>-503395.97426220286</v>
      </c>
      <c r="AH70" s="267">
        <f t="shared" si="17"/>
        <v>-519502.00510905089</v>
      </c>
      <c r="AI70" s="267">
        <f t="shared" si="17"/>
        <v>-536493.8676524756</v>
      </c>
      <c r="AJ70" s="267">
        <f t="shared" si="17"/>
        <v>-554420.28263578867</v>
      </c>
      <c r="AK70" s="267">
        <f t="shared" si="17"/>
        <v>-573332.65044318396</v>
      </c>
      <c r="AL70" s="267">
        <f t="shared" si="17"/>
        <v>-593285.19847998605</v>
      </c>
      <c r="AM70" s="267">
        <f t="shared" si="17"/>
        <v>-614335.13665881217</v>
      </c>
      <c r="AN70" s="267">
        <f t="shared" si="17"/>
        <v>-636542.82143747387</v>
      </c>
      <c r="AO70" s="267">
        <f t="shared" si="17"/>
        <v>-659971.92887896183</v>
      </c>
      <c r="AP70" s="267">
        <f>AP68+AP69</f>
        <v>-684689.63722973166</v>
      </c>
    </row>
    <row r="71" spans="1:45" x14ac:dyDescent="0.2">
      <c r="A71" s="268" t="s">
        <v>322</v>
      </c>
      <c r="B71" s="260">
        <f t="shared" ref="B71:AP71" si="18">-B70*$B$36</f>
        <v>0</v>
      </c>
      <c r="C71" s="260">
        <f t="shared" si="18"/>
        <v>53863.005243176282</v>
      </c>
      <c r="D71" s="260">
        <f t="shared" si="18"/>
        <v>54509.320984036363</v>
      </c>
      <c r="E71" s="260">
        <f t="shared" si="18"/>
        <v>55191.18409064375</v>
      </c>
      <c r="F71" s="260">
        <f t="shared" si="18"/>
        <v>55910.549668114545</v>
      </c>
      <c r="G71" s="260">
        <f t="shared" si="18"/>
        <v>56669.480352346232</v>
      </c>
      <c r="H71" s="260">
        <f t="shared" si="18"/>
        <v>57470.152224210666</v>
      </c>
      <c r="I71" s="260">
        <f t="shared" si="18"/>
        <v>58314.861049027641</v>
      </c>
      <c r="J71" s="260">
        <f t="shared" si="18"/>
        <v>59206.028859209538</v>
      </c>
      <c r="K71" s="260">
        <f t="shared" si="18"/>
        <v>60146.210898951453</v>
      </c>
      <c r="L71" s="260">
        <f t="shared" si="18"/>
        <v>61138.102950879176</v>
      </c>
      <c r="M71" s="260">
        <f t="shared" si="18"/>
        <v>62184.549065662912</v>
      </c>
      <c r="N71" s="260">
        <f t="shared" si="18"/>
        <v>63288.549716759764</v>
      </c>
      <c r="O71" s="260">
        <f t="shared" si="18"/>
        <v>64453.270403666938</v>
      </c>
      <c r="P71" s="260">
        <f t="shared" si="18"/>
        <v>65682.050728354006</v>
      </c>
      <c r="Q71" s="260">
        <f t="shared" si="18"/>
        <v>66978.413970898866</v>
      </c>
      <c r="R71" s="260">
        <f t="shared" si="18"/>
        <v>68346.077191783683</v>
      </c>
      <c r="S71" s="260">
        <f t="shared" si="18"/>
        <v>69788.961889817176</v>
      </c>
      <c r="T71" s="260">
        <f t="shared" si="18"/>
        <v>71311.205246242505</v>
      </c>
      <c r="U71" s="260">
        <f t="shared" si="18"/>
        <v>72917.171987271227</v>
      </c>
      <c r="V71" s="260">
        <f t="shared" si="18"/>
        <v>74611.466899056526</v>
      </c>
      <c r="W71" s="260">
        <f t="shared" si="18"/>
        <v>76398.948030990025</v>
      </c>
      <c r="X71" s="260">
        <f t="shared" si="18"/>
        <v>78284.740625179867</v>
      </c>
      <c r="Y71" s="260">
        <f t="shared" si="18"/>
        <v>80274.251812050148</v>
      </c>
      <c r="Z71" s="260">
        <f t="shared" si="18"/>
        <v>82373.186114198281</v>
      </c>
      <c r="AA71" s="260">
        <f t="shared" si="18"/>
        <v>84587.561802964585</v>
      </c>
      <c r="AB71" s="260">
        <f t="shared" si="18"/>
        <v>86923.728154613011</v>
      </c>
      <c r="AC71" s="260">
        <f t="shared" si="18"/>
        <v>89388.383655602112</v>
      </c>
      <c r="AD71" s="260">
        <f t="shared" si="18"/>
        <v>91988.595209145627</v>
      </c>
      <c r="AE71" s="260">
        <f t="shared" si="18"/>
        <v>94731.818398134012</v>
      </c>
      <c r="AF71" s="260">
        <f t="shared" si="18"/>
        <v>97625.918862516759</v>
      </c>
      <c r="AG71" s="260">
        <f t="shared" si="18"/>
        <v>100679.19485244057</v>
      </c>
      <c r="AH71" s="260">
        <f t="shared" si="18"/>
        <v>103900.40102181019</v>
      </c>
      <c r="AI71" s="260">
        <f t="shared" si="18"/>
        <v>107298.77353049512</v>
      </c>
      <c r="AJ71" s="260">
        <f t="shared" si="18"/>
        <v>110884.05652715774</v>
      </c>
      <c r="AK71" s="260">
        <f t="shared" si="18"/>
        <v>114666.53008863679</v>
      </c>
      <c r="AL71" s="260">
        <f t="shared" si="18"/>
        <v>118657.03969599721</v>
      </c>
      <c r="AM71" s="260">
        <f t="shared" si="18"/>
        <v>122867.02733176244</v>
      </c>
      <c r="AN71" s="260">
        <f t="shared" si="18"/>
        <v>127308.56428749478</v>
      </c>
      <c r="AO71" s="260">
        <f t="shared" si="18"/>
        <v>131994.38577579238</v>
      </c>
      <c r="AP71" s="260">
        <f t="shared" si="18"/>
        <v>136937.92744594635</v>
      </c>
    </row>
    <row r="72" spans="1:45" ht="15" thickBot="1" x14ac:dyDescent="0.25">
      <c r="A72" s="273" t="s">
        <v>327</v>
      </c>
      <c r="B72" s="274">
        <f t="shared" ref="B72:AO72" si="19">B70+B71</f>
        <v>0</v>
      </c>
      <c r="C72" s="274">
        <f t="shared" si="19"/>
        <v>-215452.02097270513</v>
      </c>
      <c r="D72" s="274">
        <f t="shared" si="19"/>
        <v>-218037.28393614542</v>
      </c>
      <c r="E72" s="274">
        <f t="shared" si="19"/>
        <v>-220764.736362575</v>
      </c>
      <c r="F72" s="274">
        <f t="shared" si="19"/>
        <v>-223642.19867245815</v>
      </c>
      <c r="G72" s="274">
        <f t="shared" si="19"/>
        <v>-226677.9214093849</v>
      </c>
      <c r="H72" s="274">
        <f t="shared" si="19"/>
        <v>-229880.60889684263</v>
      </c>
      <c r="I72" s="274">
        <f t="shared" si="19"/>
        <v>-233259.44419611053</v>
      </c>
      <c r="J72" s="274">
        <f t="shared" si="19"/>
        <v>-236824.11543683815</v>
      </c>
      <c r="K72" s="274">
        <f t="shared" si="19"/>
        <v>-240584.84359580581</v>
      </c>
      <c r="L72" s="274">
        <f t="shared" si="19"/>
        <v>-244552.4118035167</v>
      </c>
      <c r="M72" s="274">
        <f t="shared" si="19"/>
        <v>-248738.19626265165</v>
      </c>
      <c r="N72" s="274">
        <f t="shared" si="19"/>
        <v>-253154.19886703906</v>
      </c>
      <c r="O72" s="274">
        <f t="shared" si="19"/>
        <v>-257813.08161466772</v>
      </c>
      <c r="P72" s="274">
        <f t="shared" si="19"/>
        <v>-262728.20291341597</v>
      </c>
      <c r="Q72" s="274">
        <f t="shared" si="19"/>
        <v>-267913.65588359546</v>
      </c>
      <c r="R72" s="274">
        <f t="shared" si="19"/>
        <v>-273384.30876713467</v>
      </c>
      <c r="S72" s="274">
        <f t="shared" si="19"/>
        <v>-279155.8475592687</v>
      </c>
      <c r="T72" s="274">
        <f t="shared" si="19"/>
        <v>-285244.82098497002</v>
      </c>
      <c r="U72" s="274">
        <f t="shared" si="19"/>
        <v>-291668.68794908491</v>
      </c>
      <c r="V72" s="274">
        <f t="shared" si="19"/>
        <v>-298445.8675962261</v>
      </c>
      <c r="W72" s="274">
        <f t="shared" si="19"/>
        <v>-305595.7921239601</v>
      </c>
      <c r="X72" s="274">
        <f t="shared" si="19"/>
        <v>-313138.96250071947</v>
      </c>
      <c r="Y72" s="274">
        <f t="shared" si="19"/>
        <v>-321097.00724820059</v>
      </c>
      <c r="Z72" s="274">
        <f t="shared" si="19"/>
        <v>-329492.74445679307</v>
      </c>
      <c r="AA72" s="274">
        <f t="shared" si="19"/>
        <v>-338350.24721185828</v>
      </c>
      <c r="AB72" s="274">
        <f t="shared" si="19"/>
        <v>-347694.91261845204</v>
      </c>
      <c r="AC72" s="274">
        <f t="shared" si="19"/>
        <v>-357553.53462240845</v>
      </c>
      <c r="AD72" s="274">
        <f t="shared" si="19"/>
        <v>-367954.38083658245</v>
      </c>
      <c r="AE72" s="274">
        <f t="shared" si="19"/>
        <v>-378927.27359253599</v>
      </c>
      <c r="AF72" s="274">
        <f t="shared" si="19"/>
        <v>-390503.67545006704</v>
      </c>
      <c r="AG72" s="274">
        <f t="shared" si="19"/>
        <v>-402716.7794097623</v>
      </c>
      <c r="AH72" s="274">
        <f t="shared" si="19"/>
        <v>-415601.6040872407</v>
      </c>
      <c r="AI72" s="274">
        <f t="shared" si="19"/>
        <v>-429195.09412198048</v>
      </c>
      <c r="AJ72" s="274">
        <f t="shared" si="19"/>
        <v>-443536.22610863094</v>
      </c>
      <c r="AK72" s="274">
        <f t="shared" si="19"/>
        <v>-458666.12035454717</v>
      </c>
      <c r="AL72" s="274">
        <f t="shared" si="19"/>
        <v>-474628.15878398885</v>
      </c>
      <c r="AM72" s="274">
        <f t="shared" si="19"/>
        <v>-491468.10932704975</v>
      </c>
      <c r="AN72" s="274">
        <f t="shared" si="19"/>
        <v>-509234.25714997912</v>
      </c>
      <c r="AO72" s="274">
        <f t="shared" si="19"/>
        <v>-527977.54310316942</v>
      </c>
      <c r="AP72" s="274">
        <f>AP70+AP71</f>
        <v>-547751.70978378528</v>
      </c>
    </row>
    <row r="73" spans="1:45" s="276" customFormat="1" ht="16.5" thickBot="1" x14ac:dyDescent="0.25">
      <c r="A73" s="263"/>
      <c r="B73" s="275">
        <f>C141</f>
        <v>1.5</v>
      </c>
      <c r="C73" s="275">
        <f t="shared" ref="C73:AP73" si="20">D141</f>
        <v>2.5</v>
      </c>
      <c r="D73" s="275">
        <f t="shared" si="20"/>
        <v>3.5</v>
      </c>
      <c r="E73" s="275">
        <f t="shared" si="20"/>
        <v>4.5</v>
      </c>
      <c r="F73" s="275">
        <f t="shared" si="20"/>
        <v>5.5</v>
      </c>
      <c r="G73" s="275">
        <f t="shared" si="20"/>
        <v>6.5</v>
      </c>
      <c r="H73" s="275">
        <f t="shared" si="20"/>
        <v>7.5</v>
      </c>
      <c r="I73" s="275">
        <f t="shared" si="20"/>
        <v>8.5</v>
      </c>
      <c r="J73" s="275">
        <f t="shared" si="20"/>
        <v>9.5</v>
      </c>
      <c r="K73" s="275">
        <f t="shared" si="20"/>
        <v>10.5</v>
      </c>
      <c r="L73" s="275">
        <f t="shared" si="20"/>
        <v>11.5</v>
      </c>
      <c r="M73" s="275">
        <f t="shared" si="20"/>
        <v>12.5</v>
      </c>
      <c r="N73" s="275">
        <f t="shared" si="20"/>
        <v>13.5</v>
      </c>
      <c r="O73" s="275">
        <f t="shared" si="20"/>
        <v>14.5</v>
      </c>
      <c r="P73" s="275">
        <f t="shared" si="20"/>
        <v>15.5</v>
      </c>
      <c r="Q73" s="275">
        <f t="shared" si="20"/>
        <v>16.5</v>
      </c>
      <c r="R73" s="275">
        <f t="shared" si="20"/>
        <v>17.5</v>
      </c>
      <c r="S73" s="275">
        <f t="shared" si="20"/>
        <v>18.5</v>
      </c>
      <c r="T73" s="275">
        <f t="shared" si="20"/>
        <v>19.5</v>
      </c>
      <c r="U73" s="275">
        <f t="shared" si="20"/>
        <v>20.5</v>
      </c>
      <c r="V73" s="275">
        <f t="shared" si="20"/>
        <v>21.5</v>
      </c>
      <c r="W73" s="275">
        <f t="shared" si="20"/>
        <v>22.5</v>
      </c>
      <c r="X73" s="275">
        <f t="shared" si="20"/>
        <v>23.5</v>
      </c>
      <c r="Y73" s="275">
        <f t="shared" si="20"/>
        <v>24.5</v>
      </c>
      <c r="Z73" s="275">
        <f t="shared" si="20"/>
        <v>25.5</v>
      </c>
      <c r="AA73" s="275">
        <f t="shared" si="20"/>
        <v>26.5</v>
      </c>
      <c r="AB73" s="275">
        <f t="shared" si="20"/>
        <v>27.5</v>
      </c>
      <c r="AC73" s="275">
        <f t="shared" si="20"/>
        <v>28.5</v>
      </c>
      <c r="AD73" s="275">
        <f t="shared" si="20"/>
        <v>29.5</v>
      </c>
      <c r="AE73" s="275">
        <f t="shared" si="20"/>
        <v>30.5</v>
      </c>
      <c r="AF73" s="275">
        <f t="shared" si="20"/>
        <v>31.5</v>
      </c>
      <c r="AG73" s="275">
        <f t="shared" si="20"/>
        <v>32.5</v>
      </c>
      <c r="AH73" s="275">
        <f t="shared" si="20"/>
        <v>33.5</v>
      </c>
      <c r="AI73" s="275">
        <f t="shared" si="20"/>
        <v>34.5</v>
      </c>
      <c r="AJ73" s="275">
        <f t="shared" si="20"/>
        <v>35.5</v>
      </c>
      <c r="AK73" s="275">
        <f t="shared" si="20"/>
        <v>36.5</v>
      </c>
      <c r="AL73" s="275">
        <f t="shared" si="20"/>
        <v>37.5</v>
      </c>
      <c r="AM73" s="275">
        <f t="shared" si="20"/>
        <v>38.5</v>
      </c>
      <c r="AN73" s="275">
        <f t="shared" si="20"/>
        <v>39.5</v>
      </c>
      <c r="AO73" s="275">
        <f t="shared" si="20"/>
        <v>40.5</v>
      </c>
      <c r="AP73" s="275">
        <f t="shared" si="20"/>
        <v>41.5</v>
      </c>
      <c r="AQ73" s="212"/>
      <c r="AR73" s="212"/>
      <c r="AS73" s="212"/>
    </row>
    <row r="74" spans="1:45" x14ac:dyDescent="0.2">
      <c r="A74" s="257" t="s">
        <v>326</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325</v>
      </c>
      <c r="B75" s="267">
        <f t="shared" ref="B75:AO75" si="22">B68</f>
        <v>0</v>
      </c>
      <c r="C75" s="267">
        <f t="shared" si="22"/>
        <v>-269315.0262158814</v>
      </c>
      <c r="D75" s="267">
        <f>D68</f>
        <v>-272546.6049201818</v>
      </c>
      <c r="E75" s="267">
        <f t="shared" si="22"/>
        <v>-275955.92045321874</v>
      </c>
      <c r="F75" s="267">
        <f t="shared" si="22"/>
        <v>-279552.7483405727</v>
      </c>
      <c r="G75" s="267">
        <f t="shared" si="22"/>
        <v>-283347.40176173113</v>
      </c>
      <c r="H75" s="267">
        <f t="shared" si="22"/>
        <v>-287350.76112105331</v>
      </c>
      <c r="I75" s="267">
        <f t="shared" si="22"/>
        <v>-291574.30524513818</v>
      </c>
      <c r="J75" s="267">
        <f t="shared" si="22"/>
        <v>-296030.14429604769</v>
      </c>
      <c r="K75" s="267">
        <f t="shared" si="22"/>
        <v>-300731.05449475726</v>
      </c>
      <c r="L75" s="267">
        <f t="shared" si="22"/>
        <v>-305690.51475439587</v>
      </c>
      <c r="M75" s="267">
        <f t="shared" si="22"/>
        <v>-310922.74532831454</v>
      </c>
      <c r="N75" s="267">
        <f t="shared" si="22"/>
        <v>-316442.74858379882</v>
      </c>
      <c r="O75" s="267">
        <f t="shared" si="22"/>
        <v>-322266.35201833467</v>
      </c>
      <c r="P75" s="267">
        <f t="shared" si="22"/>
        <v>-328410.25364176999</v>
      </c>
      <c r="Q75" s="267">
        <f t="shared" si="22"/>
        <v>-334892.0698544943</v>
      </c>
      <c r="R75" s="267">
        <f t="shared" si="22"/>
        <v>-341730.38595891837</v>
      </c>
      <c r="S75" s="267">
        <f t="shared" si="22"/>
        <v>-348944.80944908585</v>
      </c>
      <c r="T75" s="267">
        <f t="shared" si="22"/>
        <v>-356556.02623121254</v>
      </c>
      <c r="U75" s="267">
        <f t="shared" si="22"/>
        <v>-364585.85993635614</v>
      </c>
      <c r="V75" s="267">
        <f t="shared" si="22"/>
        <v>-373057.33449528262</v>
      </c>
      <c r="W75" s="267">
        <f t="shared" si="22"/>
        <v>-381994.74015495012</v>
      </c>
      <c r="X75" s="267">
        <f t="shared" si="22"/>
        <v>-391423.70312589931</v>
      </c>
      <c r="Y75" s="267">
        <f t="shared" si="22"/>
        <v>-401371.25906025071</v>
      </c>
      <c r="Z75" s="267">
        <f t="shared" si="22"/>
        <v>-411865.93057099136</v>
      </c>
      <c r="AA75" s="267">
        <f t="shared" si="22"/>
        <v>-422937.80901482288</v>
      </c>
      <c r="AB75" s="267">
        <f t="shared" si="22"/>
        <v>-434618.64077306504</v>
      </c>
      <c r="AC75" s="267">
        <f t="shared" si="22"/>
        <v>-446941.91827801056</v>
      </c>
      <c r="AD75" s="267">
        <f t="shared" si="22"/>
        <v>-459942.97604572808</v>
      </c>
      <c r="AE75" s="267">
        <f t="shared" si="22"/>
        <v>-473659.09199067001</v>
      </c>
      <c r="AF75" s="267">
        <f t="shared" si="22"/>
        <v>-488129.59431258379</v>
      </c>
      <c r="AG75" s="267">
        <f t="shared" si="22"/>
        <v>-503395.97426220286</v>
      </c>
      <c r="AH75" s="267">
        <f t="shared" si="22"/>
        <v>-519502.00510905089</v>
      </c>
      <c r="AI75" s="267">
        <f t="shared" si="22"/>
        <v>-536493.8676524756</v>
      </c>
      <c r="AJ75" s="267">
        <f t="shared" si="22"/>
        <v>-554420.28263578867</v>
      </c>
      <c r="AK75" s="267">
        <f t="shared" si="22"/>
        <v>-573332.65044318396</v>
      </c>
      <c r="AL75" s="267">
        <f t="shared" si="22"/>
        <v>-593285.19847998605</v>
      </c>
      <c r="AM75" s="267">
        <f t="shared" si="22"/>
        <v>-614335.13665881217</v>
      </c>
      <c r="AN75" s="267">
        <f t="shared" si="22"/>
        <v>-636542.82143747387</v>
      </c>
      <c r="AO75" s="267">
        <f t="shared" si="22"/>
        <v>-659971.92887896183</v>
      </c>
      <c r="AP75" s="267">
        <f>AP68</f>
        <v>-684689.63722973166</v>
      </c>
    </row>
    <row r="76" spans="1:45" x14ac:dyDescent="0.2">
      <c r="A76" s="268" t="s">
        <v>324</v>
      </c>
      <c r="B76" s="260">
        <f t="shared" ref="B76:AO76" si="23">-B67</f>
        <v>0</v>
      </c>
      <c r="C76" s="260">
        <f>-C67</f>
        <v>210559.0497740556</v>
      </c>
      <c r="D76" s="260">
        <f t="shared" si="23"/>
        <v>210559.0497740556</v>
      </c>
      <c r="E76" s="260">
        <f t="shared" si="23"/>
        <v>210559.0497740556</v>
      </c>
      <c r="F76" s="260">
        <f>-C67</f>
        <v>210559.0497740556</v>
      </c>
      <c r="G76" s="260">
        <f t="shared" si="23"/>
        <v>210559.0497740556</v>
      </c>
      <c r="H76" s="260">
        <f t="shared" si="23"/>
        <v>210559.0497740556</v>
      </c>
      <c r="I76" s="260">
        <f t="shared" si="23"/>
        <v>210559.0497740556</v>
      </c>
      <c r="J76" s="260">
        <f t="shared" si="23"/>
        <v>210559.0497740556</v>
      </c>
      <c r="K76" s="260">
        <f t="shared" si="23"/>
        <v>210559.0497740556</v>
      </c>
      <c r="L76" s="260">
        <f>-L67</f>
        <v>210559.0497740556</v>
      </c>
      <c r="M76" s="260">
        <f>-M67</f>
        <v>210559.0497740556</v>
      </c>
      <c r="N76" s="260">
        <f t="shared" si="23"/>
        <v>210559.0497740556</v>
      </c>
      <c r="O76" s="260">
        <f t="shared" si="23"/>
        <v>210559.0497740556</v>
      </c>
      <c r="P76" s="260">
        <f t="shared" si="23"/>
        <v>210559.0497740556</v>
      </c>
      <c r="Q76" s="260">
        <f t="shared" si="23"/>
        <v>210559.0497740556</v>
      </c>
      <c r="R76" s="260">
        <f t="shared" si="23"/>
        <v>210559.0497740556</v>
      </c>
      <c r="S76" s="260">
        <f t="shared" si="23"/>
        <v>210559.0497740556</v>
      </c>
      <c r="T76" s="260">
        <f t="shared" si="23"/>
        <v>210559.0497740556</v>
      </c>
      <c r="U76" s="260">
        <f t="shared" si="23"/>
        <v>210559.0497740556</v>
      </c>
      <c r="V76" s="260">
        <f t="shared" si="23"/>
        <v>210559.0497740556</v>
      </c>
      <c r="W76" s="260">
        <f t="shared" si="23"/>
        <v>210559.0497740556</v>
      </c>
      <c r="X76" s="260">
        <f t="shared" si="23"/>
        <v>210559.0497740556</v>
      </c>
      <c r="Y76" s="260">
        <f t="shared" si="23"/>
        <v>210559.0497740556</v>
      </c>
      <c r="Z76" s="260">
        <f t="shared" si="23"/>
        <v>210559.0497740556</v>
      </c>
      <c r="AA76" s="260">
        <f t="shared" si="23"/>
        <v>210559.0497740556</v>
      </c>
      <c r="AB76" s="260">
        <f t="shared" si="23"/>
        <v>210559.0497740556</v>
      </c>
      <c r="AC76" s="260">
        <f t="shared" si="23"/>
        <v>210559.0497740556</v>
      </c>
      <c r="AD76" s="260">
        <f t="shared" si="23"/>
        <v>210559.0497740556</v>
      </c>
      <c r="AE76" s="260">
        <f t="shared" si="23"/>
        <v>210559.0497740556</v>
      </c>
      <c r="AF76" s="260">
        <f t="shared" si="23"/>
        <v>210559.0497740556</v>
      </c>
      <c r="AG76" s="260">
        <f t="shared" si="23"/>
        <v>210559.0497740556</v>
      </c>
      <c r="AH76" s="260">
        <f t="shared" si="23"/>
        <v>210559.0497740556</v>
      </c>
      <c r="AI76" s="260">
        <f t="shared" si="23"/>
        <v>210559.0497740556</v>
      </c>
      <c r="AJ76" s="260">
        <f t="shared" si="23"/>
        <v>210559.0497740556</v>
      </c>
      <c r="AK76" s="260">
        <f t="shared" si="23"/>
        <v>210559.0497740556</v>
      </c>
      <c r="AL76" s="260">
        <f t="shared" si="23"/>
        <v>210559.0497740556</v>
      </c>
      <c r="AM76" s="260">
        <f t="shared" si="23"/>
        <v>210559.0497740556</v>
      </c>
      <c r="AN76" s="260">
        <f t="shared" si="23"/>
        <v>210559.0497740556</v>
      </c>
      <c r="AO76" s="260">
        <f t="shared" si="23"/>
        <v>210559.0497740556</v>
      </c>
      <c r="AP76" s="260">
        <f>-AP67</f>
        <v>210559.0497740556</v>
      </c>
    </row>
    <row r="77" spans="1:45" x14ac:dyDescent="0.2">
      <c r="A77" s="268" t="s">
        <v>323</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321</v>
      </c>
      <c r="B79" s="260">
        <f>IF(((SUM($B$59:B59)+SUM($B$61:B64))+SUM($B$81:B81))&lt;0,((SUM($B$59:B59)+SUM($B$61:B64))+SUM($B$81:B81))*0.18-SUM($A$79:A79),IF(SUM(A$79:$B79)&lt;0,0-SUM(A$79:$B79),0))</f>
        <v>-947515.72398325009</v>
      </c>
      <c r="C79" s="260">
        <f>IF(((SUM($B$59:C59)+SUM($B$61:C64))+SUM($B$81:C81))&lt;0,((SUM($B$59:C59)+SUM($B$61:C64))+SUM($B$81:C81))*0.18-SUM($A$79:B79),IF(SUM($B$79:B79)&lt;0,0-SUM($B$79:B79),0))</f>
        <v>-10576.07575952867</v>
      </c>
      <c r="D79" s="260">
        <f>IF(((SUM($B$59:D59)+SUM($B$61:D64))+SUM($B$81:D81))&lt;0,((SUM($B$59:D59)+SUM($B$61:D64))+SUM($B$81:D81))*0.18-SUM($A$79:C79),IF(SUM($B$79:C79)&lt;0,0-SUM($B$79:C79),0))</f>
        <v>-11157.759926302708</v>
      </c>
      <c r="E79" s="260">
        <f>IF(((SUM($B$59:E59)+SUM($B$61:E64))+SUM($B$81:E81))&lt;0,((SUM($B$59:E59)+SUM($B$61:E64))+SUM($B$81:E81))*0.18-SUM($A$79:D79),IF(SUM($B$79:D79)&lt;0,0-SUM($B$79:D79),0))</f>
        <v>-11771.436722249375</v>
      </c>
      <c r="F79" s="260">
        <f>IF(((SUM($B$59:F59)+SUM($B$61:F64))+SUM($B$81:F81))&lt;0,((SUM($B$59:F59)+SUM($B$61:F64))+SUM($B$81:F81))*0.18-SUM($A$79:E79),IF(SUM($B$79:E79)&lt;0,0-SUM($B$79:E79),0))</f>
        <v>-12418.865741973044</v>
      </c>
      <c r="G79" s="260">
        <f>IF(((SUM($B$59:G59)+SUM($B$61:G64))+SUM($B$81:G81))&lt;0,((SUM($B$59:G59)+SUM($B$61:G64))+SUM($B$81:G81))*0.18-SUM($A$79:F79),IF(SUM($B$79:F79)&lt;0,0-SUM($B$79:F79),0))</f>
        <v>-13101.903357781703</v>
      </c>
      <c r="H79" s="260">
        <f>IF(((SUM($B$59:H59)+SUM($B$61:H64))+SUM($B$81:H81))&lt;0,((SUM($B$59:H59)+SUM($B$61:H64))+SUM($B$81:H81))*0.18-SUM($A$79:G79),IF(SUM($B$79:G79)&lt;0,0-SUM($B$79:G79),0))</f>
        <v>-13822.508042459609</v>
      </c>
      <c r="I79" s="260">
        <f>IF(((SUM($B$59:I59)+SUM($B$61:I64))+SUM($B$81:I81))&lt;0,((SUM($B$59:I59)+SUM($B$61:I64))+SUM($B$81:I81))*0.18-SUM($A$79:H79),IF(SUM($B$79:H79)&lt;0,0-SUM($B$79:H79),0))</f>
        <v>-14582.745984794805</v>
      </c>
      <c r="J79" s="260">
        <f>IF(((SUM($B$59:J59)+SUM($B$61:J64))+SUM($B$81:J81))&lt;0,((SUM($B$59:J59)+SUM($B$61:J64))+SUM($B$81:J81))*0.18-SUM($A$79:I79),IF(SUM($B$79:I79)&lt;0,0-SUM($B$79:I79),0))</f>
        <v>-15384.79701395845</v>
      </c>
      <c r="K79" s="260">
        <f>IF(((SUM($B$59:K59)+SUM($B$61:K64))+SUM($B$81:K81))&lt;0,((SUM($B$59:K59)+SUM($B$61:K64))+SUM($B$81:K81))*0.18-SUM($A$79:J79),IF(SUM($B$79:J79)&lt;0,0-SUM($B$79:J79),0))</f>
        <v>-16230.96084972634</v>
      </c>
      <c r="L79" s="260">
        <f>IF(((SUM($B$59:L59)+SUM($B$61:L64))+SUM($B$81:L81))&lt;0,((SUM($B$59:L59)+SUM($B$61:L64))+SUM($B$81:L81))*0.18-SUM($A$79:K79),IF(SUM($B$79:K79)&lt;0,0-SUM($B$79:K79),0))</f>
        <v>-17123.663696461357</v>
      </c>
      <c r="M79" s="260">
        <f>IF(((SUM($B$59:M59)+SUM($B$61:M64))+SUM($B$81:M81))&lt;0,((SUM($B$59:M59)+SUM($B$61:M64))+SUM($B$81:M81))*0.18-SUM($A$79:L79),IF(SUM($B$79:L79)&lt;0,0-SUM($B$79:L79),0))</f>
        <v>-18065.465199766448</v>
      </c>
      <c r="N79" s="260">
        <f>IF(((SUM($B$59:N59)+SUM($B$61:N64))+SUM($B$81:N81))&lt;0,((SUM($B$59:N59)+SUM($B$61:N64))+SUM($B$81:N81))*0.18-SUM($A$79:M79),IF(SUM($B$79:M79)&lt;0,0-SUM($B$79:M79),0))</f>
        <v>-19059.065785754006</v>
      </c>
      <c r="O79" s="260">
        <f>IF(((SUM($B$59:O59)+SUM($B$61:O64))+SUM($B$81:O81))&lt;0,((SUM($B$59:O59)+SUM($B$61:O64))+SUM($B$81:O81))*0.18-SUM($A$79:N79),IF(SUM($B$79:N79)&lt;0,0-SUM($B$79:N79),0))</f>
        <v>-20107.314403970027</v>
      </c>
      <c r="P79" s="260">
        <f>IF(((SUM($B$59:P59)+SUM($B$61:P64))+SUM($B$81:P81))&lt;0,((SUM($B$59:P59)+SUM($B$61:P64))+SUM($B$81:P81))*0.18-SUM($A$79:O79),IF(SUM($B$79:O79)&lt;0,0-SUM($B$79:O79),0))</f>
        <v>-21213.216696188552</v>
      </c>
      <c r="Q79" s="260">
        <f>IF(((SUM($B$59:Q59)+SUM($B$61:Q64))+SUM($B$81:Q81))&lt;0,((SUM($B$59:Q59)+SUM($B$61:Q64))+SUM($B$81:Q81))*0.18-SUM($A$79:P79),IF(SUM($B$79:P79)&lt;0,0-SUM($B$79:P79),0))</f>
        <v>-22379.943614478922</v>
      </c>
      <c r="R79" s="260">
        <f>IF(((SUM($B$59:R59)+SUM($B$61:R64))+SUM($B$81:R81))&lt;0,((SUM($B$59:R59)+SUM($B$61:R64))+SUM($B$81:R81))*0.18-SUM($A$79:Q79),IF(SUM($B$79:Q79)&lt;0,0-SUM($B$79:Q79),0))</f>
        <v>-23610.840513275471</v>
      </c>
      <c r="S79" s="260">
        <f>IF(((SUM($B$59:S59)+SUM($B$61:S64))+SUM($B$81:S81))&lt;0,((SUM($B$59:S59)+SUM($B$61:S64))+SUM($B$81:S81))*0.18-SUM($A$79:R79),IF(SUM($B$79:R79)&lt;0,0-SUM($B$79:R79),0))</f>
        <v>-24909.436741505517</v>
      </c>
      <c r="T79" s="260">
        <f>IF(((SUM($B$59:T59)+SUM($B$61:T64))+SUM($B$81:T81))&lt;0,((SUM($B$59:T59)+SUM($B$61:T64))+SUM($B$81:T81))*0.18-SUM($A$79:S79),IF(SUM($B$79:S79)&lt;0,0-SUM($B$79:S79),0))</f>
        <v>-26279.455762288067</v>
      </c>
      <c r="U79" s="260">
        <f>IF(((SUM($B$59:U59)+SUM($B$61:U64))+SUM($B$81:U81))&lt;0,((SUM($B$59:U59)+SUM($B$61:U64))+SUM($B$81:U81))*0.18-SUM($A$79:T79),IF(SUM($B$79:T79)&lt;0,0-SUM($B$79:T79),0))</f>
        <v>-27724.825829213951</v>
      </c>
      <c r="V79" s="260">
        <f>IF(((SUM($B$59:V59)+SUM($B$61:V64))+SUM($B$81:V81))&lt;0,((SUM($B$59:V59)+SUM($B$61:V64))+SUM($B$81:V81))*0.18-SUM($A$79:U79),IF(SUM($B$79:U79)&lt;0,0-SUM($B$79:U79),0))</f>
        <v>-29249.691249821102</v>
      </c>
      <c r="W79" s="260">
        <f>IF(((SUM($B$59:W59)+SUM($B$61:W64))+SUM($B$81:W81))&lt;0,((SUM($B$59:W59)+SUM($B$61:W64))+SUM($B$81:W81))*0.18-SUM($A$79:V79),IF(SUM($B$79:V79)&lt;0,0-SUM($B$79:V79),0))</f>
        <v>-30858.42426856095</v>
      </c>
      <c r="X79" s="260">
        <f>IF(((SUM($B$59:X59)+SUM($B$61:X64))+SUM($B$81:X81))&lt;0,((SUM($B$59:X59)+SUM($B$61:X64))+SUM($B$81:X81))*0.18-SUM($A$79:W79),IF(SUM($B$79:W79)&lt;0,0-SUM($B$79:W79),0))</f>
        <v>-32555.637603332056</v>
      </c>
      <c r="Y79" s="260">
        <f>IF(((SUM($B$59:Y59)+SUM($B$61:Y64))+SUM($B$81:Y81))&lt;0,((SUM($B$59:Y59)+SUM($B$61:Y64))+SUM($B$81:Y81))*0.18-SUM($A$79:X79),IF(SUM($B$79:X79)&lt;0,0-SUM($B$79:X79),0))</f>
        <v>-34346.197671514936</v>
      </c>
      <c r="Z79" s="260">
        <f>IF(((SUM($B$59:Z59)+SUM($B$61:Z64))+SUM($B$81:Z81))&lt;0,((SUM($B$59:Z59)+SUM($B$61:Z64))+SUM($B$81:Z81))*0.18-SUM($A$79:Y79),IF(SUM($B$79:Y79)&lt;0,0-SUM($B$79:Y79),0))</f>
        <v>-36235.238543448504</v>
      </c>
      <c r="AA79" s="260">
        <f>IF(((SUM($B$59:AA59)+SUM($B$61:AA64))+SUM($B$81:AA81))&lt;0,((SUM($B$59:AA59)+SUM($B$61:AA64))+SUM($B$81:AA81))*0.18-SUM($A$79:Z79),IF(SUM($B$79:Z79)&lt;0,0-SUM($B$79:Z79),0))</f>
        <v>-38228.176663338207</v>
      </c>
      <c r="AB79" s="260">
        <f>IF(((SUM($B$59:AB59)+SUM($B$61:AB64))+SUM($B$81:AB81))&lt;0,((SUM($B$59:AB59)+SUM($B$61:AB64))+SUM($B$81:AB81))*0.18-SUM($A$79:AA79),IF(SUM($B$79:AA79)&lt;0,0-SUM($B$79:AA79),0))</f>
        <v>-40330.726379821543</v>
      </c>
      <c r="AC79" s="260">
        <f>IF(((SUM($B$59:AC59)+SUM($B$61:AC64))+SUM($B$81:AC81))&lt;0,((SUM($B$59:AC59)+SUM($B$61:AC64))+SUM($B$81:AC81))*0.18-SUM($A$79:AB79),IF(SUM($B$79:AB79)&lt;0,0-SUM($B$79:AB79),0))</f>
        <v>-42548.916330711916</v>
      </c>
      <c r="AD79" s="260">
        <f>IF(((SUM($B$59:AD59)+SUM($B$61:AD64))+SUM($B$81:AD81))&lt;0,((SUM($B$59:AD59)+SUM($B$61:AD64))+SUM($B$81:AD81))*0.18-SUM($A$79:AC79),IF(SUM($B$79:AC79)&lt;0,0-SUM($B$79:AC79),0))</f>
        <v>-44889.106728901155</v>
      </c>
      <c r="AE79" s="260">
        <f>IF(((SUM($B$59:AE59)+SUM($B$61:AE64))+SUM($B$81:AE81))&lt;0,((SUM($B$59:AE59)+SUM($B$61:AE64))+SUM($B$81:AE81))*0.18-SUM($A$79:AD79),IF(SUM($B$79:AD79)&lt;0,0-SUM($B$79:AD79),0))</f>
        <v>-47358.007598990342</v>
      </c>
      <c r="AF79" s="260">
        <f>IF(((SUM($B$59:AF59)+SUM($B$61:AF64))+SUM($B$81:AF81))&lt;0,((SUM($B$59:AF59)+SUM($B$61:AF64))+SUM($B$81:AF81))*0.18-SUM($A$79:AE79),IF(SUM($B$79:AE79)&lt;0,0-SUM($B$79:AE79),0))</f>
        <v>-49962.698016935028</v>
      </c>
      <c r="AG79" s="260">
        <f>IF(((SUM($B$59:AG59)+SUM($B$61:AG64))+SUM($B$81:AG81))&lt;0,((SUM($B$59:AG59)+SUM($B$61:AG64))+SUM($B$81:AG81))*0.18-SUM($A$79:AF79),IF(SUM($B$79:AF79)&lt;0,0-SUM($B$79:AF79),0))</f>
        <v>-52710.646407867083</v>
      </c>
      <c r="AH79" s="260">
        <f>IF(((SUM($B$59:AH59)+SUM($B$61:AH64))+SUM($B$81:AH81))&lt;0,((SUM($B$59:AH59)+SUM($B$61:AH64))+SUM($B$81:AH81))*0.18-SUM($A$79:AG79),IF(SUM($B$79:AG79)&lt;0,0-SUM($B$79:AG79),0))</f>
        <v>-55609.731960298959</v>
      </c>
      <c r="AI79" s="260">
        <f>IF(((SUM($B$59:AI59)+SUM($B$61:AI64))+SUM($B$81:AI81))&lt;0,((SUM($B$59:AI59)+SUM($B$61:AI64))+SUM($B$81:AI81))*0.18-SUM($A$79:AH79),IF(SUM($B$79:AH79)&lt;0,0-SUM($B$79:AH79),0))</f>
        <v>-58668.267218115507</v>
      </c>
      <c r="AJ79" s="260">
        <f>IF(((SUM($B$59:AJ59)+SUM($B$61:AJ64))+SUM($B$81:AJ81))&lt;0,((SUM($B$59:AJ59)+SUM($B$61:AJ64))+SUM($B$81:AJ81))*0.18-SUM($A$79:AI79),IF(SUM($B$79:AI79)&lt;0,0-SUM($B$79:AI79),0))</f>
        <v>-61895.021915111924</v>
      </c>
      <c r="AK79" s="260">
        <f>IF(((SUM($B$59:AK59)+SUM($B$61:AK64))+SUM($B$81:AK81))&lt;0,((SUM($B$59:AK59)+SUM($B$61:AK64))+SUM($B$81:AK81))*0.18-SUM($A$79:AJ79),IF(SUM($B$79:AJ79)&lt;0,0-SUM($B$79:AJ79),0))</f>
        <v>-65299.248120443197</v>
      </c>
      <c r="AL79" s="260">
        <f>IF(((SUM($B$59:AL59)+SUM($B$61:AL64))+SUM($B$81:AL81))&lt;0,((SUM($B$59:AL59)+SUM($B$61:AL64))+SUM($B$81:AL81))*0.18-SUM($A$79:AK79),IF(SUM($B$79:AK79)&lt;0,0-SUM($B$79:AK79),0))</f>
        <v>-68890.706767067779</v>
      </c>
      <c r="AM79" s="260">
        <f>IF(((SUM($B$59:AM59)+SUM($B$61:AM64))+SUM($B$81:AM81))&lt;0,((SUM($B$59:AM59)+SUM($B$61:AM64))+SUM($B$81:AM81))*0.18-SUM($A$79:AL79),IF(SUM($B$79:AL79)&lt;0,0-SUM($B$79:AL79),0))</f>
        <v>-72679.695639256155</v>
      </c>
      <c r="AN79" s="260">
        <f>IF(((SUM($B$59:AN59)+SUM($B$61:AN64))+SUM($B$81:AN81))&lt;0,((SUM($B$59:AN59)+SUM($B$61:AN64))+SUM($B$81:AN81))*0.18-SUM($A$79:AM79),IF(SUM($B$79:AM79)&lt;0,0-SUM($B$79:AM79),0))</f>
        <v>-76677.07889941521</v>
      </c>
      <c r="AO79" s="260">
        <f>IF(((SUM($B$59:AO59)+SUM($B$61:AO64))+SUM($B$81:AO81))&lt;0,((SUM($B$59:AO59)+SUM($B$61:AO64))+SUM($B$81:AO81))*0.18-SUM($A$79:AN79),IF(SUM($B$79:AN79)&lt;0,0-SUM($B$79:AN79),0))</f>
        <v>-80894.318238882814</v>
      </c>
      <c r="AP79" s="260">
        <f>IF(((SUM($B$59:AP59)+SUM($B$61:AP64))+SUM($B$81:AP81))&lt;0,((SUM($B$59:AP59)+SUM($B$61:AP64))+SUM($B$81:AP81))*0.18-SUM($A$79:AO79),IF(SUM($B$79:AO79)&lt;0,0-SUM($B$79:AO79),0))</f>
        <v>-85343.505742021836</v>
      </c>
    </row>
    <row r="80" spans="1:45" x14ac:dyDescent="0.2">
      <c r="A80" s="268" t="s">
        <v>320</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589</v>
      </c>
      <c r="B81" s="260">
        <f>-$B$126</f>
        <v>-5263976.2443513898</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-5263976.2443513898</v>
      </c>
      <c r="AR81" s="272"/>
    </row>
    <row r="82" spans="1:45" x14ac:dyDescent="0.2">
      <c r="A82" s="268" t="s">
        <v>319</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318</v>
      </c>
      <c r="B83" s="267">
        <f>SUM(B75:B82)</f>
        <v>-6211491.9683346394</v>
      </c>
      <c r="C83" s="267">
        <f t="shared" ref="C83:V83" si="27">SUM(C75:C82)</f>
        <v>-69332.052201354469</v>
      </c>
      <c r="D83" s="267">
        <f t="shared" si="27"/>
        <v>-73145.315072428901</v>
      </c>
      <c r="E83" s="267">
        <f t="shared" si="27"/>
        <v>-77168.307401412516</v>
      </c>
      <c r="F83" s="267">
        <f t="shared" si="27"/>
        <v>-81412.564308490139</v>
      </c>
      <c r="G83" s="267">
        <f t="shared" si="27"/>
        <v>-85890.255345457233</v>
      </c>
      <c r="H83" s="267">
        <f t="shared" si="27"/>
        <v>-90614.219389457314</v>
      </c>
      <c r="I83" s="267">
        <f t="shared" si="27"/>
        <v>-95598.001455877384</v>
      </c>
      <c r="J83" s="267">
        <f t="shared" si="27"/>
        <v>-100855.89153595053</v>
      </c>
      <c r="K83" s="267">
        <f t="shared" si="27"/>
        <v>-106402.965570428</v>
      </c>
      <c r="L83" s="267">
        <f t="shared" si="27"/>
        <v>-112255.12867680163</v>
      </c>
      <c r="M83" s="267">
        <f t="shared" si="27"/>
        <v>-118429.16075402539</v>
      </c>
      <c r="N83" s="267">
        <f t="shared" si="27"/>
        <v>-124942.76459549722</v>
      </c>
      <c r="O83" s="267">
        <f t="shared" si="27"/>
        <v>-131814.6166482491</v>
      </c>
      <c r="P83" s="267">
        <f t="shared" si="27"/>
        <v>-139064.42056390294</v>
      </c>
      <c r="Q83" s="267">
        <f t="shared" si="27"/>
        <v>-146712.96369491762</v>
      </c>
      <c r="R83" s="267">
        <f t="shared" si="27"/>
        <v>-154782.17669813824</v>
      </c>
      <c r="S83" s="267">
        <f t="shared" si="27"/>
        <v>-163295.19641653576</v>
      </c>
      <c r="T83" s="267">
        <f t="shared" si="27"/>
        <v>-172276.43221944501</v>
      </c>
      <c r="U83" s="267">
        <f t="shared" si="27"/>
        <v>-181751.63599151449</v>
      </c>
      <c r="V83" s="267">
        <f t="shared" si="27"/>
        <v>-191747.97597104812</v>
      </c>
      <c r="W83" s="267">
        <f>SUM(W75:W82)</f>
        <v>-202294.11464945547</v>
      </c>
      <c r="X83" s="267">
        <f>SUM(X75:X82)</f>
        <v>-213420.29095517576</v>
      </c>
      <c r="Y83" s="267">
        <f>SUM(Y75:Y82)</f>
        <v>-225158.40695771005</v>
      </c>
      <c r="Z83" s="267">
        <f>SUM(Z75:Z82)</f>
        <v>-237542.11934038426</v>
      </c>
      <c r="AA83" s="267">
        <f t="shared" ref="AA83:AP83" si="28">SUM(AA75:AA82)</f>
        <v>-250606.93590410548</v>
      </c>
      <c r="AB83" s="267">
        <f t="shared" si="28"/>
        <v>-264390.31737883098</v>
      </c>
      <c r="AC83" s="267">
        <f t="shared" si="28"/>
        <v>-278931.78483466688</v>
      </c>
      <c r="AD83" s="267">
        <f t="shared" si="28"/>
        <v>-294273.03300057363</v>
      </c>
      <c r="AE83" s="267">
        <f t="shared" si="28"/>
        <v>-310458.04981560475</v>
      </c>
      <c r="AF83" s="267">
        <f t="shared" si="28"/>
        <v>-327533.24255546322</v>
      </c>
      <c r="AG83" s="267">
        <f t="shared" si="28"/>
        <v>-345547.57089601434</v>
      </c>
      <c r="AH83" s="267">
        <f t="shared" si="28"/>
        <v>-364552.68729529425</v>
      </c>
      <c r="AI83" s="267">
        <f t="shared" si="28"/>
        <v>-384603.08509653551</v>
      </c>
      <c r="AJ83" s="267">
        <f t="shared" si="28"/>
        <v>-405756.25477684499</v>
      </c>
      <c r="AK83" s="267">
        <f t="shared" si="28"/>
        <v>-428072.84878957155</v>
      </c>
      <c r="AL83" s="267">
        <f t="shared" si="28"/>
        <v>-451616.85547299823</v>
      </c>
      <c r="AM83" s="267">
        <f t="shared" si="28"/>
        <v>-476455.78252401273</v>
      </c>
      <c r="AN83" s="267">
        <f t="shared" si="28"/>
        <v>-502660.85056283348</v>
      </c>
      <c r="AO83" s="267">
        <f t="shared" si="28"/>
        <v>-530307.19734378904</v>
      </c>
      <c r="AP83" s="267">
        <f t="shared" si="28"/>
        <v>-559474.09319769789</v>
      </c>
    </row>
    <row r="84" spans="1:45" ht="14.25" x14ac:dyDescent="0.2">
      <c r="A84" s="269" t="s">
        <v>317</v>
      </c>
      <c r="B84" s="267">
        <f>SUM($B$83:B83)</f>
        <v>-6211491.9683346394</v>
      </c>
      <c r="C84" s="267">
        <f>SUM($B$83:C83)</f>
        <v>-6280824.0205359943</v>
      </c>
      <c r="D84" s="267">
        <f>SUM($B$83:D83)</f>
        <v>-6353969.3356084228</v>
      </c>
      <c r="E84" s="267">
        <f>SUM($B$83:E83)</f>
        <v>-6431137.6430098349</v>
      </c>
      <c r="F84" s="267">
        <f>SUM($B$83:F83)</f>
        <v>-6512550.2073183246</v>
      </c>
      <c r="G84" s="267">
        <f>SUM($B$83:G83)</f>
        <v>-6598440.4626637818</v>
      </c>
      <c r="H84" s="267">
        <f>SUM($B$83:H83)</f>
        <v>-6689054.6820532391</v>
      </c>
      <c r="I84" s="267">
        <f>SUM($B$83:I83)</f>
        <v>-6784652.6835091161</v>
      </c>
      <c r="J84" s="267">
        <f>SUM($B$83:J83)</f>
        <v>-6885508.5750450669</v>
      </c>
      <c r="K84" s="267">
        <f>SUM($B$83:K83)</f>
        <v>-6991911.5406154953</v>
      </c>
      <c r="L84" s="267">
        <f>SUM($B$83:L83)</f>
        <v>-7104166.6692922972</v>
      </c>
      <c r="M84" s="267">
        <f>SUM($B$83:M83)</f>
        <v>-7222595.8300463222</v>
      </c>
      <c r="N84" s="267">
        <f>SUM($B$83:N83)</f>
        <v>-7347538.5946418196</v>
      </c>
      <c r="O84" s="267">
        <f>SUM($B$83:O83)</f>
        <v>-7479353.2112900689</v>
      </c>
      <c r="P84" s="267">
        <f>SUM($B$83:P83)</f>
        <v>-7618417.6318539716</v>
      </c>
      <c r="Q84" s="267">
        <f>SUM($B$83:Q83)</f>
        <v>-7765130.5955488896</v>
      </c>
      <c r="R84" s="267">
        <f>SUM($B$83:R83)</f>
        <v>-7919912.7722470276</v>
      </c>
      <c r="S84" s="267">
        <f>SUM($B$83:S83)</f>
        <v>-8083207.968663563</v>
      </c>
      <c r="T84" s="267">
        <f>SUM($B$83:T83)</f>
        <v>-8255484.4008830078</v>
      </c>
      <c r="U84" s="267">
        <f>SUM($B$83:U83)</f>
        <v>-8437236.0368745215</v>
      </c>
      <c r="V84" s="267">
        <f>SUM($B$83:V83)</f>
        <v>-8628984.0128455702</v>
      </c>
      <c r="W84" s="267">
        <f>SUM($B$83:W83)</f>
        <v>-8831278.1274950262</v>
      </c>
      <c r="X84" s="267">
        <f>SUM($B$83:X83)</f>
        <v>-9044698.4184502028</v>
      </c>
      <c r="Y84" s="267">
        <f>SUM($B$83:Y83)</f>
        <v>-9269856.825407913</v>
      </c>
      <c r="Z84" s="267">
        <f>SUM($B$83:Z83)</f>
        <v>-9507398.9447482973</v>
      </c>
      <c r="AA84" s="267">
        <f>SUM($B$83:AA83)</f>
        <v>-9758005.8806524035</v>
      </c>
      <c r="AB84" s="267">
        <f>SUM($B$83:AB83)</f>
        <v>-10022396.198031234</v>
      </c>
      <c r="AC84" s="267">
        <f>SUM($B$83:AC83)</f>
        <v>-10301327.9828659</v>
      </c>
      <c r="AD84" s="267">
        <f>SUM($B$83:AD83)</f>
        <v>-10595601.015866473</v>
      </c>
      <c r="AE84" s="267">
        <f>SUM($B$83:AE83)</f>
        <v>-10906059.065682078</v>
      </c>
      <c r="AF84" s="267">
        <f>SUM($B$83:AF83)</f>
        <v>-11233592.308237541</v>
      </c>
      <c r="AG84" s="267">
        <f>SUM($B$83:AG83)</f>
        <v>-11579139.879133556</v>
      </c>
      <c r="AH84" s="267">
        <f>SUM($B$83:AH83)</f>
        <v>-11943692.566428849</v>
      </c>
      <c r="AI84" s="267">
        <f>SUM($B$83:AI83)</f>
        <v>-12328295.651525386</v>
      </c>
      <c r="AJ84" s="267">
        <f>SUM($B$83:AJ83)</f>
        <v>-12734051.90630223</v>
      </c>
      <c r="AK84" s="267">
        <f>SUM($B$83:AK83)</f>
        <v>-13162124.755091801</v>
      </c>
      <c r="AL84" s="267">
        <f>SUM($B$83:AL83)</f>
        <v>-13613741.6105648</v>
      </c>
      <c r="AM84" s="267">
        <f>SUM($B$83:AM83)</f>
        <v>-14090197.393088812</v>
      </c>
      <c r="AN84" s="267">
        <f>SUM($B$83:AN83)</f>
        <v>-14592858.243651645</v>
      </c>
      <c r="AO84" s="267">
        <f>SUM($B$83:AO83)</f>
        <v>-15123165.440995434</v>
      </c>
      <c r="AP84" s="267">
        <f>SUM($B$83:AP83)</f>
        <v>-15682639.534193132</v>
      </c>
    </row>
    <row r="85" spans="1:45" x14ac:dyDescent="0.2">
      <c r="A85" s="268" t="s">
        <v>590</v>
      </c>
      <c r="B85" s="277">
        <f t="shared" ref="B85:AP85" si="29">1/POWER((1+$B$44),B73)</f>
        <v>0.75599588161705711</v>
      </c>
      <c r="C85" s="277">
        <f t="shared" si="29"/>
        <v>0.6273824743710017</v>
      </c>
      <c r="D85" s="277">
        <f t="shared" si="29"/>
        <v>0.52064935632448273</v>
      </c>
      <c r="E85" s="277">
        <f t="shared" si="29"/>
        <v>0.43207415462612664</v>
      </c>
      <c r="F85" s="277">
        <f t="shared" si="29"/>
        <v>0.35856776317520883</v>
      </c>
      <c r="G85" s="277">
        <f t="shared" si="29"/>
        <v>0.29756660844415667</v>
      </c>
      <c r="H85" s="277">
        <f t="shared" si="29"/>
        <v>0.24694324352212174</v>
      </c>
      <c r="I85" s="277">
        <f t="shared" si="29"/>
        <v>0.20493215230051592</v>
      </c>
      <c r="J85" s="277">
        <f t="shared" si="29"/>
        <v>0.1700681761830008</v>
      </c>
      <c r="K85" s="277">
        <f t="shared" si="29"/>
        <v>0.14113541591950271</v>
      </c>
      <c r="L85" s="277">
        <f t="shared" si="29"/>
        <v>0.11712482648921385</v>
      </c>
      <c r="M85" s="277">
        <f t="shared" si="29"/>
        <v>9.719902613212765E-2</v>
      </c>
      <c r="N85" s="277">
        <f t="shared" si="29"/>
        <v>8.0663092225832109E-2</v>
      </c>
      <c r="O85" s="277">
        <f t="shared" si="29"/>
        <v>6.6940325498615838E-2</v>
      </c>
      <c r="P85" s="277">
        <f t="shared" si="29"/>
        <v>5.5552137343249659E-2</v>
      </c>
      <c r="Q85" s="277">
        <f t="shared" si="29"/>
        <v>4.6101358791078552E-2</v>
      </c>
      <c r="R85" s="277">
        <f t="shared" si="29"/>
        <v>3.825838903823945E-2</v>
      </c>
      <c r="S85" s="277">
        <f t="shared" si="29"/>
        <v>3.174970044667174E-2</v>
      </c>
      <c r="T85" s="277">
        <f t="shared" si="29"/>
        <v>2.6348299125868668E-2</v>
      </c>
      <c r="U85" s="277">
        <f t="shared" si="29"/>
        <v>2.1865808403210511E-2</v>
      </c>
      <c r="V85" s="277">
        <f t="shared" si="29"/>
        <v>1.814589908980126E-2</v>
      </c>
      <c r="W85" s="277">
        <f t="shared" si="29"/>
        <v>1.5058837418922204E-2</v>
      </c>
      <c r="X85" s="277">
        <f t="shared" si="29"/>
        <v>1.2496960513628384E-2</v>
      </c>
      <c r="Y85" s="277">
        <f t="shared" si="29"/>
        <v>1.0370921588073345E-2</v>
      </c>
      <c r="Z85" s="277">
        <f t="shared" si="29"/>
        <v>8.6065739320110735E-3</v>
      </c>
      <c r="AA85" s="277">
        <f t="shared" si="29"/>
        <v>7.1423850058183183E-3</v>
      </c>
      <c r="AB85" s="277">
        <f t="shared" si="29"/>
        <v>5.9272904612600145E-3</v>
      </c>
      <c r="AC85" s="277">
        <f t="shared" si="29"/>
        <v>4.9189132458589318E-3</v>
      </c>
      <c r="AD85" s="277">
        <f t="shared" si="29"/>
        <v>4.082085681210732E-3</v>
      </c>
      <c r="AE85" s="277">
        <f t="shared" si="29"/>
        <v>3.3876229719591129E-3</v>
      </c>
      <c r="AF85" s="277">
        <f t="shared" si="29"/>
        <v>2.8113053709204251E-3</v>
      </c>
      <c r="AG85" s="277">
        <f t="shared" si="29"/>
        <v>2.3330335028385286E-3</v>
      </c>
      <c r="AH85" s="277">
        <f t="shared" si="29"/>
        <v>1.9361273882477412E-3</v>
      </c>
      <c r="AI85" s="277">
        <f t="shared" si="29"/>
        <v>1.6067447205375444E-3</v>
      </c>
      <c r="AJ85" s="277">
        <f t="shared" si="29"/>
        <v>1.3333981083299121E-3</v>
      </c>
      <c r="AK85" s="277">
        <f t="shared" si="29"/>
        <v>1.1065544467468149E-3</v>
      </c>
      <c r="AL85" s="277">
        <f t="shared" si="29"/>
        <v>9.1830244543304122E-4</v>
      </c>
      <c r="AM85" s="277">
        <f t="shared" si="29"/>
        <v>7.6207671820169396E-4</v>
      </c>
      <c r="AN85" s="277">
        <f t="shared" si="29"/>
        <v>6.3242881178563804E-4</v>
      </c>
      <c r="AO85" s="277">
        <f t="shared" si="29"/>
        <v>5.2483718820384888E-4</v>
      </c>
      <c r="AP85" s="277">
        <f t="shared" si="29"/>
        <v>4.3554953377912764E-4</v>
      </c>
    </row>
    <row r="86" spans="1:45" ht="28.5" x14ac:dyDescent="0.2">
      <c r="A86" s="266" t="s">
        <v>316</v>
      </c>
      <c r="B86" s="267">
        <f>B83*B85</f>
        <v>-4695862.346758415</v>
      </c>
      <c r="C86" s="267">
        <f>C83*C85</f>
        <v>-43497.714463305223</v>
      </c>
      <c r="D86" s="267">
        <f t="shared" ref="D86:AO86" si="30">D83*D85</f>
        <v>-38083.061210611595</v>
      </c>
      <c r="E86" s="267">
        <f t="shared" si="30"/>
        <v>-33342.431184394387</v>
      </c>
      <c r="F86" s="267">
        <f t="shared" si="30"/>
        <v>-29191.92107845315</v>
      </c>
      <c r="G86" s="267">
        <f t="shared" si="30"/>
        <v>-25558.071981550307</v>
      </c>
      <c r="H86" s="267">
        <f t="shared" si="30"/>
        <v>-22376.569245257724</v>
      </c>
      <c r="I86" s="267">
        <f t="shared" si="30"/>
        <v>-19591.104193980806</v>
      </c>
      <c r="J86" s="267">
        <f t="shared" si="30"/>
        <v>-17152.377530829654</v>
      </c>
      <c r="K86" s="267">
        <f t="shared" si="30"/>
        <v>-15017.226800850884</v>
      </c>
      <c r="L86" s="267">
        <f t="shared" si="30"/>
        <v>-13147.862468794765</v>
      </c>
      <c r="M86" s="267">
        <f t="shared" si="30"/>
        <v>-11511.199090936459</v>
      </c>
      <c r="N86" s="267">
        <f t="shared" si="30"/>
        <v>-10078.269743517023</v>
      </c>
      <c r="O86" s="267">
        <f t="shared" si="30"/>
        <v>-8823.7133439090612</v>
      </c>
      <c r="P86" s="267">
        <f t="shared" si="30"/>
        <v>-7725.3257907253683</v>
      </c>
      <c r="Q86" s="267">
        <f t="shared" si="30"/>
        <v>-6763.6669786018792</v>
      </c>
      <c r="R86" s="267">
        <f t="shared" si="30"/>
        <v>-5921.7167323028934</v>
      </c>
      <c r="S86" s="267">
        <f t="shared" si="30"/>
        <v>-5184.5735706054347</v>
      </c>
      <c r="T86" s="267">
        <f t="shared" si="30"/>
        <v>-4539.1909684553757</v>
      </c>
      <c r="U86" s="267">
        <f t="shared" si="30"/>
        <v>-3974.1464495605155</v>
      </c>
      <c r="V86" s="267">
        <f t="shared" si="30"/>
        <v>-3479.439422644276</v>
      </c>
      <c r="W86" s="267">
        <f t="shared" si="30"/>
        <v>-3046.3141833109585</v>
      </c>
      <c r="X86" s="267">
        <f t="shared" si="30"/>
        <v>-2667.1049488739127</v>
      </c>
      <c r="Y86" s="267">
        <f t="shared" si="30"/>
        <v>-2335.1001834539188</v>
      </c>
      <c r="Z86" s="267">
        <f t="shared" si="30"/>
        <v>-2044.4238120696148</v>
      </c>
      <c r="AA86" s="267">
        <f t="shared" si="30"/>
        <v>-1789.9312213555554</v>
      </c>
      <c r="AB86" s="267">
        <f t="shared" si="30"/>
        <v>-1567.1182062490527</v>
      </c>
      <c r="AC86" s="267">
        <f t="shared" si="30"/>
        <v>-1372.0412511143163</v>
      </c>
      <c r="AD86" s="267">
        <f t="shared" si="30"/>
        <v>-1201.2477343780947</v>
      </c>
      <c r="AE86" s="267">
        <f t="shared" si="30"/>
        <v>-1051.7148213849694</v>
      </c>
      <c r="AF86" s="267">
        <f t="shared" si="30"/>
        <v>-920.79596395115607</v>
      </c>
      <c r="AG86" s="267">
        <f t="shared" si="30"/>
        <v>-806.17405972487313</v>
      </c>
      <c r="AH86" s="267">
        <f t="shared" si="30"/>
        <v>-705.8204423317336</v>
      </c>
      <c r="AI86" s="267">
        <f t="shared" si="30"/>
        <v>-617.95897648131029</v>
      </c>
      <c r="AJ86" s="267">
        <f t="shared" si="30"/>
        <v>-541.03462256247496</v>
      </c>
      <c r="AK86" s="267">
        <f t="shared" si="30"/>
        <v>-473.68591435967733</v>
      </c>
      <c r="AL86" s="267">
        <f t="shared" si="30"/>
        <v>-414.72086277963461</v>
      </c>
      <c r="AM86" s="267">
        <f t="shared" si="30"/>
        <v>-363.09585911411961</v>
      </c>
      <c r="AN86" s="267">
        <f t="shared" si="30"/>
        <v>-317.89720445261094</v>
      </c>
      <c r="AO86" s="267">
        <f t="shared" si="30"/>
        <v>-278.32493833817784</v>
      </c>
      <c r="AP86" s="267">
        <f>AP83*AP85</f>
        <v>-243.67868045375752</v>
      </c>
    </row>
    <row r="87" spans="1:45" ht="14.25" x14ac:dyDescent="0.2">
      <c r="A87" s="266" t="s">
        <v>315</v>
      </c>
      <c r="B87" s="267">
        <f>SUM($B$86:B86)</f>
        <v>-4695862.346758415</v>
      </c>
      <c r="C87" s="267">
        <f>SUM($B$86:C86)</f>
        <v>-4739360.0612217207</v>
      </c>
      <c r="D87" s="267">
        <f>SUM($B$86:D86)</f>
        <v>-4777443.1224323325</v>
      </c>
      <c r="E87" s="267">
        <f>SUM($B$86:E86)</f>
        <v>-4810785.5536167268</v>
      </c>
      <c r="F87" s="267">
        <f>SUM($B$86:F86)</f>
        <v>-4839977.4746951796</v>
      </c>
      <c r="G87" s="267">
        <f>SUM($B$86:G86)</f>
        <v>-4865535.5466767298</v>
      </c>
      <c r="H87" s="267">
        <f>SUM($B$86:H86)</f>
        <v>-4887912.1159219872</v>
      </c>
      <c r="I87" s="267">
        <f>SUM($B$86:I86)</f>
        <v>-4907503.220115968</v>
      </c>
      <c r="J87" s="267">
        <f>SUM($B$86:J86)</f>
        <v>-4924655.597646798</v>
      </c>
      <c r="K87" s="267">
        <f>SUM($B$86:K86)</f>
        <v>-4939672.8244476486</v>
      </c>
      <c r="L87" s="267">
        <f>SUM($B$86:L86)</f>
        <v>-4952820.6869164435</v>
      </c>
      <c r="M87" s="267">
        <f>SUM($B$86:M86)</f>
        <v>-4964331.8860073797</v>
      </c>
      <c r="N87" s="267">
        <f>SUM($B$86:N86)</f>
        <v>-4974410.1557508968</v>
      </c>
      <c r="O87" s="267">
        <f>SUM($B$86:O86)</f>
        <v>-4983233.8690948058</v>
      </c>
      <c r="P87" s="267">
        <f>SUM($B$86:P86)</f>
        <v>-4990959.1948855314</v>
      </c>
      <c r="Q87" s="267">
        <f>SUM($B$86:Q86)</f>
        <v>-4997722.8618641337</v>
      </c>
      <c r="R87" s="267">
        <f>SUM($B$86:R86)</f>
        <v>-5003644.5785964364</v>
      </c>
      <c r="S87" s="267">
        <f>SUM($B$86:S86)</f>
        <v>-5008829.1521670418</v>
      </c>
      <c r="T87" s="267">
        <f>SUM($B$86:T86)</f>
        <v>-5013368.3431354975</v>
      </c>
      <c r="U87" s="267">
        <f>SUM($B$86:U86)</f>
        <v>-5017342.4895850578</v>
      </c>
      <c r="V87" s="267">
        <f>SUM($B$86:V86)</f>
        <v>-5020821.9290077025</v>
      </c>
      <c r="W87" s="267">
        <f>SUM($B$86:W86)</f>
        <v>-5023868.2431910131</v>
      </c>
      <c r="X87" s="267">
        <f>SUM($B$86:X86)</f>
        <v>-5026535.3481398867</v>
      </c>
      <c r="Y87" s="267">
        <f>SUM($B$86:Y86)</f>
        <v>-5028870.4483233411</v>
      </c>
      <c r="Z87" s="267">
        <f>SUM($B$86:Z86)</f>
        <v>-5030914.872135411</v>
      </c>
      <c r="AA87" s="267">
        <f>SUM($B$86:AA86)</f>
        <v>-5032704.8033567667</v>
      </c>
      <c r="AB87" s="267">
        <f>SUM($B$86:AB86)</f>
        <v>-5034271.9215630153</v>
      </c>
      <c r="AC87" s="267">
        <f>SUM($B$86:AC86)</f>
        <v>-5035643.9628141299</v>
      </c>
      <c r="AD87" s="267">
        <f>SUM($B$86:AD86)</f>
        <v>-5036845.210548508</v>
      </c>
      <c r="AE87" s="267">
        <f>SUM($B$86:AE86)</f>
        <v>-5037896.9253698932</v>
      </c>
      <c r="AF87" s="267">
        <f>SUM($B$86:AF86)</f>
        <v>-5038817.7213338446</v>
      </c>
      <c r="AG87" s="267">
        <f>SUM($B$86:AG86)</f>
        <v>-5039623.895393569</v>
      </c>
      <c r="AH87" s="267">
        <f>SUM($B$86:AH86)</f>
        <v>-5040329.715835901</v>
      </c>
      <c r="AI87" s="267">
        <f>SUM($B$86:AI86)</f>
        <v>-5040947.6748123821</v>
      </c>
      <c r="AJ87" s="267">
        <f>SUM($B$86:AJ86)</f>
        <v>-5041488.7094349442</v>
      </c>
      <c r="AK87" s="267">
        <f>SUM($B$86:AK86)</f>
        <v>-5041962.3953493042</v>
      </c>
      <c r="AL87" s="267">
        <f>SUM($B$86:AL86)</f>
        <v>-5042377.116212084</v>
      </c>
      <c r="AM87" s="267">
        <f>SUM($B$86:AM86)</f>
        <v>-5042740.212071198</v>
      </c>
      <c r="AN87" s="267">
        <f>SUM($B$86:AN86)</f>
        <v>-5043058.1092756502</v>
      </c>
      <c r="AO87" s="267">
        <f>SUM($B$86:AO86)</f>
        <v>-5043336.4342139885</v>
      </c>
      <c r="AP87" s="267">
        <f>SUM($B$86:AP86)</f>
        <v>-5043580.1128944419</v>
      </c>
    </row>
    <row r="88" spans="1:45" ht="14.25" x14ac:dyDescent="0.2">
      <c r="A88" s="266" t="s">
        <v>314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312</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2017</v>
      </c>
      <c r="C91" s="282">
        <f>B91+1</f>
        <v>2018</v>
      </c>
      <c r="D91" s="211">
        <f t="shared" ref="D91:AP91" si="33">C91+1</f>
        <v>2019</v>
      </c>
      <c r="E91" s="211">
        <f t="shared" si="33"/>
        <v>2020</v>
      </c>
      <c r="F91" s="211">
        <f t="shared" si="33"/>
        <v>2021</v>
      </c>
      <c r="G91" s="211">
        <f t="shared" si="33"/>
        <v>2022</v>
      </c>
      <c r="H91" s="211">
        <f t="shared" si="33"/>
        <v>2023</v>
      </c>
      <c r="I91" s="211">
        <f t="shared" si="33"/>
        <v>2024</v>
      </c>
      <c r="J91" s="211">
        <f t="shared" si="33"/>
        <v>2025</v>
      </c>
      <c r="K91" s="211">
        <f t="shared" si="33"/>
        <v>2026</v>
      </c>
      <c r="L91" s="211">
        <f t="shared" si="33"/>
        <v>2027</v>
      </c>
      <c r="M91" s="211">
        <f t="shared" si="33"/>
        <v>2028</v>
      </c>
      <c r="N91" s="211">
        <f t="shared" si="33"/>
        <v>2029</v>
      </c>
      <c r="O91" s="211">
        <f t="shared" si="33"/>
        <v>2030</v>
      </c>
      <c r="P91" s="211">
        <f t="shared" si="33"/>
        <v>2031</v>
      </c>
      <c r="Q91" s="211">
        <f t="shared" si="33"/>
        <v>2032</v>
      </c>
      <c r="R91" s="211">
        <f t="shared" si="33"/>
        <v>2033</v>
      </c>
      <c r="S91" s="211">
        <f t="shared" si="33"/>
        <v>2034</v>
      </c>
      <c r="T91" s="211">
        <f t="shared" si="33"/>
        <v>2035</v>
      </c>
      <c r="U91" s="211">
        <f t="shared" si="33"/>
        <v>2036</v>
      </c>
      <c r="V91" s="211">
        <f t="shared" si="33"/>
        <v>2037</v>
      </c>
      <c r="W91" s="211">
        <f t="shared" si="33"/>
        <v>2038</v>
      </c>
      <c r="X91" s="211">
        <f t="shared" si="33"/>
        <v>2039</v>
      </c>
      <c r="Y91" s="211">
        <f t="shared" si="33"/>
        <v>2040</v>
      </c>
      <c r="Z91" s="211">
        <f t="shared" si="33"/>
        <v>2041</v>
      </c>
      <c r="AA91" s="211">
        <f t="shared" si="33"/>
        <v>2042</v>
      </c>
      <c r="AB91" s="211">
        <f t="shared" si="33"/>
        <v>2043</v>
      </c>
      <c r="AC91" s="211">
        <f t="shared" si="33"/>
        <v>2044</v>
      </c>
      <c r="AD91" s="211">
        <f t="shared" si="33"/>
        <v>2045</v>
      </c>
      <c r="AE91" s="211">
        <f t="shared" si="33"/>
        <v>2046</v>
      </c>
      <c r="AF91" s="211">
        <f t="shared" si="33"/>
        <v>2047</v>
      </c>
      <c r="AG91" s="211">
        <f t="shared" si="33"/>
        <v>2048</v>
      </c>
      <c r="AH91" s="211">
        <f t="shared" si="33"/>
        <v>2049</v>
      </c>
      <c r="AI91" s="211">
        <f t="shared" si="33"/>
        <v>2050</v>
      </c>
      <c r="AJ91" s="211">
        <f t="shared" si="33"/>
        <v>2051</v>
      </c>
      <c r="AK91" s="211">
        <f t="shared" si="33"/>
        <v>2052</v>
      </c>
      <c r="AL91" s="211">
        <f t="shared" si="33"/>
        <v>2053</v>
      </c>
      <c r="AM91" s="211">
        <f t="shared" si="33"/>
        <v>2054</v>
      </c>
      <c r="AN91" s="211">
        <f t="shared" si="33"/>
        <v>2055</v>
      </c>
      <c r="AO91" s="211">
        <f t="shared" si="33"/>
        <v>2056</v>
      </c>
      <c r="AP91" s="211">
        <f t="shared" si="33"/>
        <v>2057</v>
      </c>
      <c r="AQ91" s="212"/>
      <c r="AR91" s="212"/>
      <c r="AS91" s="212"/>
    </row>
    <row r="92" spans="1:45" ht="15.6" customHeight="1" x14ac:dyDescent="0.2">
      <c r="A92" s="283" t="s">
        <v>311</v>
      </c>
      <c r="B92" s="134"/>
      <c r="C92" s="134"/>
      <c r="D92" s="134"/>
      <c r="E92" s="134"/>
      <c r="F92" s="134"/>
      <c r="G92" s="134"/>
      <c r="H92" s="134"/>
      <c r="I92" s="134"/>
      <c r="J92" s="134"/>
      <c r="K92" s="134"/>
      <c r="L92" s="28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310</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309</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308</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307</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6" t="s">
        <v>591</v>
      </c>
      <c r="B97" s="416"/>
      <c r="C97" s="416"/>
      <c r="D97" s="416"/>
      <c r="E97" s="416"/>
      <c r="F97" s="416"/>
      <c r="G97" s="416"/>
      <c r="H97" s="416"/>
      <c r="I97" s="416"/>
      <c r="J97" s="416"/>
      <c r="K97" s="416"/>
      <c r="L97" s="416"/>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592</v>
      </c>
      <c r="B99" s="287">
        <f>B81*B85</f>
        <v>-3979544.361659674</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-3979544.361659674</v>
      </c>
      <c r="AR99" s="290"/>
      <c r="AS99" s="290"/>
    </row>
    <row r="100" spans="1:71" s="294" customFormat="1" hidden="1" x14ac:dyDescent="0.2">
      <c r="A100" s="292">
        <f>AQ99</f>
        <v>-3979544.361659674</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-5043580.1128944419</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593</v>
      </c>
      <c r="B102" s="296">
        <f>(A101+-A100)/-A100</f>
        <v>-0.26737627590888585</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594</v>
      </c>
      <c r="B104" s="298" t="s">
        <v>595</v>
      </c>
      <c r="C104" s="298" t="s">
        <v>596</v>
      </c>
      <c r="D104" s="298" t="s">
        <v>597</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-4.9528206869164428</v>
      </c>
      <c r="B105" s="302">
        <f>L88</f>
        <v>0</v>
      </c>
      <c r="C105" s="303" t="str">
        <f>G28</f>
        <v>не окупается</v>
      </c>
      <c r="D105" s="303" t="str">
        <f>G29</f>
        <v>не окупается</v>
      </c>
      <c r="E105" s="304" t="s">
        <v>598</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599</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600</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601</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602</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603</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604</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404" t="s">
        <v>605</v>
      </c>
      <c r="C116" s="405"/>
      <c r="D116" s="404" t="s">
        <v>606</v>
      </c>
      <c r="E116" s="405"/>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607</v>
      </c>
      <c r="B117" s="315"/>
      <c r="C117" s="306" t="s">
        <v>608</v>
      </c>
      <c r="D117" s="315"/>
      <c r="E117" s="306" t="s">
        <v>608</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607</v>
      </c>
      <c r="B118" s="306">
        <f>$B$110*B117</f>
        <v>0</v>
      </c>
      <c r="C118" s="306" t="s">
        <v>141</v>
      </c>
      <c r="D118" s="306">
        <f>$B$110*D117</f>
        <v>0</v>
      </c>
      <c r="E118" s="306" t="s">
        <v>141</v>
      </c>
      <c r="F118" s="309" t="s">
        <v>609</v>
      </c>
      <c r="G118" s="306">
        <f>D117-B117</f>
        <v>0</v>
      </c>
      <c r="H118" s="306" t="s">
        <v>608</v>
      </c>
      <c r="I118" s="316">
        <f>$B$110*G118</f>
        <v>0</v>
      </c>
      <c r="J118" s="306" t="s">
        <v>141</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610</v>
      </c>
      <c r="G119" s="306">
        <f>I119/$B$110</f>
        <v>0</v>
      </c>
      <c r="H119" s="306" t="s">
        <v>608</v>
      </c>
      <c r="I119" s="315"/>
      <c r="J119" s="306" t="s">
        <v>141</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611</v>
      </c>
      <c r="G120" s="316">
        <f>G118</f>
        <v>0</v>
      </c>
      <c r="H120" s="306" t="s">
        <v>608</v>
      </c>
      <c r="I120" s="311">
        <f>I118</f>
        <v>0</v>
      </c>
      <c r="J120" s="306" t="s">
        <v>141</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612</v>
      </c>
      <c r="B122" s="322">
        <v>5.2639762443513902</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357</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613</v>
      </c>
      <c r="B124" s="323"/>
      <c r="C124" s="324" t="s">
        <v>614</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615</v>
      </c>
      <c r="B126" s="329">
        <f>$B$122*1000*1000</f>
        <v>5263976.2443513898</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616</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617</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618</v>
      </c>
      <c r="B131" s="336">
        <v>1.23072</v>
      </c>
      <c r="C131" s="304" t="s">
        <v>619</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620</v>
      </c>
      <c r="B132" s="336">
        <v>1.20268</v>
      </c>
      <c r="C132" s="304" t="s">
        <v>619</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621</v>
      </c>
      <c r="C134" s="328" t="s">
        <v>622</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623</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624</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 zoomScale="80" zoomScaleSheetLayoutView="8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4" t="str">
        <f>'1. паспорт местоположение'!A12:C12</f>
        <v>F_596-11</v>
      </c>
      <c r="B12" s="364"/>
      <c r="C12" s="364"/>
      <c r="D12" s="364"/>
      <c r="E12" s="364"/>
      <c r="F12" s="364"/>
      <c r="G12" s="364"/>
      <c r="H12" s="364"/>
      <c r="I12" s="364"/>
      <c r="J12" s="364"/>
      <c r="K12" s="364"/>
      <c r="L12" s="364"/>
    </row>
    <row r="13" spans="1:44" x14ac:dyDescent="0.25">
      <c r="A13" s="358" t="s">
        <v>8</v>
      </c>
      <c r="B13" s="358"/>
      <c r="C13" s="358"/>
      <c r="D13" s="358"/>
      <c r="E13" s="358"/>
      <c r="F13" s="358"/>
      <c r="G13" s="358"/>
      <c r="H13" s="358"/>
      <c r="I13" s="358"/>
      <c r="J13" s="358"/>
      <c r="K13" s="358"/>
      <c r="L13" s="358"/>
    </row>
    <row r="14" spans="1:44" ht="18.75" x14ac:dyDescent="0.25">
      <c r="A14" s="368"/>
      <c r="B14" s="368"/>
      <c r="C14" s="368"/>
      <c r="D14" s="368"/>
      <c r="E14" s="368"/>
      <c r="F14" s="368"/>
      <c r="G14" s="368"/>
      <c r="H14" s="368"/>
      <c r="I14" s="368"/>
      <c r="J14" s="368"/>
      <c r="K14" s="368"/>
      <c r="L14" s="368"/>
    </row>
    <row r="15" spans="1:44" x14ac:dyDescent="0.25">
      <c r="A15" s="364" t="str">
        <f>'1. паспорт местоположение'!A15</f>
        <v>Комплекс технических средств безопасности на ПС 110кВ О-11 "Ленинградская</v>
      </c>
      <c r="B15" s="364"/>
      <c r="C15" s="364"/>
      <c r="D15" s="364"/>
      <c r="E15" s="364"/>
      <c r="F15" s="364"/>
      <c r="G15" s="364"/>
      <c r="H15" s="364"/>
      <c r="I15" s="364"/>
      <c r="J15" s="364"/>
      <c r="K15" s="364"/>
      <c r="L15" s="364"/>
    </row>
    <row r="16" spans="1:44" x14ac:dyDescent="0.25">
      <c r="A16" s="358" t="s">
        <v>7</v>
      </c>
      <c r="B16" s="358"/>
      <c r="C16" s="358"/>
      <c r="D16" s="358"/>
      <c r="E16" s="358"/>
      <c r="F16" s="358"/>
      <c r="G16" s="358"/>
      <c r="H16" s="358"/>
      <c r="I16" s="358"/>
      <c r="J16" s="358"/>
      <c r="K16" s="358"/>
      <c r="L16" s="358"/>
    </row>
    <row r="17" spans="1:12" ht="15.75" customHeight="1" x14ac:dyDescent="0.25">
      <c r="L17" s="106"/>
    </row>
    <row r="18" spans="1:12" x14ac:dyDescent="0.25">
      <c r="K18" s="105"/>
    </row>
    <row r="19" spans="1:12" ht="15.75" customHeight="1" x14ac:dyDescent="0.25">
      <c r="A19" s="428" t="s">
        <v>518</v>
      </c>
      <c r="B19" s="428"/>
      <c r="C19" s="428"/>
      <c r="D19" s="428"/>
      <c r="E19" s="428"/>
      <c r="F19" s="428"/>
      <c r="G19" s="428"/>
      <c r="H19" s="428"/>
      <c r="I19" s="428"/>
      <c r="J19" s="428"/>
      <c r="K19" s="428"/>
      <c r="L19" s="428"/>
    </row>
    <row r="20" spans="1:12" x14ac:dyDescent="0.25">
      <c r="A20" s="74"/>
      <c r="B20" s="74"/>
      <c r="C20" s="104"/>
      <c r="D20" s="104"/>
      <c r="E20" s="104"/>
      <c r="F20" s="104"/>
      <c r="G20" s="104"/>
      <c r="H20" s="104"/>
      <c r="I20" s="104"/>
      <c r="J20" s="104"/>
      <c r="K20" s="104"/>
      <c r="L20" s="104"/>
    </row>
    <row r="21" spans="1:12" ht="28.5" customHeight="1" x14ac:dyDescent="0.25">
      <c r="A21" s="418" t="s">
        <v>234</v>
      </c>
      <c r="B21" s="418" t="s">
        <v>233</v>
      </c>
      <c r="C21" s="424" t="s">
        <v>448</v>
      </c>
      <c r="D21" s="424"/>
      <c r="E21" s="424"/>
      <c r="F21" s="424"/>
      <c r="G21" s="424"/>
      <c r="H21" s="424"/>
      <c r="I21" s="419" t="s">
        <v>232</v>
      </c>
      <c r="J21" s="421" t="s">
        <v>450</v>
      </c>
      <c r="K21" s="418" t="s">
        <v>231</v>
      </c>
      <c r="L21" s="420" t="s">
        <v>449</v>
      </c>
    </row>
    <row r="22" spans="1:12" ht="58.5" customHeight="1" x14ac:dyDescent="0.25">
      <c r="A22" s="418"/>
      <c r="B22" s="418"/>
      <c r="C22" s="425" t="s">
        <v>3</v>
      </c>
      <c r="D22" s="425"/>
      <c r="E22" s="167"/>
      <c r="F22" s="168"/>
      <c r="G22" s="426" t="s">
        <v>2</v>
      </c>
      <c r="H22" s="427"/>
      <c r="I22" s="419"/>
      <c r="J22" s="422"/>
      <c r="K22" s="418"/>
      <c r="L22" s="420"/>
    </row>
    <row r="23" spans="1:12" ht="47.25" x14ac:dyDescent="0.25">
      <c r="A23" s="418"/>
      <c r="B23" s="418"/>
      <c r="C23" s="103" t="s">
        <v>230</v>
      </c>
      <c r="D23" s="103" t="s">
        <v>229</v>
      </c>
      <c r="E23" s="103" t="s">
        <v>230</v>
      </c>
      <c r="F23" s="103" t="s">
        <v>229</v>
      </c>
      <c r="G23" s="103" t="s">
        <v>230</v>
      </c>
      <c r="H23" s="103" t="s">
        <v>229</v>
      </c>
      <c r="I23" s="419"/>
      <c r="J23" s="423"/>
      <c r="K23" s="418"/>
      <c r="L23" s="420"/>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228</v>
      </c>
      <c r="C25" s="96"/>
      <c r="D25" s="101"/>
      <c r="E25" s="101"/>
      <c r="F25" s="101"/>
      <c r="G25" s="101"/>
      <c r="H25" s="101"/>
      <c r="I25" s="101"/>
      <c r="J25" s="101"/>
      <c r="K25" s="92"/>
      <c r="L25" s="115"/>
    </row>
    <row r="26" spans="1:12" ht="21.75" customHeight="1" x14ac:dyDescent="0.25">
      <c r="A26" s="95" t="s">
        <v>227</v>
      </c>
      <c r="B26" s="102" t="s">
        <v>455</v>
      </c>
      <c r="C26" s="93"/>
      <c r="D26" s="101"/>
      <c r="E26" s="101"/>
      <c r="F26" s="101"/>
      <c r="G26" s="101"/>
      <c r="H26" s="101"/>
      <c r="I26" s="101"/>
      <c r="J26" s="101"/>
      <c r="K26" s="92"/>
      <c r="L26" s="92"/>
    </row>
    <row r="27" spans="1:12" s="76" customFormat="1" ht="39" customHeight="1" x14ac:dyDescent="0.25">
      <c r="A27" s="95" t="s">
        <v>226</v>
      </c>
      <c r="B27" s="102" t="s">
        <v>457</v>
      </c>
      <c r="C27" s="93"/>
      <c r="D27" s="101"/>
      <c r="E27" s="101"/>
      <c r="F27" s="101"/>
      <c r="G27" s="101"/>
      <c r="H27" s="101"/>
      <c r="I27" s="101"/>
      <c r="J27" s="101"/>
      <c r="K27" s="92"/>
      <c r="L27" s="92"/>
    </row>
    <row r="28" spans="1:12" s="76" customFormat="1" ht="70.5" customHeight="1" x14ac:dyDescent="0.25">
      <c r="A28" s="95" t="s">
        <v>456</v>
      </c>
      <c r="B28" s="102" t="s">
        <v>461</v>
      </c>
      <c r="C28" s="93"/>
      <c r="D28" s="101"/>
      <c r="E28" s="101"/>
      <c r="F28" s="101"/>
      <c r="G28" s="101"/>
      <c r="H28" s="101"/>
      <c r="I28" s="101"/>
      <c r="J28" s="101"/>
      <c r="K28" s="92"/>
      <c r="L28" s="92"/>
    </row>
    <row r="29" spans="1:12" s="76" customFormat="1" ht="54" customHeight="1" x14ac:dyDescent="0.25">
      <c r="A29" s="95" t="s">
        <v>225</v>
      </c>
      <c r="B29" s="102" t="s">
        <v>460</v>
      </c>
      <c r="C29" s="93"/>
      <c r="D29" s="101"/>
      <c r="E29" s="101"/>
      <c r="F29" s="101"/>
      <c r="G29" s="101"/>
      <c r="H29" s="101"/>
      <c r="I29" s="101"/>
      <c r="J29" s="101"/>
      <c r="K29" s="92"/>
      <c r="L29" s="92"/>
    </row>
    <row r="30" spans="1:12" s="76" customFormat="1" ht="42" customHeight="1" x14ac:dyDescent="0.25">
      <c r="A30" s="95" t="s">
        <v>224</v>
      </c>
      <c r="B30" s="102" t="s">
        <v>462</v>
      </c>
      <c r="C30" s="93"/>
      <c r="D30" s="101"/>
      <c r="E30" s="101"/>
      <c r="F30" s="101"/>
      <c r="G30" s="101"/>
      <c r="H30" s="101"/>
      <c r="I30" s="101"/>
      <c r="J30" s="101"/>
      <c r="K30" s="92"/>
      <c r="L30" s="92"/>
    </row>
    <row r="31" spans="1:12" s="76" customFormat="1" ht="37.5" customHeight="1" x14ac:dyDescent="0.25">
      <c r="A31" s="95" t="s">
        <v>223</v>
      </c>
      <c r="B31" s="94" t="s">
        <v>458</v>
      </c>
      <c r="C31" s="93"/>
      <c r="D31" s="101"/>
      <c r="E31" s="101"/>
      <c r="F31" s="101"/>
      <c r="G31" s="101"/>
      <c r="H31" s="101"/>
      <c r="I31" s="101"/>
      <c r="J31" s="101"/>
      <c r="K31" s="92"/>
      <c r="L31" s="92"/>
    </row>
    <row r="32" spans="1:12" s="76" customFormat="1" ht="31.5" x14ac:dyDescent="0.25">
      <c r="A32" s="95" t="s">
        <v>221</v>
      </c>
      <c r="B32" s="94" t="s">
        <v>463</v>
      </c>
      <c r="C32" s="93"/>
      <c r="D32" s="101"/>
      <c r="E32" s="101"/>
      <c r="F32" s="101"/>
      <c r="G32" s="101"/>
      <c r="H32" s="101"/>
      <c r="I32" s="101"/>
      <c r="J32" s="101"/>
      <c r="K32" s="92"/>
      <c r="L32" s="92"/>
    </row>
    <row r="33" spans="1:12" s="76" customFormat="1" ht="37.5" customHeight="1" x14ac:dyDescent="0.25">
      <c r="A33" s="95" t="s">
        <v>474</v>
      </c>
      <c r="B33" s="94" t="s">
        <v>386</v>
      </c>
      <c r="C33" s="93"/>
      <c r="D33" s="101"/>
      <c r="E33" s="101"/>
      <c r="F33" s="101"/>
      <c r="G33" s="101"/>
      <c r="H33" s="101"/>
      <c r="I33" s="101"/>
      <c r="J33" s="101"/>
      <c r="K33" s="92"/>
      <c r="L33" s="92"/>
    </row>
    <row r="34" spans="1:12" s="76" customFormat="1" ht="47.25" customHeight="1" x14ac:dyDescent="0.25">
      <c r="A34" s="95" t="s">
        <v>475</v>
      </c>
      <c r="B34" s="94" t="s">
        <v>467</v>
      </c>
      <c r="C34" s="93"/>
      <c r="D34" s="100"/>
      <c r="E34" s="100"/>
      <c r="F34" s="100"/>
      <c r="G34" s="100"/>
      <c r="H34" s="100"/>
      <c r="I34" s="100"/>
      <c r="J34" s="100"/>
      <c r="K34" s="100"/>
      <c r="L34" s="92"/>
    </row>
    <row r="35" spans="1:12" s="76" customFormat="1" ht="49.5" customHeight="1" x14ac:dyDescent="0.25">
      <c r="A35" s="95" t="s">
        <v>476</v>
      </c>
      <c r="B35" s="94" t="s">
        <v>222</v>
      </c>
      <c r="C35" s="93"/>
      <c r="D35" s="100"/>
      <c r="E35" s="100"/>
      <c r="F35" s="100"/>
      <c r="G35" s="100"/>
      <c r="H35" s="100"/>
      <c r="I35" s="100"/>
      <c r="J35" s="100"/>
      <c r="K35" s="100"/>
      <c r="L35" s="92"/>
    </row>
    <row r="36" spans="1:12" ht="37.5" customHeight="1" x14ac:dyDescent="0.25">
      <c r="A36" s="95" t="s">
        <v>477</v>
      </c>
      <c r="B36" s="94" t="s">
        <v>459</v>
      </c>
      <c r="C36" s="93"/>
      <c r="D36" s="99"/>
      <c r="E36" s="99"/>
      <c r="F36" s="98"/>
      <c r="G36" s="98"/>
      <c r="H36" s="98"/>
      <c r="I36" s="97"/>
      <c r="J36" s="97"/>
      <c r="K36" s="92"/>
      <c r="L36" s="92"/>
    </row>
    <row r="37" spans="1:12" x14ac:dyDescent="0.25">
      <c r="A37" s="95" t="s">
        <v>478</v>
      </c>
      <c r="B37" s="94" t="s">
        <v>220</v>
      </c>
      <c r="C37" s="93"/>
      <c r="D37" s="99"/>
      <c r="E37" s="99"/>
      <c r="F37" s="98"/>
      <c r="G37" s="98"/>
      <c r="H37" s="98"/>
      <c r="I37" s="97"/>
      <c r="J37" s="97"/>
      <c r="K37" s="92"/>
      <c r="L37" s="92"/>
    </row>
    <row r="38" spans="1:12" x14ac:dyDescent="0.25">
      <c r="A38" s="95" t="s">
        <v>479</v>
      </c>
      <c r="B38" s="96" t="s">
        <v>219</v>
      </c>
      <c r="C38" s="93"/>
      <c r="D38" s="92"/>
      <c r="E38" s="92"/>
      <c r="F38" s="92"/>
      <c r="G38" s="92"/>
      <c r="H38" s="92"/>
      <c r="I38" s="92"/>
      <c r="J38" s="92"/>
      <c r="K38" s="92"/>
      <c r="L38" s="92"/>
    </row>
    <row r="39" spans="1:12" ht="63" x14ac:dyDescent="0.25">
      <c r="A39" s="95">
        <v>2</v>
      </c>
      <c r="B39" s="94" t="s">
        <v>464</v>
      </c>
      <c r="C39" s="96"/>
      <c r="D39" s="92"/>
      <c r="E39" s="92"/>
      <c r="F39" s="92"/>
      <c r="G39" s="92"/>
      <c r="H39" s="92"/>
      <c r="I39" s="92"/>
      <c r="J39" s="92"/>
      <c r="K39" s="92"/>
      <c r="L39" s="92"/>
    </row>
    <row r="40" spans="1:12" ht="33.75" customHeight="1" x14ac:dyDescent="0.25">
      <c r="A40" s="95" t="s">
        <v>218</v>
      </c>
      <c r="B40" s="94" t="s">
        <v>466</v>
      </c>
      <c r="C40" s="93"/>
      <c r="D40" s="92"/>
      <c r="E40" s="92"/>
      <c r="F40" s="92"/>
      <c r="G40" s="92"/>
      <c r="H40" s="92"/>
      <c r="I40" s="92"/>
      <c r="J40" s="92"/>
      <c r="K40" s="92"/>
      <c r="L40" s="92"/>
    </row>
    <row r="41" spans="1:12" ht="63" customHeight="1" x14ac:dyDescent="0.25">
      <c r="A41" s="95" t="s">
        <v>217</v>
      </c>
      <c r="B41" s="96" t="s">
        <v>549</v>
      </c>
      <c r="C41" s="93"/>
      <c r="D41" s="92"/>
      <c r="E41" s="92"/>
      <c r="F41" s="92"/>
      <c r="G41" s="92"/>
      <c r="H41" s="92"/>
      <c r="I41" s="92"/>
      <c r="J41" s="92"/>
      <c r="K41" s="92"/>
      <c r="L41" s="92"/>
    </row>
    <row r="42" spans="1:12" ht="58.5" customHeight="1" x14ac:dyDescent="0.25">
      <c r="A42" s="95">
        <v>3</v>
      </c>
      <c r="B42" s="94" t="s">
        <v>465</v>
      </c>
      <c r="C42" s="96"/>
      <c r="D42" s="92"/>
      <c r="E42" s="92"/>
      <c r="F42" s="92"/>
      <c r="G42" s="92"/>
      <c r="H42" s="92"/>
      <c r="I42" s="92"/>
      <c r="J42" s="92"/>
      <c r="K42" s="92"/>
      <c r="L42" s="92"/>
    </row>
    <row r="43" spans="1:12" ht="34.5" customHeight="1" x14ac:dyDescent="0.25">
      <c r="A43" s="95" t="s">
        <v>216</v>
      </c>
      <c r="B43" s="94" t="s">
        <v>214</v>
      </c>
      <c r="C43" s="93"/>
      <c r="D43" s="92"/>
      <c r="E43" s="92"/>
      <c r="F43" s="92"/>
      <c r="G43" s="92"/>
      <c r="H43" s="92"/>
      <c r="I43" s="92"/>
      <c r="J43" s="92"/>
      <c r="K43" s="92"/>
      <c r="L43" s="92"/>
    </row>
    <row r="44" spans="1:12" ht="24.75" customHeight="1" x14ac:dyDescent="0.25">
      <c r="A44" s="95" t="s">
        <v>215</v>
      </c>
      <c r="B44" s="94" t="s">
        <v>212</v>
      </c>
      <c r="C44" s="93"/>
      <c r="D44" s="92"/>
      <c r="E44" s="92"/>
      <c r="F44" s="92"/>
      <c r="G44" s="92"/>
      <c r="H44" s="92"/>
      <c r="I44" s="92"/>
      <c r="J44" s="92"/>
      <c r="K44" s="92"/>
      <c r="L44" s="92"/>
    </row>
    <row r="45" spans="1:12" ht="90.75" customHeight="1" x14ac:dyDescent="0.25">
      <c r="A45" s="95" t="s">
        <v>213</v>
      </c>
      <c r="B45" s="94" t="s">
        <v>470</v>
      </c>
      <c r="C45" s="93"/>
      <c r="D45" s="92"/>
      <c r="E45" s="92"/>
      <c r="F45" s="92"/>
      <c r="G45" s="92"/>
      <c r="H45" s="92"/>
      <c r="I45" s="92"/>
      <c r="J45" s="92"/>
      <c r="K45" s="92"/>
      <c r="L45" s="92"/>
    </row>
    <row r="46" spans="1:12" ht="167.25" customHeight="1" x14ac:dyDescent="0.25">
      <c r="A46" s="95" t="s">
        <v>211</v>
      </c>
      <c r="B46" s="94" t="s">
        <v>468</v>
      </c>
      <c r="C46" s="93"/>
      <c r="D46" s="92"/>
      <c r="E46" s="92"/>
      <c r="F46" s="92"/>
      <c r="G46" s="92"/>
      <c r="H46" s="92"/>
      <c r="I46" s="92"/>
      <c r="J46" s="92"/>
      <c r="K46" s="92"/>
      <c r="L46" s="92"/>
    </row>
    <row r="47" spans="1:12" ht="30.75" customHeight="1" x14ac:dyDescent="0.25">
      <c r="A47" s="95" t="s">
        <v>209</v>
      </c>
      <c r="B47" s="94" t="s">
        <v>210</v>
      </c>
      <c r="C47" s="93"/>
      <c r="D47" s="92"/>
      <c r="E47" s="92"/>
      <c r="F47" s="92"/>
      <c r="G47" s="92"/>
      <c r="H47" s="92"/>
      <c r="I47" s="92"/>
      <c r="J47" s="92"/>
      <c r="K47" s="92"/>
      <c r="L47" s="92"/>
    </row>
    <row r="48" spans="1:12" ht="37.5" customHeight="1" x14ac:dyDescent="0.25">
      <c r="A48" s="95" t="s">
        <v>480</v>
      </c>
      <c r="B48" s="96" t="s">
        <v>208</v>
      </c>
      <c r="C48" s="93"/>
      <c r="D48" s="92"/>
      <c r="E48" s="92"/>
      <c r="F48" s="92"/>
      <c r="G48" s="92"/>
      <c r="H48" s="92"/>
      <c r="I48" s="92"/>
      <c r="J48" s="92"/>
      <c r="K48" s="92"/>
      <c r="L48" s="92"/>
    </row>
    <row r="49" spans="1:12" ht="35.25" customHeight="1" x14ac:dyDescent="0.25">
      <c r="A49" s="95">
        <v>4</v>
      </c>
      <c r="B49" s="94" t="s">
        <v>206</v>
      </c>
      <c r="C49" s="96"/>
      <c r="D49" s="92"/>
      <c r="E49" s="92"/>
      <c r="F49" s="92"/>
      <c r="G49" s="92"/>
      <c r="H49" s="92"/>
      <c r="I49" s="92"/>
      <c r="J49" s="92"/>
      <c r="K49" s="92"/>
      <c r="L49" s="92"/>
    </row>
    <row r="50" spans="1:12" ht="86.25" customHeight="1" x14ac:dyDescent="0.25">
      <c r="A50" s="95" t="s">
        <v>207</v>
      </c>
      <c r="B50" s="94" t="s">
        <v>469</v>
      </c>
      <c r="C50" s="96"/>
      <c r="D50" s="92"/>
      <c r="E50" s="92"/>
      <c r="F50" s="92"/>
      <c r="G50" s="92"/>
      <c r="H50" s="92"/>
      <c r="I50" s="92"/>
      <c r="J50" s="92"/>
      <c r="K50" s="92"/>
      <c r="L50" s="92"/>
    </row>
    <row r="51" spans="1:12" ht="77.25" customHeight="1" x14ac:dyDescent="0.25">
      <c r="A51" s="95" t="s">
        <v>205</v>
      </c>
      <c r="B51" s="94" t="s">
        <v>471</v>
      </c>
      <c r="C51" s="93"/>
      <c r="D51" s="92"/>
      <c r="E51" s="92"/>
      <c r="F51" s="92"/>
      <c r="G51" s="92"/>
      <c r="H51" s="92"/>
      <c r="I51" s="92"/>
      <c r="J51" s="92"/>
      <c r="K51" s="92"/>
      <c r="L51" s="92"/>
    </row>
    <row r="52" spans="1:12" ht="71.25" customHeight="1" x14ac:dyDescent="0.25">
      <c r="A52" s="95" t="s">
        <v>203</v>
      </c>
      <c r="B52" s="94" t="s">
        <v>204</v>
      </c>
      <c r="C52" s="93"/>
      <c r="D52" s="92"/>
      <c r="E52" s="92"/>
      <c r="F52" s="92"/>
      <c r="G52" s="92"/>
      <c r="H52" s="92"/>
      <c r="I52" s="92"/>
      <c r="J52" s="92"/>
      <c r="K52" s="92"/>
      <c r="L52" s="92"/>
    </row>
    <row r="53" spans="1:12" ht="48" customHeight="1" x14ac:dyDescent="0.25">
      <c r="A53" s="95" t="s">
        <v>201</v>
      </c>
      <c r="B53" s="171" t="s">
        <v>472</v>
      </c>
      <c r="C53" s="93"/>
      <c r="D53" s="92"/>
      <c r="E53" s="92"/>
      <c r="F53" s="92"/>
      <c r="G53" s="92"/>
      <c r="H53" s="92"/>
      <c r="I53" s="92"/>
      <c r="J53" s="92"/>
      <c r="K53" s="92"/>
      <c r="L53" s="92"/>
    </row>
    <row r="54" spans="1:12" ht="46.5" customHeight="1" x14ac:dyDescent="0.25">
      <c r="A54" s="95" t="s">
        <v>473</v>
      </c>
      <c r="B54" s="94" t="s">
        <v>202</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2016-11-02T13:45:01Z</dcterms:modified>
</cp:coreProperties>
</file>