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B33" i="53" l="1"/>
  <c r="B122" i="56"/>
  <c r="R63" i="15" l="1"/>
  <c r="R56" i="15"/>
  <c r="S56" i="15" s="1"/>
  <c r="R49" i="15"/>
  <c r="S49" i="15" s="1"/>
  <c r="S64" i="15"/>
  <c r="S63" i="15"/>
  <c r="S62" i="15"/>
  <c r="S61" i="15"/>
  <c r="S60" i="15"/>
  <c r="S59" i="15"/>
  <c r="S58" i="15"/>
  <c r="S57" i="15"/>
  <c r="S55" i="15"/>
  <c r="S54" i="15"/>
  <c r="S53" i="15"/>
  <c r="S52" i="15"/>
  <c r="S51" i="15"/>
  <c r="S50" i="15"/>
  <c r="S48" i="15"/>
  <c r="S47" i="15"/>
  <c r="S46" i="15"/>
  <c r="S45" i="15"/>
  <c r="S44" i="15"/>
  <c r="S43" i="15"/>
  <c r="S42" i="15"/>
  <c r="S41" i="15"/>
  <c r="S40" i="15"/>
  <c r="S39" i="15"/>
  <c r="S38" i="15"/>
  <c r="S37" i="15"/>
  <c r="S36" i="15"/>
  <c r="S35" i="15"/>
  <c r="S34" i="15"/>
  <c r="S33" i="15"/>
  <c r="S32" i="15"/>
  <c r="S31" i="15"/>
  <c r="S29" i="15"/>
  <c r="AD29" i="5" l="1"/>
  <c r="AB29" i="5"/>
  <c r="R29" i="5"/>
  <c r="K29" i="5"/>
  <c r="D29" i="5"/>
  <c r="E25" i="14"/>
  <c r="AT26" i="5" l="1"/>
  <c r="C23" i="6"/>
  <c r="C25" i="14"/>
  <c r="AD26" i="5" l="1"/>
  <c r="K26" i="5"/>
  <c r="AD32" i="5" l="1"/>
  <c r="B29" i="53" s="1"/>
  <c r="AE26" i="5"/>
  <c r="R26" i="5"/>
  <c r="X26" i="5" s="1"/>
  <c r="AB26" i="5"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7" i="56"/>
  <c r="E137" i="56" s="1"/>
  <c r="F137" i="56" s="1"/>
  <c r="G137" i="56" s="1"/>
  <c r="C137" i="56"/>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6"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M137" i="56"/>
  <c r="F49" i="56"/>
  <c r="K140" i="56"/>
  <c r="K141" i="56" s="1"/>
  <c r="E73" i="56" s="1"/>
  <c r="E85" i="56" s="1"/>
  <c r="E99" i="56" s="1"/>
  <c r="E50" i="56"/>
  <c r="E59" i="56" s="1"/>
  <c r="I58" i="56"/>
  <c r="H74" i="56"/>
  <c r="H47" i="56"/>
  <c r="H52" i="56"/>
  <c r="D80" i="56"/>
  <c r="N136" i="56"/>
  <c r="G48" i="56"/>
  <c r="Q26" i="14"/>
  <c r="R26" i="14"/>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s="1"/>
  <c r="I108" i="56" l="1"/>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c r="H73" i="56" s="1"/>
  <c r="H85" i="56" s="1"/>
  <c r="H99" i="56" s="1"/>
  <c r="F75" i="56"/>
  <c r="B27" i="53"/>
  <c r="B34" i="53" s="1"/>
  <c r="B79" i="53" l="1"/>
  <c r="B77" i="53"/>
  <c r="L109" i="56"/>
  <c r="K108" i="56"/>
  <c r="B68" i="53"/>
  <c r="B64" i="53"/>
  <c r="B86" i="53"/>
  <c r="B60"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6" i="14"/>
  <c r="C40" i="7" s="1"/>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F56" i="56" l="1"/>
  <c r="F69" i="56" s="1"/>
  <c r="F77" i="56" s="1"/>
  <c r="Q108" i="56"/>
  <c r="R109" i="56"/>
  <c r="D78" i="56"/>
  <c r="D83" i="56" s="1"/>
  <c r="E71" i="56"/>
  <c r="M67" i="56"/>
  <c r="L76" i="56"/>
  <c r="D72" i="56"/>
  <c r="G53" i="56"/>
  <c r="N80" i="56"/>
  <c r="N66" i="56"/>
  <c r="N79" i="56"/>
  <c r="X136" i="56"/>
  <c r="Q48" i="56"/>
  <c r="W137" i="56"/>
  <c r="P49" i="56"/>
  <c r="S58" i="56"/>
  <c r="R74" i="56"/>
  <c r="R52" i="56"/>
  <c r="R47" i="56"/>
  <c r="U140" i="56"/>
  <c r="O50" i="56"/>
  <c r="O59" i="56" s="1"/>
  <c r="O61" i="56"/>
  <c r="O60" i="56" s="1"/>
  <c r="A8" i="17"/>
  <c r="E9" i="14"/>
  <c r="F70" i="56" l="1"/>
  <c r="F71" i="56" s="1"/>
  <c r="F72" i="56" s="1"/>
  <c r="R108" i="56"/>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s="1"/>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s="1"/>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s="1"/>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84" i="56" s="1"/>
  <c r="AB89" i="56" s="1"/>
  <c r="AB72" i="56"/>
  <c r="AC70" i="56"/>
  <c r="AC77" i="56"/>
  <c r="AB86" i="56"/>
  <c r="AB87" i="56" s="1"/>
  <c r="AB90"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<sst xmlns="http://schemas.openxmlformats.org/spreadsheetml/2006/main" count="1164" uniqueCount="711">
  <si>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</si>
  <si>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</si>
  <si>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</si>
  <si>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</si>
  <si>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</si>
  <si>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</si>
  <si>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</si>
  <si>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</si>
  <si>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</si>
  <si>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</si>
  <si>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</si>
  <si>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</si>
  <si>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</si>
  <si>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</si>
  <si>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</si>
  <si>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</si>
  <si>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</si>
  <si>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</si>
  <si>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</si>
  <si>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</si>
  <si>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</si>
  <si>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</si>
  <si>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</si>
  <si>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</si>
  <si>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</si>
  <si>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</si>
  <si>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</si>
  <si>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</si>
  <si>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</si>
  <si>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</si>
  <si>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</si>
  <si>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</si>
  <si>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</si>
  <si>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</si>
  <si>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</si>
  <si>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</si>
  <si>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</si>
  <si>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</si>
  <si>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</si>
  <si>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</si>
  <si>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</si>
  <si>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</si>
  <si>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</si>
  <si>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</si>
  <si>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</si>
  <si>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</si>
  <si>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</si>
  <si>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</si>
  <si>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</si>
  <si>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</si>
  <si>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</si>
  <si>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</si>
  <si>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</si>
  <si>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</si>
  <si>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</si>
  <si>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</si>
  <si>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</si>
  <si>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</si>
  <si>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</si>
  <si>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</si>
  <si>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</si>
  <si>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</si>
  <si>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</si>
  <si>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</si>
  <si>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</si>
  <si>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</si>
  <si>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</si>
  <si>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</si>
  <si>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</si>
  <si>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</si>
  <si>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</si>
  <si>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</si>
  <si>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</si>
  <si>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</si>
  <si>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</si>
  <si>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</si>
  <si>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</si>
  <si>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</si>
  <si>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</si>
  <si>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</si>
  <si>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</si>
  <si>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</si>
  <si>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</si>
  <si>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</si>
  <si>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</si>
  <si>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</si>
  <si>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</si>
  <si>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</si>
  <si>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</si>
  <si>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</si>
  <si>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</si>
  <si>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</si>
  <si>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</si>
  <si>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</si>
  <si>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</si>
  <si>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</si>
  <si>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</si>
  <si>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</si>
  <si>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</si>
  <si>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</si>
  <si>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</si>
  <si>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</si>
  <si>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</si>
  <si>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</si>
  <si>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</si>
  <si>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</si>
  <si>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</si>
  <si>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</si>
  <si>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</si>
  <si>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</si>
  <si>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</si>
  <si>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</si>
  <si>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</si>
  <si>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</si>
  <si>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</si>
  <si>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</si>
  <si>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</si>
  <si>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</si>
  <si>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</si>
  <si>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</si>
  <si>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</si>
  <si>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</si>
  <si>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</si>
  <si>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</si>
  <si>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</si>
  <si>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</si>
  <si>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</si>
  <si>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</si>
  <si>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</si>
  <si>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</si>
  <si>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</si>
  <si>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</si>
  <si>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</si>
  <si>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</si>
  <si>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</si>
  <si>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</si>
  <si>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</si>
  <si>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</si>
  <si>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</si>
  <si>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</si>
  <si>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</si>
  <si>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</si>
  <si>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</si>
  <si>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</si>
  <si>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</si>
  <si>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</si>
  <si>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</si>
  <si>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</si>
  <si>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</si>
  <si>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</si>
  <si>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</si>
  <si>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</si>
  <si>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</si>
  <si>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</si>
  <si>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</si>
  <si>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</si>
  <si>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</si>
  <si>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</si>
  <si>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</si>
  <si>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</si>
  <si>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</si>
  <si>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</si>
  <si>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</si>
  <si>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</si>
  <si>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</si>
  <si>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</si>
  <si>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</si>
  <si>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</si>
  <si>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</si>
  <si>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</si>
  <si>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</si>
  <si>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</si>
  <si>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</si>
  <si>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</si>
  <si>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</si>
  <si>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</si>
  <si>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</si>
  <si>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</si>
  <si>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</si>
  <si>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</si>
  <si>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</si>
  <si>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</si>
  <si>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</si>
  <si>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</si>
  <si>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</si>
  <si>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</si>
  <si>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</si>
  <si>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</si>
  <si>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</si>
  <si>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</si>
  <si>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</si>
  <si>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</si>
  <si>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</si>
  <si>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</si>
  <si>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</si>
  <si>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</si>
  <si>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</si>
  <si>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</si>
  <si>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</si>
  <si>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</si>
  <si>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</si>
  <si>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</si>
  <si>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</si>
  <si>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</si>
  <si>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</si>
  <si>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</si>
  <si>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</si>
  <si>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</si>
  <si>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</si>
  <si>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</si>
  <si>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</si>
  <si>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</si>
  <si>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</si>
  <si>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</si>
  <si>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</si>
  <si>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</si>
  <si>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</si>
  <si>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</si>
  <si>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</si>
  <si>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</si>
  <si>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</si>
  <si>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</si>
  <si>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</si>
  <si>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</si>
  <si>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</si>
  <si>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</si>
  <si>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</si>
  <si>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</si>
  <si>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</si>
  <si>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</si>
  <si>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</si>
  <si>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</si>
  <si>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</si>
  <si>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</si>
  <si>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</si>
  <si>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</si>
  <si>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</si>
  <si>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</si>
  <si>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</si>
  <si>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</si>
  <si>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</si>
  <si>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</si>
  <si>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</si>
  <si>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</si>
  <si>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</si>
  <si>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</si>
  <si>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</si>
  <si>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</si>
  <si>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</si>
  <si>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</si>
  <si>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</si>
  <si>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</si>
  <si>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</si>
  <si>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</si>
  <si>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</si>
  <si>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</si>
  <si>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</si>
  <si>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</si>
  <si>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</si>
  <si>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</si>
  <si>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</si>
  <si>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</si>
  <si>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</si>
  <si>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</si>
  <si>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</si>
  <si>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</si>
  <si>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</si>
  <si>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</si>
  <si>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</si>
  <si>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</si>
  <si>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</si>
  <si>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</si>
  <si>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</si>
  <si>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</si>
  <si>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</si>
  <si>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</si>
  <si>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</si>
  <si>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</si>
  <si>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</si>
  <si>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</si>
  <si>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</si>
  <si>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</si>
  <si>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</si>
  <si>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</si>
  <si>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</si>
  <si>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</si>
  <si>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</si>
  <si>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</si>
  <si>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</si>
  <si>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</si>
  <si>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</si>
  <si>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</si>
  <si>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</si>
  <si>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</si>
  <si>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</si>
  <si>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</si>
  <si>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</si>
  <si>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</si>
  <si>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</si>
  <si>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</si>
  <si>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</si>
  <si>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</si>
  <si>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</si>
  <si>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</si>
  <si>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</si>
  <si>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</si>
  <si>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</si>
  <si>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</si>
  <si>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</si>
  <si>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</si>
  <si>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</si>
  <si>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</si>
  <si>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</si>
  <si>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</si>
  <si>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</si>
  <si>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</si>
  <si>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</si>
  <si>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</si>
  <si>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</si>
  <si>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</si>
  <si>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</si>
  <si>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</si>
  <si>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</si>
  <si>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</si>
  <si>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</si>
  <si>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</si>
  <si>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</si>
  <si>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</si>
  <si>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</si>
  <si>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</si>
  <si>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</si>
  <si>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</si>
  <si>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</si>
  <si>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</si>
  <si>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</si>
  <si>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</si>
  <si>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</si>
  <si>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</si>
  <si>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</si>
  <si>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</si>
  <si>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</si>
  <si>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</si>
  <si>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</si>
  <si>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</si>
  <si>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</si>
  <si>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</si>
  <si>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</si>
  <si>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</si>
  <si>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</si>
  <si>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</si>
  <si>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</si>
  <si>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</si>
  <si>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</si>
  <si>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</si>
  <si>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</si>
  <si>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</si>
  <si>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</si>
  <si>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</si>
  <si>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</si>
  <si>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</si>
  <si>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</si>
  <si>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</si>
  <si>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</si>
  <si>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</si>
  <si>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</si>
  <si>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</si>
  <si>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</si>
  <si>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</si>
  <si>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</si>
  <si>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</si>
  <si>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</si>
  <si>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</si>
  <si>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</si>
  <si>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</si>
  <si>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</si>
  <si>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</si>
  <si>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</si>
  <si>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</si>
  <si>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</si>
  <si>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</si>
  <si>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</si>
  <si>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</si>
  <si>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</si>
  <si>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</si>
  <si>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</si>
  <si>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</si>
  <si>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</si>
  <si>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</si>
  <si>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</si>
  <si>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</si>
  <si>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</si>
  <si>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</si>
  <si>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</si>
  <si>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</si>
  <si>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</si>
  <si>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</si>
  <si>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</si>
  <si>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</si>
  <si>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</si>
  <si>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</si>
  <si>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</si>
  <si>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</si>
  <si>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</si>
  <si>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</si>
  <si>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</si>
  <si>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</si>
  <si>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</si>
  <si>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</si>
  <si>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</si>
  <si>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</si>
  <si>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</si>
  <si>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</si>
  <si>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</si>
  <si>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</si>
  <si>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</si>
  <si>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</si>
  <si>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</si>
  <si>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</si>
  <si>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</si>
  <si>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</si>
  <si>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</si>
  <si>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</si>
  <si>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</si>
  <si>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</si>
  <si>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</si>
  <si>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</si>
  <si>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</si>
  <si>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</si>
  <si>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</si>
  <si>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</si>
  <si>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</si>
  <si>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</si>
  <si>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</si>
  <si>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</si>
  <si>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</si>
  <si>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</si>
  <si>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</si>
  <si>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</si>
  <si>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</si>
  <si>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</si>
  <si>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</si>
  <si>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</si>
  <si>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</si>
  <si>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</si>
  <si>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</si>
  <si>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</si>
  <si>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</si>
  <si>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</si>
  <si>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</si>
  <si>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</si>
  <si>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</si>
  <si>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</si>
  <si>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</si>
  <si>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</si>
  <si>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</si>
  <si>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</si>
  <si>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</si>
  <si>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</si>
  <si>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</si>
  <si>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</si>
  <si>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</si>
  <si>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</si>
  <si>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</si>
  <si>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</si>
  <si>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</si>
  <si>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</si>
  <si>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</si>
  <si>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</si>
  <si>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</si>
  <si>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</si>
  <si>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</si>
  <si>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</si>
  <si>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</si>
  <si>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</si>
  <si>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</si>
  <si>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</si>
  <si>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</si>
  <si>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</si>
  <si>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</si>
  <si>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</si>
  <si>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</si>
  <si>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</si>
  <si>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</si>
  <si>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</si>
  <si>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</si>
  <si>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</si>
  <si>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</si>
  <si>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</si>
  <si>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</si>
  <si>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</si>
  <si>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</si>
  <si>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</si>
  <si>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</si>
  <si>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</si>
  <si>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</si>
  <si>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</si>
  <si>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</si>
  <si>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</si>
  <si>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</si>
  <si>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</si>
  <si>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</si>
  <si>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</si>
  <si>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</si>
  <si>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</si>
  <si>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</si>
  <si>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</si>
  <si>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</si>
  <si>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</si>
  <si>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</si>
  <si>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</si>
  <si>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</si>
  <si>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</si>
  <si>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</si>
  <si>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</si>
  <si>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</si>
  <si>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</si>
  <si>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</si>
  <si>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</si>
  <si>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</si>
  <si>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</si>
  <si>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</si>
  <si>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</si>
  <si>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</si>
  <si>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</si>
  <si>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</si>
  <si>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</si>
  <si>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</si>
  <si>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</si>
  <si>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</si>
  <si>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</si>
  <si>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</si>
  <si>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</si>
  <si>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</si>
  <si>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</si>
  <si>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</si>
  <si>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</si>
  <si>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</si>
  <si>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</si>
  <si>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</si>
  <si>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</si>
  <si>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</si>
  <si>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</si>
  <si>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</si>
  <si>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</si>
  <si>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</si>
  <si>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</si>
  <si>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</si>
  <si>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</si>
  <si>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</si>
  <si>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</si>
  <si>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</si>
  <si>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</si>
  <si>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</si>
  <si>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</si>
  <si>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</si>
  <si>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</si>
  <si>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</si>
  <si>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</si>
  <si>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</si>
  <si>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</si>
  <si>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</si>
  <si>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</si>
  <si>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</si>
  <si>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</si>
  <si>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</si>
  <si>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</si>
  <si>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</si>
  <si>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</si>
  <si>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</si>
  <si>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</si>
  <si>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</si>
  <si>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</si>
  <si>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</si>
  <si>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</si>
  <si>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</si>
  <si>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</si>
  <si>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</si>
  <si>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</si>
  <si>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</si>
  <si>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</si>
  <si>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</si>
  <si>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</si>
  <si>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</si>
  <si>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</si>
  <si>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</si>
  <si>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</si>
  <si>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</si>
  <si>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</si>
  <si>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</si>
  <si>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</si>
  <si>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</si>
  <si>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</si>
  <si>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</si>
  <si>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</si>
  <si>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</si>
  <si>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</si>
  <si>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</si>
  <si>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</si>
  <si>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</si>
  <si>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</si>
  <si>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</si>
  <si>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</si>
  <si>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</si>
  <si>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</si>
  <si>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</si>
  <si>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</si>
  <si>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</si>
  <si>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</si>
  <si>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</si>
  <si>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</si>
  <si>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</si>
  <si>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</si>
  <si>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</si>
  <si>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</si>
  <si>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</si>
  <si>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</si>
  <si>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</si>
  <si>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</si>
  <si>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</si>
  <si>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</si>
  <si>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</si>
  <si>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</si>
  <si>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</si>
  <si>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</si>
  <si>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</si>
  <si>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</si>
  <si>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</si>
  <si>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</si>
  <si>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</si>
  <si>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</si>
  <si>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</si>
  <si>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</si>
  <si>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</si>
  <si>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</si>
  <si>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</si>
  <si>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</si>
  <si>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</si>
  <si>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</si>
  <si>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</si>
  <si>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</si>
  <si>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</si>
  <si>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</si>
  <si>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</si>
  <si>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</si>
  <si>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</si>
  <si>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</si>
  <si>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</si>
  <si>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</si>
  <si>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</si>
  <si>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</si>
  <si>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</si>
  <si>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</si>
  <si>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</si>
  <si>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</si>
  <si>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</si>
  <si>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</si>
  <si>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</si>
  <si>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</si>
  <si>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</si>
  <si>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</si>
  <si>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</si>
  <si>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</si>
  <si>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</si>
  <si>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</si>
  <si>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</si>
  <si>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</si>
  <si>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</si>
  <si>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</si>
  <si>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</si>
  <si>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</si>
  <si>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</si>
  <si>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</si>
  <si>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</si>
  <si>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в земле</t>
  </si>
  <si>
    <t>ПИР</t>
  </si>
  <si>
    <t>УР</t>
  </si>
  <si>
    <t>ВЗ</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</si>
  <si>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</si>
  <si>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</si>
  <si>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</si>
  <si>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</si>
  <si>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</si>
  <si>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Разработка проектной документации по объектам: "Выноса (переустройства) ВЛ, КЛ 0,4-15 кВ, согласно приложению, ПИР 3.6н"</t>
  </si>
  <si>
    <t>Без НДС</t>
  </si>
  <si>
    <t>ООО "Аппатит"</t>
  </si>
  <si>
    <t>M_22-1216</t>
  </si>
  <si>
    <t>Переустройство ВЛ 15-261 (инв.№ 5114685) в п. Васильково Гурьевский ГО</t>
  </si>
  <si>
    <t>КВЛ 15 кВ 15-261</t>
  </si>
  <si>
    <t>оп.10-оп.12а</t>
  </si>
  <si>
    <t>Переустройство ВЛ 15-261 (инв.№ 5114685) протяженностью 0,25 км в п. Васильково Гурьевский ГО</t>
  </si>
  <si>
    <t>Соглашение о компенсации № 48/115/22 от 14.07.2022 (мероприятия по выносу (переустройству) объектов АО "Янтарьэнерго")</t>
  </si>
  <si>
    <t>КЛ 15 кВ 8,02 млн.руб./км</t>
  </si>
  <si>
    <t>СЦ</t>
  </si>
  <si>
    <t>ООО "Вест-проект"</t>
  </si>
  <si>
    <t>ООО "СБ-Строй"</t>
  </si>
  <si>
    <t>ПИР ООО "Вест-Проект"договор № 1344922 от 19.09.2022 в ценах 2022 года без НДС, млн. руб.</t>
  </si>
  <si>
    <t xml:space="preserve">ПИР ООО "Вест-Проект"договор № 1344922 от 19.09.2022 </t>
  </si>
  <si>
    <t>СМР</t>
  </si>
  <si>
    <t>Выполнение СМР с поставкой оборудования по объекту: Переустройство ВЛ 15-261 (инв.№ 5114685) в п. Васильково Гурьевский ГО</t>
  </si>
  <si>
    <t>ВЗЛ</t>
  </si>
  <si>
    <t>АО "Янтарьэнергосервис"</t>
  </si>
  <si>
    <t>ООО "Земстрой"</t>
  </si>
  <si>
    <t>ООО "Профэнергострой"</t>
  </si>
  <si>
    <t>СМР АО"Янтарьэнергосервис" договор № 341/СП от 28.10.2022 (ДС № 1 от 13.01.2023) в ценах 2022 года с НДС, млн. руб.</t>
  </si>
  <si>
    <t>СМР АО"Янтарьэнергосервис" договор № 341/СП от 28.10.2022 (ДС № 1 от 13.01.2023)</t>
  </si>
  <si>
    <t xml:space="preserve"> по состоянию на 01.01.2023</t>
  </si>
  <si>
    <t>З</t>
  </si>
  <si>
    <t>Содержание дирекции заказчика-застройщика  в ценах 2023 года, млн рублей</t>
  </si>
  <si>
    <t xml:space="preserve">Принят к бухгалтерскому учету, оформлен акт приемки законченного строительством объекта </t>
  </si>
  <si>
    <t>ПСД, утв. приказом № 4 от 13.01.2023</t>
  </si>
  <si>
    <t>Поставка кабеля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</si>
</sst>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9" formatCode="0.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59" fillId="0" borderId="0" xfId="1" applyFont="1" applyAlignment="1">
      <alignment horizontal="center" vertical="center"/>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xf numFmtId="2" fontId="11" fillId="0" borderId="0" xfId="2" applyNumberFormat="1" applyFill="1"/>
    <xf numFmtId="179" fontId="11" fillId="0" borderId="0" xfId="2" applyNumberFormat="1" applyFill="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23" t="s">
        <v>681</v>
      </c>
      <c r="B5" s="423"/>
      <c r="C5" s="423"/>
      <c r="D5" s="160"/>
      <c r="E5" s="160"/>
      <c r="F5" s="160"/>
      <c r="G5" s="160"/>
      <c r="H5" s="160"/>
      <c r="I5" s="160"/>
      <c r="J5" s="160"/>
    </row>
    <row r="6" spans="1:22" s="15" customFormat="1" ht="18.75" x14ac:dyDescent="0.3">
      <c r="A6" s="282"/>
      <c r="H6" s="281"/>
    </row>
    <row r="7" spans="1:22" s="15" customFormat="1" ht="18.75" x14ac:dyDescent="0.2">
      <c r="A7" s="427" t="s">
        <v>7</v>
      </c>
      <c r="B7" s="427"/>
      <c r="C7" s="427"/>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8" t="s">
        <v>670</v>
      </c>
      <c r="B9" s="428"/>
      <c r="C9" s="428"/>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24" t="s">
        <v>6</v>
      </c>
      <c r="B10" s="424"/>
      <c r="C10" s="424"/>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26" t="s">
        <v>685</v>
      </c>
      <c r="B12" s="426"/>
      <c r="C12" s="426"/>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24" t="s">
        <v>5</v>
      </c>
      <c r="B13" s="424"/>
      <c r="C13" s="424"/>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9" t="s">
        <v>686</v>
      </c>
      <c r="B15" s="430"/>
      <c r="C15" s="430"/>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24" t="s">
        <v>4</v>
      </c>
      <c r="B16" s="424"/>
      <c r="C16" s="424"/>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25" t="s">
        <v>511</v>
      </c>
      <c r="B18" s="426"/>
      <c r="C18" s="426"/>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7" t="s">
        <v>61</v>
      </c>
      <c r="B23" s="35" t="s">
        <v>620</v>
      </c>
      <c r="C23" s="157" t="s">
        <v>677</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20"/>
      <c r="B24" s="421"/>
      <c r="C24" s="422"/>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653</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20"/>
      <c r="B39" s="421"/>
      <c r="C39" s="422"/>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CONCATENATE("∆L15лэп=",('3.2 паспорт Техсостояние ЛЭП'!S26)," км")</f>
        <v>∆L15лэп=0,065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20"/>
      <c r="B47" s="421"/>
      <c r="C47" s="422"/>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2,91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2,44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R29" sqref="R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row>
    <row r="5" spans="1:21" ht="18.75" x14ac:dyDescent="0.3">
      <c r="A5" s="60"/>
      <c r="B5" s="60"/>
      <c r="C5" s="60"/>
      <c r="D5" s="60"/>
      <c r="E5" s="60"/>
      <c r="F5" s="60"/>
      <c r="L5" s="60"/>
      <c r="M5" s="60"/>
      <c r="U5" s="14"/>
    </row>
    <row r="6" spans="1:21" ht="18.75" x14ac:dyDescent="0.25">
      <c r="A6" s="437" t="s">
        <v>7</v>
      </c>
      <c r="B6" s="437"/>
      <c r="C6" s="437"/>
      <c r="D6" s="437"/>
      <c r="E6" s="437"/>
      <c r="F6" s="437"/>
      <c r="G6" s="437"/>
      <c r="H6" s="437"/>
      <c r="I6" s="437"/>
      <c r="J6" s="437"/>
      <c r="K6" s="437"/>
      <c r="L6" s="437"/>
      <c r="M6" s="437"/>
      <c r="N6" s="437"/>
      <c r="O6" s="437"/>
      <c r="P6" s="437"/>
      <c r="Q6" s="437"/>
      <c r="R6" s="437"/>
      <c r="S6" s="437"/>
      <c r="T6" s="437"/>
      <c r="U6" s="437"/>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31" t="str">
        <f>'1. паспорт местоположение'!A9:C9</f>
        <v>Акционерное общество "Россети Янтарь"</v>
      </c>
      <c r="B8" s="431"/>
      <c r="C8" s="431"/>
      <c r="D8" s="431"/>
      <c r="E8" s="431"/>
      <c r="F8" s="431"/>
      <c r="G8" s="431"/>
      <c r="H8" s="431"/>
      <c r="I8" s="431"/>
      <c r="J8" s="431"/>
      <c r="K8" s="431"/>
      <c r="L8" s="431"/>
      <c r="M8" s="431"/>
      <c r="N8" s="431"/>
      <c r="O8" s="431"/>
      <c r="P8" s="431"/>
      <c r="Q8" s="431"/>
      <c r="R8" s="431"/>
      <c r="S8" s="431"/>
      <c r="T8" s="431"/>
      <c r="U8" s="431"/>
    </row>
    <row r="9" spans="1:21" ht="18.75" customHeight="1" x14ac:dyDescent="0.25">
      <c r="A9" s="433" t="s">
        <v>6</v>
      </c>
      <c r="B9" s="433"/>
      <c r="C9" s="433"/>
      <c r="D9" s="433"/>
      <c r="E9" s="433"/>
      <c r="F9" s="433"/>
      <c r="G9" s="433"/>
      <c r="H9" s="433"/>
      <c r="I9" s="433"/>
      <c r="J9" s="433"/>
      <c r="K9" s="433"/>
      <c r="L9" s="433"/>
      <c r="M9" s="433"/>
      <c r="N9" s="433"/>
      <c r="O9" s="433"/>
      <c r="P9" s="433"/>
      <c r="Q9" s="433"/>
      <c r="R9" s="433"/>
      <c r="S9" s="433"/>
      <c r="T9" s="433"/>
      <c r="U9" s="433"/>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31" t="str">
        <f>'1. паспорт местоположение'!A12:C12</f>
        <v>M_22-1216</v>
      </c>
      <c r="B11" s="431"/>
      <c r="C11" s="431"/>
      <c r="D11" s="431"/>
      <c r="E11" s="431"/>
      <c r="F11" s="431"/>
      <c r="G11" s="431"/>
      <c r="H11" s="431"/>
      <c r="I11" s="431"/>
      <c r="J11" s="431"/>
      <c r="K11" s="431"/>
      <c r="L11" s="431"/>
      <c r="M11" s="431"/>
      <c r="N11" s="431"/>
      <c r="O11" s="431"/>
      <c r="P11" s="431"/>
      <c r="Q11" s="431"/>
      <c r="R11" s="431"/>
      <c r="S11" s="431"/>
      <c r="T11" s="431"/>
      <c r="U11" s="431"/>
    </row>
    <row r="12" spans="1:21" x14ac:dyDescent="0.25">
      <c r="A12" s="433" t="s">
        <v>5</v>
      </c>
      <c r="B12" s="433"/>
      <c r="C12" s="433"/>
      <c r="D12" s="433"/>
      <c r="E12" s="433"/>
      <c r="F12" s="433"/>
      <c r="G12" s="433"/>
      <c r="H12" s="433"/>
      <c r="I12" s="433"/>
      <c r="J12" s="433"/>
      <c r="K12" s="433"/>
      <c r="L12" s="433"/>
      <c r="M12" s="433"/>
      <c r="N12" s="433"/>
      <c r="O12" s="433"/>
      <c r="P12" s="433"/>
      <c r="Q12" s="433"/>
      <c r="R12" s="433"/>
      <c r="S12" s="433"/>
      <c r="T12" s="433"/>
      <c r="U12" s="433"/>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31" t="str">
        <f>'1. паспорт местоположение'!A15</f>
        <v>Переустройство ВЛ 15-261 (инв.№ 5114685) в п. Васильково Гурьевский ГО</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433" t="s">
        <v>4</v>
      </c>
      <c r="B15" s="433"/>
      <c r="C15" s="433"/>
      <c r="D15" s="433"/>
      <c r="E15" s="433"/>
      <c r="F15" s="433"/>
      <c r="G15" s="433"/>
      <c r="H15" s="433"/>
      <c r="I15" s="433"/>
      <c r="J15" s="433"/>
      <c r="K15" s="433"/>
      <c r="L15" s="433"/>
      <c r="M15" s="433"/>
      <c r="N15" s="433"/>
      <c r="O15" s="433"/>
      <c r="P15" s="433"/>
      <c r="Q15" s="433"/>
      <c r="R15" s="433"/>
      <c r="S15" s="433"/>
      <c r="T15" s="433"/>
      <c r="U15" s="433"/>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60"/>
      <c r="L17" s="60"/>
      <c r="M17" s="60"/>
      <c r="N17" s="60"/>
      <c r="O17" s="60"/>
      <c r="P17" s="60"/>
      <c r="Q17" s="60"/>
      <c r="R17" s="60"/>
      <c r="S17" s="60"/>
      <c r="T17" s="60"/>
    </row>
    <row r="18" spans="1:24" x14ac:dyDescent="0.25">
      <c r="A18" s="509" t="s">
        <v>496</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60"/>
      <c r="B19" s="60"/>
      <c r="C19" s="60"/>
      <c r="D19" s="60"/>
      <c r="E19" s="60"/>
      <c r="F19" s="60"/>
      <c r="L19" s="60"/>
      <c r="M19" s="60"/>
      <c r="N19" s="60"/>
      <c r="O19" s="60"/>
      <c r="P19" s="60"/>
      <c r="Q19" s="60"/>
      <c r="R19" s="60"/>
      <c r="S19" s="60"/>
      <c r="T19" s="60"/>
    </row>
    <row r="20" spans="1:24" ht="33" customHeight="1" x14ac:dyDescent="0.25">
      <c r="A20" s="506" t="s">
        <v>184</v>
      </c>
      <c r="B20" s="506" t="s">
        <v>183</v>
      </c>
      <c r="C20" s="495" t="s">
        <v>182</v>
      </c>
      <c r="D20" s="495"/>
      <c r="E20" s="508" t="s">
        <v>181</v>
      </c>
      <c r="F20" s="508"/>
      <c r="G20" s="506" t="s">
        <v>665</v>
      </c>
      <c r="H20" s="514" t="s">
        <v>666</v>
      </c>
      <c r="I20" s="515"/>
      <c r="J20" s="515"/>
      <c r="K20" s="515"/>
      <c r="L20" s="514" t="s">
        <v>667</v>
      </c>
      <c r="M20" s="515"/>
      <c r="N20" s="515"/>
      <c r="O20" s="515"/>
      <c r="P20" s="514" t="s">
        <v>668</v>
      </c>
      <c r="Q20" s="515"/>
      <c r="R20" s="515"/>
      <c r="S20" s="515"/>
      <c r="T20" s="510" t="s">
        <v>180</v>
      </c>
      <c r="U20" s="511"/>
      <c r="V20" s="81"/>
      <c r="W20" s="81"/>
      <c r="X20" s="81"/>
    </row>
    <row r="21" spans="1:24" ht="99.75" customHeight="1" x14ac:dyDescent="0.25">
      <c r="A21" s="507"/>
      <c r="B21" s="507"/>
      <c r="C21" s="495"/>
      <c r="D21" s="495"/>
      <c r="E21" s="508"/>
      <c r="F21" s="508"/>
      <c r="G21" s="507"/>
      <c r="H21" s="495" t="s">
        <v>2</v>
      </c>
      <c r="I21" s="495"/>
      <c r="J21" s="495" t="s">
        <v>635</v>
      </c>
      <c r="K21" s="495"/>
      <c r="L21" s="495" t="s">
        <v>2</v>
      </c>
      <c r="M21" s="495"/>
      <c r="N21" s="495" t="s">
        <v>635</v>
      </c>
      <c r="O21" s="495"/>
      <c r="P21" s="495" t="s">
        <v>2</v>
      </c>
      <c r="Q21" s="495"/>
      <c r="R21" s="495" t="s">
        <v>635</v>
      </c>
      <c r="S21" s="495"/>
      <c r="T21" s="512"/>
      <c r="U21" s="513"/>
    </row>
    <row r="22" spans="1:24" ht="89.25" customHeight="1" x14ac:dyDescent="0.25">
      <c r="A22" s="502"/>
      <c r="B22" s="502"/>
      <c r="C22" s="78" t="s">
        <v>2</v>
      </c>
      <c r="D22" s="78" t="s">
        <v>179</v>
      </c>
      <c r="E22" s="80" t="s">
        <v>648</v>
      </c>
      <c r="F22" s="80" t="s">
        <v>705</v>
      </c>
      <c r="G22" s="502"/>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5">
        <v>20</v>
      </c>
      <c r="U23" s="385">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2.61675338</v>
      </c>
      <c r="O24" s="269">
        <f t="shared" si="2"/>
        <v>0</v>
      </c>
      <c r="P24" s="269">
        <f t="shared" si="0"/>
        <v>0</v>
      </c>
      <c r="Q24" s="269">
        <f t="shared" si="0"/>
        <v>0</v>
      </c>
      <c r="R24" s="269">
        <f t="shared" si="0"/>
        <v>0.28825091999999997</v>
      </c>
      <c r="S24" s="269">
        <f t="shared" si="0"/>
        <v>0.28825091999999997</v>
      </c>
      <c r="T24" s="269">
        <f>H24+L24+P24</f>
        <v>0</v>
      </c>
      <c r="U24" s="275">
        <f>J24+N24+R24</f>
        <v>2.9050042999999999</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2.61675338</v>
      </c>
      <c r="O29" s="270">
        <v>0</v>
      </c>
      <c r="P29" s="270">
        <v>0</v>
      </c>
      <c r="Q29" s="270">
        <v>0</v>
      </c>
      <c r="R29" s="270">
        <v>0.28825091999999997</v>
      </c>
      <c r="S29" s="270">
        <f>R29</f>
        <v>0.28825091999999997</v>
      </c>
      <c r="T29" s="269">
        <f t="shared" si="3"/>
        <v>0</v>
      </c>
      <c r="U29" s="275">
        <f t="shared" si="4"/>
        <v>2.9050042999999999</v>
      </c>
    </row>
    <row r="30" spans="1:24" ht="47.25" x14ac:dyDescent="0.25">
      <c r="A30" s="76" t="s">
        <v>61</v>
      </c>
      <c r="B30" s="75" t="s">
        <v>168</v>
      </c>
      <c r="C30" s="269">
        <v>0</v>
      </c>
      <c r="D30" s="269">
        <v>0</v>
      </c>
      <c r="E30" s="272">
        <v>0</v>
      </c>
      <c r="F30" s="272">
        <v>0</v>
      </c>
      <c r="G30" s="269">
        <f t="shared" ref="G30" si="5">SUM(G31:G34)</f>
        <v>0</v>
      </c>
      <c r="H30" s="269">
        <f t="shared" ref="H30:S30" si="6">SUM(H31:H34)</f>
        <v>0</v>
      </c>
      <c r="I30" s="269">
        <f t="shared" si="6"/>
        <v>0</v>
      </c>
      <c r="J30" s="269">
        <f t="shared" ref="J30:O30" si="7">SUM(J31:J34)</f>
        <v>0</v>
      </c>
      <c r="K30" s="269">
        <f t="shared" si="7"/>
        <v>0</v>
      </c>
      <c r="L30" s="269">
        <f t="shared" si="7"/>
        <v>0</v>
      </c>
      <c r="M30" s="269">
        <f t="shared" si="7"/>
        <v>0</v>
      </c>
      <c r="N30" s="269">
        <f t="shared" si="7"/>
        <v>2.2736278200000002</v>
      </c>
      <c r="O30" s="269">
        <f t="shared" si="7"/>
        <v>0</v>
      </c>
      <c r="P30" s="269">
        <f t="shared" si="6"/>
        <v>0</v>
      </c>
      <c r="Q30" s="269">
        <f t="shared" si="6"/>
        <v>0</v>
      </c>
      <c r="R30" s="269">
        <f t="shared" si="6"/>
        <v>0.1627091</v>
      </c>
      <c r="S30" s="269">
        <f t="shared" si="6"/>
        <v>0.1627091</v>
      </c>
      <c r="T30" s="269">
        <f t="shared" si="3"/>
        <v>0</v>
      </c>
      <c r="U30" s="275">
        <f t="shared" si="4"/>
        <v>2.43633692</v>
      </c>
      <c r="W30" s="396"/>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9.2999999999999999E-2</v>
      </c>
      <c r="O31" s="270">
        <v>0</v>
      </c>
      <c r="P31" s="270">
        <v>0</v>
      </c>
      <c r="Q31" s="270">
        <v>0</v>
      </c>
      <c r="R31" s="270">
        <v>0</v>
      </c>
      <c r="S31" s="270">
        <f t="shared" ref="S31:S64" si="8">R31</f>
        <v>0</v>
      </c>
      <c r="T31" s="269">
        <f t="shared" si="3"/>
        <v>0</v>
      </c>
      <c r="U31" s="275">
        <f t="shared" si="4"/>
        <v>9.2999999999999999E-2</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1.7594640400000001</v>
      </c>
      <c r="O32" s="270">
        <v>0</v>
      </c>
      <c r="P32" s="270">
        <v>0</v>
      </c>
      <c r="Q32" s="270">
        <v>0</v>
      </c>
      <c r="R32" s="270">
        <v>0</v>
      </c>
      <c r="S32" s="270">
        <f t="shared" si="8"/>
        <v>0</v>
      </c>
      <c r="T32" s="269">
        <f t="shared" si="3"/>
        <v>0</v>
      </c>
      <c r="U32" s="275">
        <f t="shared" si="4"/>
        <v>1.7594640400000001</v>
      </c>
    </row>
    <row r="33" spans="1:23" x14ac:dyDescent="0.25">
      <c r="A33" s="76" t="s">
        <v>163</v>
      </c>
      <c r="B33" s="47" t="s">
        <v>162</v>
      </c>
      <c r="C33" s="269">
        <v>0</v>
      </c>
      <c r="D33" s="269">
        <v>0</v>
      </c>
      <c r="E33" s="270">
        <v>0</v>
      </c>
      <c r="F33" s="270">
        <v>0</v>
      </c>
      <c r="G33" s="270">
        <v>0</v>
      </c>
      <c r="H33" s="270">
        <v>0</v>
      </c>
      <c r="I33" s="270">
        <v>0</v>
      </c>
      <c r="J33" s="270">
        <v>0</v>
      </c>
      <c r="K33" s="270">
        <v>0</v>
      </c>
      <c r="L33" s="270">
        <v>0</v>
      </c>
      <c r="M33" s="270">
        <v>0</v>
      </c>
      <c r="N33" s="270">
        <v>0.38725704</v>
      </c>
      <c r="O33" s="270">
        <v>0</v>
      </c>
      <c r="P33" s="270">
        <v>0</v>
      </c>
      <c r="Q33" s="270">
        <v>0</v>
      </c>
      <c r="R33" s="270">
        <v>0</v>
      </c>
      <c r="S33" s="270">
        <f t="shared" si="8"/>
        <v>0</v>
      </c>
      <c r="T33" s="269">
        <f t="shared" si="3"/>
        <v>0</v>
      </c>
      <c r="U33" s="275">
        <f t="shared" si="4"/>
        <v>0.38725704</v>
      </c>
    </row>
    <row r="34" spans="1:23" x14ac:dyDescent="0.25">
      <c r="A34" s="76" t="s">
        <v>161</v>
      </c>
      <c r="B34" s="47" t="s">
        <v>160</v>
      </c>
      <c r="C34" s="269">
        <v>0</v>
      </c>
      <c r="D34" s="269">
        <v>0</v>
      </c>
      <c r="E34" s="270">
        <v>0</v>
      </c>
      <c r="F34" s="270">
        <v>0</v>
      </c>
      <c r="G34" s="270">
        <v>0</v>
      </c>
      <c r="H34" s="270">
        <v>0</v>
      </c>
      <c r="I34" s="270">
        <v>0</v>
      </c>
      <c r="J34" s="270">
        <v>0</v>
      </c>
      <c r="K34" s="270">
        <v>0</v>
      </c>
      <c r="L34" s="270">
        <v>0</v>
      </c>
      <c r="M34" s="270">
        <v>0</v>
      </c>
      <c r="N34" s="270">
        <v>3.3906739999999998E-2</v>
      </c>
      <c r="O34" s="270">
        <v>0</v>
      </c>
      <c r="P34" s="270">
        <v>0</v>
      </c>
      <c r="Q34" s="270">
        <v>0</v>
      </c>
      <c r="R34" s="270">
        <v>0.1627091</v>
      </c>
      <c r="S34" s="270">
        <f t="shared" si="8"/>
        <v>0.1627091</v>
      </c>
      <c r="T34" s="269">
        <f t="shared" si="3"/>
        <v>0</v>
      </c>
      <c r="U34" s="275">
        <f t="shared" si="4"/>
        <v>0.19661583999999999</v>
      </c>
      <c r="W34" s="396"/>
    </row>
    <row r="35" spans="1:23"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f t="shared" si="8"/>
        <v>0</v>
      </c>
      <c r="T35" s="269">
        <f t="shared" si="3"/>
        <v>0</v>
      </c>
      <c r="U35" s="275">
        <f t="shared" si="4"/>
        <v>0</v>
      </c>
    </row>
    <row r="36" spans="1:23"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f t="shared" si="8"/>
        <v>0</v>
      </c>
      <c r="T36" s="269">
        <f t="shared" si="3"/>
        <v>0</v>
      </c>
      <c r="U36" s="275">
        <f t="shared" si="4"/>
        <v>0</v>
      </c>
    </row>
    <row r="37" spans="1:23"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f t="shared" si="8"/>
        <v>0</v>
      </c>
      <c r="T37" s="269">
        <f t="shared" si="3"/>
        <v>0</v>
      </c>
      <c r="U37" s="275">
        <f t="shared" si="4"/>
        <v>0</v>
      </c>
    </row>
    <row r="38" spans="1:23"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f t="shared" si="8"/>
        <v>0</v>
      </c>
      <c r="T38" s="269">
        <f t="shared" si="3"/>
        <v>0</v>
      </c>
      <c r="U38" s="275">
        <f t="shared" si="4"/>
        <v>0</v>
      </c>
    </row>
    <row r="39" spans="1:23"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f t="shared" si="8"/>
        <v>0</v>
      </c>
      <c r="T39" s="269">
        <f t="shared" si="3"/>
        <v>0</v>
      </c>
      <c r="U39" s="275">
        <f t="shared" si="4"/>
        <v>0</v>
      </c>
    </row>
    <row r="40" spans="1:23"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f t="shared" si="8"/>
        <v>0</v>
      </c>
      <c r="T40" s="269">
        <f t="shared" si="3"/>
        <v>0</v>
      </c>
      <c r="U40" s="275">
        <f t="shared" si="4"/>
        <v>0</v>
      </c>
    </row>
    <row r="41" spans="1:23" x14ac:dyDescent="0.25">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0.25</v>
      </c>
      <c r="S41" s="270">
        <f t="shared" si="8"/>
        <v>0.25</v>
      </c>
      <c r="T41" s="269">
        <f t="shared" si="3"/>
        <v>0</v>
      </c>
      <c r="U41" s="275">
        <f t="shared" si="4"/>
        <v>0.25</v>
      </c>
    </row>
    <row r="42" spans="1:23"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f t="shared" si="8"/>
        <v>0</v>
      </c>
      <c r="T42" s="269">
        <f t="shared" si="3"/>
        <v>0</v>
      </c>
      <c r="U42" s="275">
        <f t="shared" si="4"/>
        <v>0</v>
      </c>
    </row>
    <row r="43" spans="1:23"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f t="shared" si="8"/>
        <v>0</v>
      </c>
      <c r="T43" s="269">
        <f t="shared" si="3"/>
        <v>0</v>
      </c>
      <c r="U43" s="275">
        <f t="shared" si="4"/>
        <v>0</v>
      </c>
    </row>
    <row r="44" spans="1:23"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f t="shared" si="8"/>
        <v>0</v>
      </c>
      <c r="T44" s="269">
        <f t="shared" si="3"/>
        <v>0</v>
      </c>
      <c r="U44" s="275">
        <f t="shared" si="4"/>
        <v>0</v>
      </c>
    </row>
    <row r="45" spans="1:23"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f t="shared" si="8"/>
        <v>0</v>
      </c>
      <c r="T45" s="269">
        <f t="shared" si="3"/>
        <v>0</v>
      </c>
      <c r="U45" s="275">
        <f t="shared" si="4"/>
        <v>0</v>
      </c>
    </row>
    <row r="46" spans="1:23"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f t="shared" si="8"/>
        <v>0</v>
      </c>
      <c r="T46" s="269">
        <f t="shared" si="3"/>
        <v>0</v>
      </c>
      <c r="U46" s="275">
        <f t="shared" si="4"/>
        <v>0</v>
      </c>
    </row>
    <row r="47" spans="1:23" ht="31.5" x14ac:dyDescent="0.25">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f t="shared" si="8"/>
        <v>0</v>
      </c>
      <c r="T47" s="269">
        <f t="shared" si="3"/>
        <v>0</v>
      </c>
      <c r="U47" s="275">
        <f t="shared" si="4"/>
        <v>0</v>
      </c>
    </row>
    <row r="48" spans="1:23" ht="31.5" x14ac:dyDescent="0.25">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f t="shared" si="8"/>
        <v>0</v>
      </c>
      <c r="T48" s="269">
        <f t="shared" si="3"/>
        <v>0</v>
      </c>
      <c r="U48" s="275">
        <f t="shared" si="4"/>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f>R41</f>
        <v>0.25</v>
      </c>
      <c r="S49" s="270">
        <f t="shared" si="8"/>
        <v>0.25</v>
      </c>
      <c r="T49" s="269">
        <f t="shared" si="3"/>
        <v>0</v>
      </c>
      <c r="U49" s="275">
        <f t="shared" si="4"/>
        <v>0.25</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f t="shared" si="8"/>
        <v>0</v>
      </c>
      <c r="T50" s="269">
        <f t="shared" si="3"/>
        <v>0</v>
      </c>
      <c r="U50" s="275">
        <f t="shared" si="4"/>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f t="shared" si="8"/>
        <v>0</v>
      </c>
      <c r="T51" s="269">
        <f t="shared" si="3"/>
        <v>0</v>
      </c>
      <c r="U51" s="275">
        <f t="shared" si="4"/>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2.43633692</v>
      </c>
      <c r="S52" s="270">
        <f t="shared" si="8"/>
        <v>2.43633692</v>
      </c>
      <c r="T52" s="269">
        <f t="shared" si="3"/>
        <v>0</v>
      </c>
      <c r="U52" s="275">
        <f t="shared" si="4"/>
        <v>2.43633692</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f t="shared" si="8"/>
        <v>0</v>
      </c>
      <c r="T53" s="269">
        <f t="shared" si="3"/>
        <v>0</v>
      </c>
      <c r="U53" s="275">
        <f t="shared" si="4"/>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f t="shared" si="8"/>
        <v>0</v>
      </c>
      <c r="T54" s="269">
        <f t="shared" si="3"/>
        <v>0</v>
      </c>
      <c r="U54" s="275">
        <f t="shared" si="4"/>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f t="shared" si="8"/>
        <v>0</v>
      </c>
      <c r="T55" s="269">
        <f t="shared" si="3"/>
        <v>0</v>
      </c>
      <c r="U55" s="275">
        <f t="shared" si="4"/>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f>R47+R48+R49</f>
        <v>0.25</v>
      </c>
      <c r="S56" s="270">
        <f t="shared" si="8"/>
        <v>0.25</v>
      </c>
      <c r="T56" s="269">
        <f t="shared" si="3"/>
        <v>0</v>
      </c>
      <c r="U56" s="275">
        <f t="shared" si="4"/>
        <v>0.25</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f t="shared" si="8"/>
        <v>0</v>
      </c>
      <c r="T57" s="269">
        <f t="shared" si="3"/>
        <v>0</v>
      </c>
      <c r="U57" s="275">
        <f t="shared" si="4"/>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f t="shared" si="8"/>
        <v>0</v>
      </c>
      <c r="T58" s="269">
        <f t="shared" si="3"/>
        <v>0</v>
      </c>
      <c r="U58" s="275">
        <f t="shared" si="4"/>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f t="shared" si="8"/>
        <v>0</v>
      </c>
      <c r="T59" s="269">
        <f t="shared" si="3"/>
        <v>0</v>
      </c>
      <c r="U59" s="275">
        <f t="shared" si="4"/>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f t="shared" si="8"/>
        <v>0</v>
      </c>
      <c r="T60" s="269">
        <f t="shared" si="3"/>
        <v>0</v>
      </c>
      <c r="U60" s="275">
        <f t="shared" si="4"/>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f t="shared" si="8"/>
        <v>0</v>
      </c>
      <c r="T61" s="269">
        <f t="shared" si="3"/>
        <v>0</v>
      </c>
      <c r="U61" s="275">
        <f t="shared" si="4"/>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f t="shared" si="8"/>
        <v>0</v>
      </c>
      <c r="T62" s="269">
        <f t="shared" si="3"/>
        <v>0</v>
      </c>
      <c r="U62" s="275">
        <f t="shared" si="4"/>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f>'3.2 паспорт Техсостояние ЛЭП'!Q25</f>
        <v>0.185</v>
      </c>
      <c r="S63" s="270">
        <f t="shared" si="8"/>
        <v>0.185</v>
      </c>
      <c r="T63" s="269">
        <f t="shared" si="3"/>
        <v>0</v>
      </c>
      <c r="U63" s="275">
        <f t="shared" si="4"/>
        <v>0.185</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f t="shared" si="8"/>
        <v>0</v>
      </c>
      <c r="T64" s="269">
        <f t="shared" si="3"/>
        <v>0</v>
      </c>
      <c r="U64" s="275">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18"/>
      <c r="C66" s="518"/>
      <c r="D66" s="518"/>
      <c r="E66" s="518"/>
      <c r="F66" s="518"/>
      <c r="G66" s="518"/>
      <c r="H66" s="518"/>
      <c r="I66" s="51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19"/>
      <c r="C68" s="519"/>
      <c r="D68" s="519"/>
      <c r="E68" s="519"/>
      <c r="F68" s="519"/>
      <c r="G68" s="519"/>
      <c r="H68" s="519"/>
      <c r="I68" s="519"/>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18"/>
      <c r="C70" s="518"/>
      <c r="D70" s="518"/>
      <c r="E70" s="518"/>
      <c r="F70" s="518"/>
      <c r="G70" s="518"/>
      <c r="H70" s="518"/>
      <c r="I70" s="518"/>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18"/>
      <c r="C72" s="518"/>
      <c r="D72" s="518"/>
      <c r="E72" s="518"/>
      <c r="F72" s="518"/>
      <c r="G72" s="518"/>
      <c r="H72" s="518"/>
      <c r="I72" s="518"/>
      <c r="J72" s="64"/>
      <c r="K72" s="64"/>
      <c r="L72" s="60"/>
      <c r="M72" s="60"/>
      <c r="N72" s="66"/>
      <c r="O72" s="60"/>
      <c r="P72" s="60"/>
      <c r="Q72" s="60"/>
      <c r="R72" s="60"/>
      <c r="S72" s="60"/>
      <c r="T72" s="60"/>
    </row>
    <row r="73" spans="1:20" ht="32.25" customHeight="1" x14ac:dyDescent="0.25">
      <c r="A73" s="60"/>
      <c r="B73" s="519"/>
      <c r="C73" s="519"/>
      <c r="D73" s="519"/>
      <c r="E73" s="519"/>
      <c r="F73" s="519"/>
      <c r="G73" s="519"/>
      <c r="H73" s="519"/>
      <c r="I73" s="519"/>
      <c r="J73" s="65"/>
      <c r="K73" s="65"/>
      <c r="L73" s="60"/>
      <c r="M73" s="60"/>
      <c r="N73" s="60"/>
      <c r="O73" s="60"/>
      <c r="P73" s="60"/>
      <c r="Q73" s="60"/>
      <c r="R73" s="60"/>
      <c r="S73" s="60"/>
      <c r="T73" s="60"/>
    </row>
    <row r="74" spans="1:20" ht="51.75" customHeight="1" x14ac:dyDescent="0.25">
      <c r="A74" s="60"/>
      <c r="B74" s="518"/>
      <c r="C74" s="518"/>
      <c r="D74" s="518"/>
      <c r="E74" s="518"/>
      <c r="F74" s="518"/>
      <c r="G74" s="518"/>
      <c r="H74" s="518"/>
      <c r="I74" s="518"/>
      <c r="J74" s="64"/>
      <c r="K74" s="64"/>
      <c r="L74" s="60"/>
      <c r="M74" s="60"/>
      <c r="N74" s="60"/>
      <c r="O74" s="60"/>
      <c r="P74" s="60"/>
      <c r="Q74" s="60"/>
      <c r="R74" s="60"/>
      <c r="S74" s="60"/>
      <c r="T74" s="60"/>
    </row>
    <row r="75" spans="1:20" ht="21.75" customHeight="1" x14ac:dyDescent="0.25">
      <c r="A75" s="60"/>
      <c r="B75" s="516"/>
      <c r="C75" s="516"/>
      <c r="D75" s="516"/>
      <c r="E75" s="516"/>
      <c r="F75" s="516"/>
      <c r="G75" s="516"/>
      <c r="H75" s="516"/>
      <c r="I75" s="516"/>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17"/>
      <c r="C77" s="517"/>
      <c r="D77" s="517"/>
      <c r="E77" s="517"/>
      <c r="F77" s="517"/>
      <c r="G77" s="517"/>
      <c r="H77" s="517"/>
      <c r="I77" s="517"/>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0" zoomScale="85" zoomScaleSheetLayoutView="85" workbookViewId="0">
      <selection activeCell="AT30" sqref="AT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3" t="str">
        <f>'1. паспорт местоположение'!A5:C5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4"/>
    </row>
    <row r="7" spans="1:48" ht="18.75" x14ac:dyDescent="0.25">
      <c r="A7" s="437" t="s">
        <v>7</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1" t="str">
        <f>'1. паспорт местоположение'!A9:C9</f>
        <v>Акционерное общество "Россети Янтарь"</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33" t="s">
        <v>6</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1" t="str">
        <f>'1. паспорт местоположение'!A12:C12</f>
        <v>M_22-1216</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3" t="s">
        <v>5</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1" t="str">
        <f>'1. паспорт местоположение'!A15</f>
        <v>Переустройство ВЛ 15-261 (инв.№ 5114685) в п. Васильково Гурьевский ГО</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33" t="s">
        <v>4</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5"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5" customFormat="1" x14ac:dyDescent="0.25">
      <c r="A21" s="520" t="s">
        <v>509</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50</v>
      </c>
      <c r="B22" s="524" t="s">
        <v>22</v>
      </c>
      <c r="C22" s="521" t="s">
        <v>49</v>
      </c>
      <c r="D22" s="521" t="s">
        <v>48</v>
      </c>
      <c r="E22" s="527" t="s">
        <v>520</v>
      </c>
      <c r="F22" s="528"/>
      <c r="G22" s="528"/>
      <c r="H22" s="528"/>
      <c r="I22" s="528"/>
      <c r="J22" s="528"/>
      <c r="K22" s="528"/>
      <c r="L22" s="529"/>
      <c r="M22" s="521" t="s">
        <v>47</v>
      </c>
      <c r="N22" s="521" t="s">
        <v>46</v>
      </c>
      <c r="O22" s="521" t="s">
        <v>45</v>
      </c>
      <c r="P22" s="530" t="s">
        <v>255</v>
      </c>
      <c r="Q22" s="530" t="s">
        <v>44</v>
      </c>
      <c r="R22" s="530" t="s">
        <v>43</v>
      </c>
      <c r="S22" s="530" t="s">
        <v>42</v>
      </c>
      <c r="T22" s="530"/>
      <c r="U22" s="531" t="s">
        <v>41</v>
      </c>
      <c r="V22" s="531" t="s">
        <v>40</v>
      </c>
      <c r="W22" s="530" t="s">
        <v>39</v>
      </c>
      <c r="X22" s="530" t="s">
        <v>38</v>
      </c>
      <c r="Y22" s="530" t="s">
        <v>37</v>
      </c>
      <c r="Z22" s="542" t="s">
        <v>36</v>
      </c>
      <c r="AA22" s="530" t="s">
        <v>35</v>
      </c>
      <c r="AB22" s="530" t="s">
        <v>34</v>
      </c>
      <c r="AC22" s="530" t="s">
        <v>33</v>
      </c>
      <c r="AD22" s="530" t="s">
        <v>32</v>
      </c>
      <c r="AE22" s="530" t="s">
        <v>31</v>
      </c>
      <c r="AF22" s="530" t="s">
        <v>30</v>
      </c>
      <c r="AG22" s="530"/>
      <c r="AH22" s="530"/>
      <c r="AI22" s="530"/>
      <c r="AJ22" s="530"/>
      <c r="AK22" s="530"/>
      <c r="AL22" s="530" t="s">
        <v>29</v>
      </c>
      <c r="AM22" s="530"/>
      <c r="AN22" s="530"/>
      <c r="AO22" s="530"/>
      <c r="AP22" s="530" t="s">
        <v>28</v>
      </c>
      <c r="AQ22" s="530"/>
      <c r="AR22" s="530" t="s">
        <v>27</v>
      </c>
      <c r="AS22" s="530" t="s">
        <v>26</v>
      </c>
      <c r="AT22" s="530" t="s">
        <v>25</v>
      </c>
      <c r="AU22" s="530" t="s">
        <v>24</v>
      </c>
      <c r="AV22" s="530" t="s">
        <v>23</v>
      </c>
    </row>
    <row r="23" spans="1:48" s="25" customFormat="1" ht="64.5" customHeight="1" x14ac:dyDescent="0.25">
      <c r="A23" s="522"/>
      <c r="B23" s="525"/>
      <c r="C23" s="522"/>
      <c r="D23" s="522"/>
      <c r="E23" s="534" t="s">
        <v>21</v>
      </c>
      <c r="F23" s="536" t="s">
        <v>126</v>
      </c>
      <c r="G23" s="536" t="s">
        <v>125</v>
      </c>
      <c r="H23" s="536" t="s">
        <v>124</v>
      </c>
      <c r="I23" s="540" t="s">
        <v>430</v>
      </c>
      <c r="J23" s="540" t="s">
        <v>431</v>
      </c>
      <c r="K23" s="540" t="s">
        <v>432</v>
      </c>
      <c r="L23" s="536" t="s">
        <v>74</v>
      </c>
      <c r="M23" s="522"/>
      <c r="N23" s="522"/>
      <c r="O23" s="522"/>
      <c r="P23" s="530"/>
      <c r="Q23" s="530"/>
      <c r="R23" s="530"/>
      <c r="S23" s="538" t="s">
        <v>2</v>
      </c>
      <c r="T23" s="538" t="s">
        <v>9</v>
      </c>
      <c r="U23" s="531"/>
      <c r="V23" s="531"/>
      <c r="W23" s="530"/>
      <c r="X23" s="530"/>
      <c r="Y23" s="530"/>
      <c r="Z23" s="530"/>
      <c r="AA23" s="530"/>
      <c r="AB23" s="530"/>
      <c r="AC23" s="530"/>
      <c r="AD23" s="530"/>
      <c r="AE23" s="530"/>
      <c r="AF23" s="530" t="s">
        <v>20</v>
      </c>
      <c r="AG23" s="530"/>
      <c r="AH23" s="530" t="s">
        <v>19</v>
      </c>
      <c r="AI23" s="530"/>
      <c r="AJ23" s="521" t="s">
        <v>18</v>
      </c>
      <c r="AK23" s="521" t="s">
        <v>17</v>
      </c>
      <c r="AL23" s="521" t="s">
        <v>16</v>
      </c>
      <c r="AM23" s="521" t="s">
        <v>15</v>
      </c>
      <c r="AN23" s="521" t="s">
        <v>14</v>
      </c>
      <c r="AO23" s="521" t="s">
        <v>13</v>
      </c>
      <c r="AP23" s="521" t="s">
        <v>12</v>
      </c>
      <c r="AQ23" s="532" t="s">
        <v>9</v>
      </c>
      <c r="AR23" s="530"/>
      <c r="AS23" s="530"/>
      <c r="AT23" s="530"/>
      <c r="AU23" s="530"/>
      <c r="AV23" s="530"/>
    </row>
    <row r="24" spans="1:48" s="25" customFormat="1" ht="96.75" customHeight="1" x14ac:dyDescent="0.25">
      <c r="A24" s="523"/>
      <c r="B24" s="526"/>
      <c r="C24" s="523"/>
      <c r="D24" s="523"/>
      <c r="E24" s="535"/>
      <c r="F24" s="537"/>
      <c r="G24" s="537"/>
      <c r="H24" s="537"/>
      <c r="I24" s="541"/>
      <c r="J24" s="541"/>
      <c r="K24" s="541"/>
      <c r="L24" s="537"/>
      <c r="M24" s="523"/>
      <c r="N24" s="523"/>
      <c r="O24" s="523"/>
      <c r="P24" s="530"/>
      <c r="Q24" s="530"/>
      <c r="R24" s="530"/>
      <c r="S24" s="539"/>
      <c r="T24" s="539"/>
      <c r="U24" s="531"/>
      <c r="V24" s="531"/>
      <c r="W24" s="530"/>
      <c r="X24" s="530"/>
      <c r="Y24" s="530"/>
      <c r="Z24" s="530"/>
      <c r="AA24" s="530"/>
      <c r="AB24" s="530"/>
      <c r="AC24" s="530"/>
      <c r="AD24" s="530"/>
      <c r="AE24" s="530"/>
      <c r="AF24" s="147" t="s">
        <v>11</v>
      </c>
      <c r="AG24" s="147" t="s">
        <v>10</v>
      </c>
      <c r="AH24" s="148" t="s">
        <v>2</v>
      </c>
      <c r="AI24" s="148" t="s">
        <v>9</v>
      </c>
      <c r="AJ24" s="523"/>
      <c r="AK24" s="523"/>
      <c r="AL24" s="523"/>
      <c r="AM24" s="523"/>
      <c r="AN24" s="523"/>
      <c r="AO24" s="523"/>
      <c r="AP24" s="523"/>
      <c r="AQ24" s="533"/>
      <c r="AR24" s="530"/>
      <c r="AS24" s="530"/>
      <c r="AT24" s="530"/>
      <c r="AU24" s="530"/>
      <c r="AV24" s="53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09" t="s">
        <v>671</v>
      </c>
      <c r="C26" s="20" t="s">
        <v>61</v>
      </c>
      <c r="D26" s="21" t="s">
        <v>636</v>
      </c>
      <c r="E26" s="308"/>
      <c r="F26" s="308"/>
      <c r="G26" s="308"/>
      <c r="H26" s="308"/>
      <c r="I26" s="308"/>
      <c r="J26" s="308"/>
      <c r="K26" s="308">
        <f>'3.2 паспорт Техсостояние ЛЭП'!R25</f>
        <v>0.25</v>
      </c>
      <c r="L26" s="330"/>
      <c r="M26" s="331" t="s">
        <v>674</v>
      </c>
      <c r="N26" s="309" t="s">
        <v>682</v>
      </c>
      <c r="O26" s="309" t="s">
        <v>671</v>
      </c>
      <c r="P26" s="23">
        <v>93</v>
      </c>
      <c r="Q26" s="20" t="s">
        <v>675</v>
      </c>
      <c r="R26" s="23">
        <f>P26</f>
        <v>93</v>
      </c>
      <c r="S26" s="20" t="s">
        <v>676</v>
      </c>
      <c r="T26" s="20" t="s">
        <v>692</v>
      </c>
      <c r="U26" s="22">
        <v>3</v>
      </c>
      <c r="V26" s="22">
        <v>3</v>
      </c>
      <c r="W26" s="331" t="s">
        <v>693</v>
      </c>
      <c r="X26" s="332">
        <f>R26</f>
        <v>93</v>
      </c>
      <c r="Y26" s="331"/>
      <c r="Z26" s="21"/>
      <c r="AA26" s="23"/>
      <c r="AB26" s="332">
        <f>X26</f>
        <v>93</v>
      </c>
      <c r="AC26" s="331" t="s">
        <v>693</v>
      </c>
      <c r="AD26" s="23">
        <f>'8. Общие сведения'!B59*1000</f>
        <v>93</v>
      </c>
      <c r="AE26" s="23">
        <f>AD26</f>
        <v>93</v>
      </c>
      <c r="AF26" s="22"/>
      <c r="AG26" s="20"/>
      <c r="AH26" s="21"/>
      <c r="AI26" s="21"/>
      <c r="AJ26" s="21"/>
      <c r="AK26" s="21"/>
      <c r="AL26" s="20"/>
      <c r="AM26" s="20"/>
      <c r="AN26" s="21"/>
      <c r="AO26" s="20"/>
      <c r="AP26" s="21">
        <v>44733</v>
      </c>
      <c r="AQ26" s="21">
        <v>44733</v>
      </c>
      <c r="AR26" s="21">
        <v>44733</v>
      </c>
      <c r="AS26" s="21">
        <v>44733</v>
      </c>
      <c r="AT26" s="21">
        <f>AS26+60</f>
        <v>44793</v>
      </c>
      <c r="AU26" s="20"/>
      <c r="AV26" s="20" t="s">
        <v>683</v>
      </c>
    </row>
    <row r="27" spans="1:48" s="19" customFormat="1" ht="11.25" x14ac:dyDescent="0.2">
      <c r="A27" s="399"/>
      <c r="B27" s="309"/>
      <c r="C27" s="20"/>
      <c r="D27" s="21"/>
      <c r="E27" s="308"/>
      <c r="F27" s="308"/>
      <c r="G27" s="308"/>
      <c r="H27" s="308"/>
      <c r="I27" s="308"/>
      <c r="J27" s="308"/>
      <c r="K27" s="308"/>
      <c r="L27" s="404"/>
      <c r="M27" s="405"/>
      <c r="N27" s="309"/>
      <c r="O27" s="309"/>
      <c r="P27" s="406"/>
      <c r="Q27" s="401"/>
      <c r="R27" s="406"/>
      <c r="S27" s="20"/>
      <c r="T27" s="20"/>
      <c r="U27" s="399"/>
      <c r="V27" s="399"/>
      <c r="W27" s="331" t="s">
        <v>684</v>
      </c>
      <c r="X27" s="407">
        <v>94</v>
      </c>
      <c r="Y27" s="405"/>
      <c r="Z27" s="402"/>
      <c r="AA27" s="406"/>
      <c r="AB27" s="407"/>
      <c r="AC27" s="331"/>
      <c r="AD27" s="406"/>
      <c r="AE27" s="406"/>
      <c r="AF27" s="399"/>
      <c r="AG27" s="401"/>
      <c r="AH27" s="402"/>
      <c r="AI27" s="402"/>
      <c r="AJ27" s="402"/>
      <c r="AK27" s="402"/>
      <c r="AL27" s="401"/>
      <c r="AM27" s="401"/>
      <c r="AN27" s="402"/>
      <c r="AO27" s="401"/>
      <c r="AP27" s="402"/>
      <c r="AQ27" s="402"/>
      <c r="AR27" s="402"/>
      <c r="AS27" s="402"/>
      <c r="AT27" s="402"/>
      <c r="AU27" s="401"/>
      <c r="AV27" s="401"/>
    </row>
    <row r="28" spans="1:48" s="19" customFormat="1" ht="11.25" x14ac:dyDescent="0.2">
      <c r="A28" s="399"/>
      <c r="B28" s="400"/>
      <c r="C28" s="401"/>
      <c r="D28" s="402"/>
      <c r="E28" s="403"/>
      <c r="F28" s="403"/>
      <c r="G28" s="403"/>
      <c r="H28" s="403"/>
      <c r="I28" s="403"/>
      <c r="J28" s="403"/>
      <c r="K28" s="403"/>
      <c r="L28" s="404"/>
      <c r="M28" s="405"/>
      <c r="N28" s="400"/>
      <c r="O28" s="400"/>
      <c r="P28" s="406"/>
      <c r="Q28" s="401"/>
      <c r="R28" s="406"/>
      <c r="S28" s="401"/>
      <c r="T28" s="401"/>
      <c r="U28" s="399"/>
      <c r="V28" s="399"/>
      <c r="W28" s="405" t="s">
        <v>694</v>
      </c>
      <c r="X28" s="407">
        <v>94.38</v>
      </c>
      <c r="Y28" s="405"/>
      <c r="Z28" s="402"/>
      <c r="AA28" s="406"/>
      <c r="AB28" s="407"/>
      <c r="AC28" s="407"/>
      <c r="AD28" s="406"/>
      <c r="AE28" s="406"/>
      <c r="AF28" s="399"/>
      <c r="AG28" s="401"/>
      <c r="AH28" s="402"/>
      <c r="AI28" s="402"/>
      <c r="AJ28" s="402"/>
      <c r="AK28" s="402"/>
      <c r="AL28" s="401"/>
      <c r="AM28" s="401"/>
      <c r="AN28" s="402"/>
      <c r="AO28" s="401"/>
      <c r="AP28" s="402"/>
      <c r="AQ28" s="402"/>
      <c r="AR28" s="402"/>
      <c r="AS28" s="402"/>
      <c r="AT28" s="402"/>
      <c r="AU28" s="401"/>
      <c r="AV28" s="401"/>
    </row>
    <row r="29" spans="1:48" s="19" customFormat="1" ht="33.75" x14ac:dyDescent="0.2">
      <c r="A29" s="410">
        <v>2</v>
      </c>
      <c r="B29" s="309" t="s">
        <v>671</v>
      </c>
      <c r="C29" s="412" t="s">
        <v>61</v>
      </c>
      <c r="D29" s="413" t="str">
        <f>D26</f>
        <v>нд</v>
      </c>
      <c r="E29" s="414"/>
      <c r="F29" s="414"/>
      <c r="G29" s="414"/>
      <c r="H29" s="414"/>
      <c r="I29" s="414"/>
      <c r="J29" s="414"/>
      <c r="K29" s="414">
        <f>K26</f>
        <v>0.25</v>
      </c>
      <c r="L29" s="415"/>
      <c r="M29" s="416" t="s">
        <v>697</v>
      </c>
      <c r="N29" s="411" t="s">
        <v>698</v>
      </c>
      <c r="O29" s="309" t="s">
        <v>671</v>
      </c>
      <c r="P29" s="417">
        <v>3220</v>
      </c>
      <c r="Q29" s="20" t="s">
        <v>675</v>
      </c>
      <c r="R29" s="417">
        <f>P29</f>
        <v>3220</v>
      </c>
      <c r="S29" s="412" t="s">
        <v>640</v>
      </c>
      <c r="T29" s="412" t="s">
        <v>699</v>
      </c>
      <c r="U29" s="22">
        <v>3</v>
      </c>
      <c r="V29" s="22">
        <v>3</v>
      </c>
      <c r="W29" s="416" t="s">
        <v>700</v>
      </c>
      <c r="X29" s="418">
        <v>2520.4490900000001</v>
      </c>
      <c r="Y29" s="416"/>
      <c r="Z29" s="413"/>
      <c r="AA29" s="417"/>
      <c r="AB29" s="418">
        <f>X29</f>
        <v>2520.4490900000001</v>
      </c>
      <c r="AC29" s="416" t="s">
        <v>700</v>
      </c>
      <c r="AD29" s="417">
        <f>'8. Общие сведения'!B33*1000</f>
        <v>1721.29838</v>
      </c>
      <c r="AE29" s="417"/>
      <c r="AF29" s="410"/>
      <c r="AG29" s="412"/>
      <c r="AH29" s="413"/>
      <c r="AI29" s="413"/>
      <c r="AJ29" s="413"/>
      <c r="AK29" s="413"/>
      <c r="AL29" s="412"/>
      <c r="AM29" s="412"/>
      <c r="AN29" s="413"/>
      <c r="AO29" s="412"/>
      <c r="AP29" s="413">
        <v>44862</v>
      </c>
      <c r="AQ29" s="413">
        <v>44862</v>
      </c>
      <c r="AR29" s="413">
        <v>44862</v>
      </c>
      <c r="AS29" s="413">
        <v>44862</v>
      </c>
      <c r="AT29" s="413">
        <v>44880</v>
      </c>
      <c r="AU29" s="412"/>
      <c r="AV29" s="412"/>
    </row>
    <row r="30" spans="1:48" s="19" customFormat="1" ht="11.25" x14ac:dyDescent="0.2">
      <c r="A30" s="399"/>
      <c r="B30" s="400"/>
      <c r="C30" s="401"/>
      <c r="D30" s="402"/>
      <c r="E30" s="403"/>
      <c r="F30" s="403"/>
      <c r="G30" s="403"/>
      <c r="H30" s="403"/>
      <c r="I30" s="403"/>
      <c r="J30" s="403"/>
      <c r="K30" s="403"/>
      <c r="L30" s="404"/>
      <c r="M30" s="405"/>
      <c r="N30" s="400"/>
      <c r="O30" s="400"/>
      <c r="P30" s="406"/>
      <c r="Q30" s="401"/>
      <c r="R30" s="406"/>
      <c r="S30" s="401"/>
      <c r="T30" s="401"/>
      <c r="U30" s="399"/>
      <c r="V30" s="399"/>
      <c r="W30" s="331" t="s">
        <v>701</v>
      </c>
      <c r="X30" s="407">
        <v>2950</v>
      </c>
      <c r="Y30" s="405"/>
      <c r="Z30" s="402"/>
      <c r="AA30" s="406"/>
      <c r="AB30" s="407"/>
      <c r="AC30" s="407"/>
      <c r="AD30" s="406"/>
      <c r="AE30" s="406"/>
      <c r="AF30" s="399"/>
      <c r="AG30" s="401"/>
      <c r="AH30" s="402"/>
      <c r="AI30" s="402"/>
      <c r="AJ30" s="402"/>
      <c r="AK30" s="402"/>
      <c r="AL30" s="401"/>
      <c r="AM30" s="401"/>
      <c r="AN30" s="402"/>
      <c r="AO30" s="401"/>
      <c r="AP30" s="402"/>
      <c r="AQ30" s="402"/>
      <c r="AR30" s="402"/>
      <c r="AS30" s="402"/>
      <c r="AT30" s="402"/>
      <c r="AU30" s="401"/>
      <c r="AV30" s="401"/>
    </row>
    <row r="31" spans="1:48" s="19" customFormat="1" ht="22.5"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t="s">
        <v>702</v>
      </c>
      <c r="X31" s="332">
        <v>3220</v>
      </c>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8">
        <f>SUM(AD26:AD31)</f>
        <v>1814.29838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10"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5" width="8.85546875" style="121"/>
    <col min="6" max="6" width="10.7109375" style="121" bestFit="1" customWidth="1"/>
    <col min="7"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3" t="str">
        <f>'1. паспорт местоположение'!A5:C5</f>
        <v>Год раскрытия информации: 2023 год</v>
      </c>
      <c r="B5" s="543"/>
      <c r="C5" s="84"/>
      <c r="D5" s="84"/>
      <c r="E5" s="84"/>
      <c r="F5" s="84"/>
      <c r="G5" s="84"/>
      <c r="H5" s="84"/>
    </row>
    <row r="6" spans="1:8" ht="18.75" x14ac:dyDescent="0.3">
      <c r="A6" s="260"/>
      <c r="B6" s="260"/>
      <c r="C6" s="260"/>
      <c r="D6" s="260"/>
      <c r="E6" s="260"/>
      <c r="F6" s="260"/>
      <c r="G6" s="260"/>
      <c r="H6" s="260"/>
    </row>
    <row r="7" spans="1:8" ht="18.75" x14ac:dyDescent="0.25">
      <c r="A7" s="437" t="s">
        <v>7</v>
      </c>
      <c r="B7" s="437"/>
      <c r="C7" s="153"/>
      <c r="D7" s="153"/>
      <c r="E7" s="153"/>
      <c r="F7" s="153"/>
      <c r="G7" s="153"/>
      <c r="H7" s="153"/>
    </row>
    <row r="8" spans="1:8" ht="18.75" x14ac:dyDescent="0.25">
      <c r="A8" s="153"/>
      <c r="B8" s="153"/>
      <c r="C8" s="153"/>
      <c r="D8" s="153"/>
      <c r="E8" s="153"/>
      <c r="F8" s="153"/>
      <c r="G8" s="153"/>
      <c r="H8" s="153"/>
    </row>
    <row r="9" spans="1:8" x14ac:dyDescent="0.25">
      <c r="A9" s="431" t="str">
        <f>'1. паспорт местоположение'!A9:C9</f>
        <v>Акционерное общество "Россети Янтарь"</v>
      </c>
      <c r="B9" s="431"/>
      <c r="C9" s="167"/>
      <c r="D9" s="167"/>
      <c r="E9" s="167"/>
      <c r="F9" s="167"/>
      <c r="G9" s="167"/>
      <c r="H9" s="167"/>
    </row>
    <row r="10" spans="1:8" x14ac:dyDescent="0.25">
      <c r="A10" s="433" t="s">
        <v>6</v>
      </c>
      <c r="B10" s="433"/>
      <c r="C10" s="155"/>
      <c r="D10" s="155"/>
      <c r="E10" s="155"/>
      <c r="F10" s="155"/>
      <c r="G10" s="155"/>
      <c r="H10" s="155"/>
    </row>
    <row r="11" spans="1:8" ht="18.75" x14ac:dyDescent="0.25">
      <c r="A11" s="153"/>
      <c r="B11" s="153"/>
      <c r="C11" s="153"/>
      <c r="D11" s="153"/>
      <c r="E11" s="153"/>
      <c r="F11" s="153"/>
      <c r="G11" s="153"/>
      <c r="H11" s="153"/>
    </row>
    <row r="12" spans="1:8" x14ac:dyDescent="0.25">
      <c r="A12" s="544" t="str">
        <f>'1. паспорт местоположение'!A12:C12</f>
        <v>M_22-1216</v>
      </c>
      <c r="B12" s="544"/>
      <c r="C12" s="167"/>
      <c r="D12" s="167"/>
      <c r="E12" s="167"/>
      <c r="F12" s="167"/>
      <c r="G12" s="167"/>
      <c r="H12" s="167"/>
    </row>
    <row r="13" spans="1:8" x14ac:dyDescent="0.25">
      <c r="A13" s="433" t="s">
        <v>5</v>
      </c>
      <c r="B13" s="433"/>
      <c r="C13" s="155"/>
      <c r="D13" s="155"/>
      <c r="E13" s="155"/>
      <c r="F13" s="155"/>
      <c r="G13" s="155"/>
      <c r="H13" s="155"/>
    </row>
    <row r="14" spans="1:8" ht="18.75" x14ac:dyDescent="0.25">
      <c r="A14" s="10"/>
      <c r="B14" s="10"/>
      <c r="C14" s="10"/>
      <c r="D14" s="10"/>
      <c r="E14" s="10"/>
      <c r="F14" s="10"/>
      <c r="G14" s="10"/>
      <c r="H14" s="10"/>
    </row>
    <row r="15" spans="1:8" x14ac:dyDescent="0.25">
      <c r="A15" s="545" t="str">
        <f>'1. паспорт местоположение'!A15:C15</f>
        <v>Переустройство ВЛ 15-261 (инв.№ 5114685) в п. Васильково Гурьевский ГО</v>
      </c>
      <c r="B15" s="546"/>
      <c r="C15" s="167"/>
      <c r="D15" s="167"/>
      <c r="E15" s="167"/>
      <c r="F15" s="167"/>
      <c r="G15" s="167"/>
      <c r="H15" s="167"/>
    </row>
    <row r="16" spans="1:8" x14ac:dyDescent="0.25">
      <c r="A16" s="433" t="s">
        <v>4</v>
      </c>
      <c r="B16" s="433"/>
      <c r="C16" s="155"/>
      <c r="D16" s="155"/>
      <c r="E16" s="155"/>
      <c r="F16" s="155"/>
      <c r="G16" s="155"/>
      <c r="H16" s="155"/>
    </row>
    <row r="17" spans="1:2" x14ac:dyDescent="0.25">
      <c r="B17" s="122"/>
    </row>
    <row r="18" spans="1:2" x14ac:dyDescent="0.25">
      <c r="A18" s="547" t="s">
        <v>510</v>
      </c>
      <c r="B18" s="548"/>
    </row>
    <row r="19" spans="1:2" x14ac:dyDescent="0.25">
      <c r="B19" s="42"/>
    </row>
    <row r="20" spans="1:2" ht="16.5" thickBot="1" x14ac:dyDescent="0.3">
      <c r="B20" s="123"/>
    </row>
    <row r="21" spans="1:2" ht="30.75" thickBot="1" x14ac:dyDescent="0.3">
      <c r="A21" s="124" t="s">
        <v>380</v>
      </c>
      <c r="B21" s="125" t="str">
        <f>A15</f>
        <v>Переустройство ВЛ 15-261 (инв.№ 5114685) в п. Васильково Гурьевский ГО</v>
      </c>
    </row>
    <row r="22" spans="1:2" ht="16.5" thickBot="1" x14ac:dyDescent="0.3">
      <c r="A22" s="124" t="s">
        <v>381</v>
      </c>
      <c r="B22" s="125"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ЛЭП'!R26," (",'3.2 паспорт Техсостояние ЛЭП'!S26,") км")</f>
        <v>0,25 (0,065) км</v>
      </c>
    </row>
    <row r="25" spans="1:2" ht="16.5" thickBot="1" x14ac:dyDescent="0.3">
      <c r="A25" s="127" t="s">
        <v>383</v>
      </c>
      <c r="B25" s="125">
        <v>2023</v>
      </c>
    </row>
    <row r="26" spans="1:2" ht="16.5" thickBot="1" x14ac:dyDescent="0.3">
      <c r="A26" s="128" t="s">
        <v>384</v>
      </c>
      <c r="B26" s="126" t="s">
        <v>706</v>
      </c>
    </row>
    <row r="27" spans="1:2" ht="29.25" thickBot="1" x14ac:dyDescent="0.3">
      <c r="A27" s="135" t="s">
        <v>672</v>
      </c>
      <c r="B27" s="409">
        <f>'5. анализ эконом эфф'!B122</f>
        <v>2.9050042999999999</v>
      </c>
    </row>
    <row r="28" spans="1:2" ht="16.5" thickBot="1" x14ac:dyDescent="0.3">
      <c r="A28" s="130" t="s">
        <v>385</v>
      </c>
      <c r="B28" s="130" t="s">
        <v>709</v>
      </c>
    </row>
    <row r="29" spans="1:2" ht="29.25" thickBot="1" x14ac:dyDescent="0.3">
      <c r="A29" s="136" t="s">
        <v>386</v>
      </c>
      <c r="B29" s="341">
        <f>'7. Паспорт отчет о закупке'!AD32/1000</f>
        <v>1.8142983799999999</v>
      </c>
    </row>
    <row r="30" spans="1:2" ht="29.25" thickBot="1" x14ac:dyDescent="0.3">
      <c r="A30" s="136" t="s">
        <v>387</v>
      </c>
      <c r="B30" s="341">
        <f>B32+B41+B58</f>
        <v>2.70975338</v>
      </c>
    </row>
    <row r="31" spans="1:2" ht="16.5" thickBot="1" x14ac:dyDescent="0.3">
      <c r="A31" s="130" t="s">
        <v>388</v>
      </c>
      <c r="B31" s="341"/>
    </row>
    <row r="32" spans="1:2" ht="29.25" thickBot="1" x14ac:dyDescent="0.3">
      <c r="A32" s="136" t="s">
        <v>389</v>
      </c>
      <c r="B32" s="341">
        <f>B33+B37</f>
        <v>1.7212983799999999</v>
      </c>
    </row>
    <row r="33" spans="1:3" s="265" customFormat="1" ht="30.75" thickBot="1" x14ac:dyDescent="0.3">
      <c r="A33" s="397" t="s">
        <v>703</v>
      </c>
      <c r="B33" s="398">
        <f>1.72129838</f>
        <v>1.7212983799999999</v>
      </c>
    </row>
    <row r="34" spans="1:3" ht="16.5" thickBot="1" x14ac:dyDescent="0.3">
      <c r="A34" s="130" t="s">
        <v>391</v>
      </c>
      <c r="B34" s="266">
        <f>B33/$B$27</f>
        <v>0.59252868575788342</v>
      </c>
    </row>
    <row r="35" spans="1:3" ht="16.5" thickBot="1" x14ac:dyDescent="0.3">
      <c r="A35" s="130" t="s">
        <v>392</v>
      </c>
      <c r="B35" s="341">
        <v>1.7212983799999999</v>
      </c>
      <c r="C35" s="121">
        <v>1</v>
      </c>
    </row>
    <row r="36" spans="1:3" ht="16.5" thickBot="1" x14ac:dyDescent="0.3">
      <c r="A36" s="130" t="s">
        <v>393</v>
      </c>
      <c r="B36" s="341">
        <v>1.7212983799999999</v>
      </c>
      <c r="C36" s="121">
        <v>2</v>
      </c>
    </row>
    <row r="37" spans="1:3" s="265" customFormat="1" ht="16.5" thickBot="1" x14ac:dyDescent="0.3">
      <c r="A37" s="276" t="s">
        <v>390</v>
      </c>
      <c r="B37" s="342">
        <v>0</v>
      </c>
    </row>
    <row r="38" spans="1:3" ht="16.5" thickBot="1" x14ac:dyDescent="0.3">
      <c r="A38" s="130" t="s">
        <v>391</v>
      </c>
      <c r="B38" s="266">
        <f>B37/$B$27</f>
        <v>0</v>
      </c>
    </row>
    <row r="39" spans="1:3" ht="16.5" thickBot="1" x14ac:dyDescent="0.3">
      <c r="A39" s="130" t="s">
        <v>392</v>
      </c>
      <c r="B39" s="341">
        <v>0</v>
      </c>
      <c r="C39" s="121">
        <v>1</v>
      </c>
    </row>
    <row r="40" spans="1:3" ht="16.5" thickBot="1" x14ac:dyDescent="0.3">
      <c r="A40" s="130" t="s">
        <v>393</v>
      </c>
      <c r="B40" s="341">
        <v>0</v>
      </c>
      <c r="C40" s="121">
        <v>2</v>
      </c>
    </row>
    <row r="41" spans="1:3" ht="29.25" thickBot="1" x14ac:dyDescent="0.3">
      <c r="A41" s="136" t="s">
        <v>394</v>
      </c>
      <c r="B41" s="341">
        <f>B42+B46+B50+B54</f>
        <v>0</v>
      </c>
    </row>
    <row r="42" spans="1:3" s="265" customFormat="1" ht="16.5" thickBot="1" x14ac:dyDescent="0.3">
      <c r="A42" s="264" t="s">
        <v>390</v>
      </c>
      <c r="B42" s="342">
        <v>0</v>
      </c>
    </row>
    <row r="43" spans="1:3" ht="16.5" thickBot="1" x14ac:dyDescent="0.3">
      <c r="A43" s="130" t="s">
        <v>391</v>
      </c>
      <c r="B43" s="266">
        <f>B42/$B$27</f>
        <v>0</v>
      </c>
    </row>
    <row r="44" spans="1:3" ht="16.5" thickBot="1" x14ac:dyDescent="0.3">
      <c r="A44" s="130" t="s">
        <v>392</v>
      </c>
      <c r="B44" s="341">
        <v>0</v>
      </c>
      <c r="C44" s="121">
        <v>1</v>
      </c>
    </row>
    <row r="45" spans="1:3" ht="16.5" thickBot="1" x14ac:dyDescent="0.3">
      <c r="A45" s="130" t="s">
        <v>393</v>
      </c>
      <c r="B45" s="341">
        <v>0</v>
      </c>
      <c r="C45" s="121">
        <v>2</v>
      </c>
    </row>
    <row r="46" spans="1:3" s="265" customFormat="1" ht="16.5" thickBot="1" x14ac:dyDescent="0.3">
      <c r="A46" s="264" t="s">
        <v>390</v>
      </c>
      <c r="B46" s="342">
        <v>0</v>
      </c>
    </row>
    <row r="47" spans="1:3" ht="16.5" thickBot="1" x14ac:dyDescent="0.3">
      <c r="A47" s="130" t="s">
        <v>391</v>
      </c>
      <c r="B47" s="266">
        <f>B46/$B$27</f>
        <v>0</v>
      </c>
    </row>
    <row r="48" spans="1:3" ht="16.5" thickBot="1" x14ac:dyDescent="0.3">
      <c r="A48" s="130" t="s">
        <v>392</v>
      </c>
      <c r="B48" s="341">
        <v>0</v>
      </c>
      <c r="C48" s="121">
        <v>1</v>
      </c>
    </row>
    <row r="49" spans="1:3" ht="16.5" thickBot="1" x14ac:dyDescent="0.3">
      <c r="A49" s="130" t="s">
        <v>393</v>
      </c>
      <c r="B49" s="341">
        <v>0</v>
      </c>
      <c r="C49" s="121">
        <v>2</v>
      </c>
    </row>
    <row r="50" spans="1:3" s="265" customFormat="1" ht="16.5" thickBot="1" x14ac:dyDescent="0.3">
      <c r="A50" s="264" t="s">
        <v>390</v>
      </c>
      <c r="B50" s="342">
        <v>0</v>
      </c>
    </row>
    <row r="51" spans="1:3" ht="16.5" thickBot="1" x14ac:dyDescent="0.3">
      <c r="A51" s="130" t="s">
        <v>391</v>
      </c>
      <c r="B51" s="266">
        <f>B50/$B$27</f>
        <v>0</v>
      </c>
    </row>
    <row r="52" spans="1:3" ht="16.5" thickBot="1" x14ac:dyDescent="0.3">
      <c r="A52" s="130" t="s">
        <v>392</v>
      </c>
      <c r="B52" s="341">
        <v>0</v>
      </c>
      <c r="C52" s="121">
        <v>1</v>
      </c>
    </row>
    <row r="53" spans="1:3" ht="16.5" thickBot="1" x14ac:dyDescent="0.3">
      <c r="A53" s="130" t="s">
        <v>393</v>
      </c>
      <c r="B53" s="341">
        <v>0</v>
      </c>
      <c r="C53" s="121">
        <v>2</v>
      </c>
    </row>
    <row r="54" spans="1:3" s="265" customFormat="1" ht="16.5" thickBot="1" x14ac:dyDescent="0.3">
      <c r="A54" s="264" t="s">
        <v>390</v>
      </c>
      <c r="B54" s="342">
        <v>0</v>
      </c>
    </row>
    <row r="55" spans="1:3" ht="16.5" thickBot="1" x14ac:dyDescent="0.3">
      <c r="A55" s="130" t="s">
        <v>391</v>
      </c>
      <c r="B55" s="266">
        <f>B54/$B$27</f>
        <v>0</v>
      </c>
    </row>
    <row r="56" spans="1:3" ht="16.5" thickBot="1" x14ac:dyDescent="0.3">
      <c r="A56" s="130" t="s">
        <v>392</v>
      </c>
      <c r="B56" s="341">
        <v>0</v>
      </c>
      <c r="C56" s="121">
        <v>1</v>
      </c>
    </row>
    <row r="57" spans="1:3" ht="16.5" thickBot="1" x14ac:dyDescent="0.3">
      <c r="A57" s="130" t="s">
        <v>393</v>
      </c>
      <c r="B57" s="341">
        <v>0</v>
      </c>
      <c r="C57" s="121">
        <v>2</v>
      </c>
    </row>
    <row r="58" spans="1:3" ht="29.25" thickBot="1" x14ac:dyDescent="0.3">
      <c r="A58" s="136" t="s">
        <v>395</v>
      </c>
      <c r="B58" s="341">
        <f>B59+B63+B67+B71</f>
        <v>0.98845499999999997</v>
      </c>
    </row>
    <row r="59" spans="1:3" s="265" customFormat="1" ht="30.75" thickBot="1" x14ac:dyDescent="0.3">
      <c r="A59" s="397" t="s">
        <v>695</v>
      </c>
      <c r="B59" s="398">
        <v>9.2999999999999999E-2</v>
      </c>
    </row>
    <row r="60" spans="1:3" ht="16.5" thickBot="1" x14ac:dyDescent="0.3">
      <c r="A60" s="130" t="s">
        <v>391</v>
      </c>
      <c r="B60" s="266">
        <f t="shared" ref="B60" si="0">B59/$B$27</f>
        <v>3.2013721976246301E-2</v>
      </c>
    </row>
    <row r="61" spans="1:3" ht="16.5" thickBot="1" x14ac:dyDescent="0.3">
      <c r="A61" s="130" t="s">
        <v>392</v>
      </c>
      <c r="B61" s="341">
        <v>9.2999999999999999E-2</v>
      </c>
      <c r="C61" s="121">
        <v>1</v>
      </c>
    </row>
    <row r="62" spans="1:3" ht="16.5" thickBot="1" x14ac:dyDescent="0.3">
      <c r="A62" s="130" t="s">
        <v>393</v>
      </c>
      <c r="B62" s="341">
        <v>9.2999999999999999E-2</v>
      </c>
      <c r="C62" s="121">
        <v>2</v>
      </c>
    </row>
    <row r="63" spans="1:3" s="265" customFormat="1" ht="16.5" thickBot="1" x14ac:dyDescent="0.3">
      <c r="A63" s="397" t="s">
        <v>710</v>
      </c>
      <c r="B63" s="398">
        <v>0.895455</v>
      </c>
    </row>
    <row r="64" spans="1:3" ht="16.5" thickBot="1" x14ac:dyDescent="0.3">
      <c r="A64" s="130" t="s">
        <v>391</v>
      </c>
      <c r="B64" s="266">
        <f t="shared" ref="B64" si="1">B63/$B$27</f>
        <v>0.30824567109935086</v>
      </c>
    </row>
    <row r="65" spans="1:3" ht="16.5" thickBot="1" x14ac:dyDescent="0.3">
      <c r="A65" s="130" t="s">
        <v>392</v>
      </c>
      <c r="B65" s="341">
        <v>0.895455</v>
      </c>
      <c r="C65" s="121">
        <v>1</v>
      </c>
    </row>
    <row r="66" spans="1:3" ht="16.5" thickBot="1" x14ac:dyDescent="0.3">
      <c r="A66" s="130" t="s">
        <v>393</v>
      </c>
      <c r="B66" s="341">
        <v>0.895455</v>
      </c>
      <c r="C66" s="121">
        <v>2</v>
      </c>
    </row>
    <row r="67" spans="1:3" s="265" customFormat="1" ht="16.5" thickBot="1" x14ac:dyDescent="0.3">
      <c r="A67" s="276" t="s">
        <v>390</v>
      </c>
      <c r="B67" s="342">
        <v>0</v>
      </c>
    </row>
    <row r="68" spans="1:3" ht="16.5" thickBot="1" x14ac:dyDescent="0.3">
      <c r="A68" s="130" t="s">
        <v>391</v>
      </c>
      <c r="B68" s="266">
        <f t="shared" ref="B68" si="2">B67/$B$27</f>
        <v>0</v>
      </c>
    </row>
    <row r="69" spans="1:3" ht="16.5" thickBot="1" x14ac:dyDescent="0.3">
      <c r="A69" s="130" t="s">
        <v>392</v>
      </c>
      <c r="B69" s="341">
        <v>0</v>
      </c>
      <c r="C69" s="121">
        <v>1</v>
      </c>
    </row>
    <row r="70" spans="1:3" ht="16.5" thickBot="1" x14ac:dyDescent="0.3">
      <c r="A70" s="130" t="s">
        <v>393</v>
      </c>
      <c r="B70" s="341">
        <v>0</v>
      </c>
      <c r="C70" s="121">
        <v>2</v>
      </c>
    </row>
    <row r="71" spans="1:3" s="265" customFormat="1" ht="16.5" thickBot="1" x14ac:dyDescent="0.3">
      <c r="A71" s="264" t="s">
        <v>390</v>
      </c>
      <c r="B71" s="342">
        <v>0</v>
      </c>
    </row>
    <row r="72" spans="1:3" ht="16.5" thickBot="1" x14ac:dyDescent="0.3">
      <c r="A72" s="130" t="s">
        <v>391</v>
      </c>
      <c r="B72" s="266">
        <f>B71/$B$27</f>
        <v>0</v>
      </c>
    </row>
    <row r="73" spans="1:3" ht="16.5" thickBot="1" x14ac:dyDescent="0.3">
      <c r="A73" s="130" t="s">
        <v>392</v>
      </c>
      <c r="B73" s="341">
        <v>0</v>
      </c>
      <c r="C73" s="121">
        <v>1</v>
      </c>
    </row>
    <row r="74" spans="1:3" ht="16.5" thickBot="1" x14ac:dyDescent="0.3">
      <c r="A74" s="130" t="s">
        <v>393</v>
      </c>
      <c r="B74" s="341">
        <v>0</v>
      </c>
      <c r="C74" s="121">
        <v>2</v>
      </c>
    </row>
    <row r="75" spans="1:3" ht="29.25" thickBot="1" x14ac:dyDescent="0.3">
      <c r="A75" s="129" t="s">
        <v>396</v>
      </c>
      <c r="B75" s="266">
        <f>B30/B27</f>
        <v>0.93278807883348058</v>
      </c>
    </row>
    <row r="76" spans="1:3" ht="16.5" thickBot="1" x14ac:dyDescent="0.3">
      <c r="A76" s="131" t="s">
        <v>388</v>
      </c>
      <c r="B76" s="266"/>
    </row>
    <row r="77" spans="1:3" ht="16.5" thickBot="1" x14ac:dyDescent="0.3">
      <c r="A77" s="131" t="s">
        <v>397</v>
      </c>
      <c r="B77" s="266">
        <f>B33/B27</f>
        <v>0.59252868575788342</v>
      </c>
    </row>
    <row r="78" spans="1:3" ht="16.5" thickBot="1" x14ac:dyDescent="0.3">
      <c r="A78" s="131" t="s">
        <v>398</v>
      </c>
      <c r="B78" s="266"/>
    </row>
    <row r="79" spans="1:3" ht="16.5" thickBot="1" x14ac:dyDescent="0.3">
      <c r="A79" s="131" t="s">
        <v>399</v>
      </c>
      <c r="B79" s="266">
        <f>B59/B27</f>
        <v>3.2013721976246301E-2</v>
      </c>
    </row>
    <row r="80" spans="1:3" s="392" customFormat="1" ht="34.5" customHeight="1" thickBot="1" x14ac:dyDescent="0.3">
      <c r="A80" s="389" t="s">
        <v>669</v>
      </c>
      <c r="B80" s="390">
        <f>B81</f>
        <v>0.19525092000000002</v>
      </c>
      <c r="C80" s="391"/>
    </row>
    <row r="81" spans="1:6" ht="30.75" thickBot="1" x14ac:dyDescent="0.3">
      <c r="A81" s="397" t="s">
        <v>707</v>
      </c>
      <c r="B81" s="398">
        <v>0.19525092000000002</v>
      </c>
    </row>
    <row r="82" spans="1:6" ht="16.5" thickBot="1" x14ac:dyDescent="0.3">
      <c r="A82" s="130" t="s">
        <v>391</v>
      </c>
      <c r="B82" s="266">
        <f t="shared" ref="B82" si="3">B81/$B$27</f>
        <v>6.7211921166519459E-2</v>
      </c>
    </row>
    <row r="83" spans="1:6" ht="16.5" thickBot="1" x14ac:dyDescent="0.3">
      <c r="A83" s="130" t="s">
        <v>392</v>
      </c>
      <c r="B83" s="341">
        <v>0.19525092000000002</v>
      </c>
      <c r="C83" s="121">
        <v>1</v>
      </c>
    </row>
    <row r="84" spans="1:6" ht="16.5" thickBot="1" x14ac:dyDescent="0.3">
      <c r="A84" s="130" t="s">
        <v>393</v>
      </c>
      <c r="B84" s="341">
        <v>0.19525092000000002</v>
      </c>
      <c r="C84" s="121">
        <v>2</v>
      </c>
    </row>
    <row r="85" spans="1:6" ht="16.5" thickBot="1" x14ac:dyDescent="0.3">
      <c r="A85" s="276" t="s">
        <v>390</v>
      </c>
      <c r="B85" s="342">
        <v>0</v>
      </c>
    </row>
    <row r="86" spans="1:6" ht="16.5" thickBot="1" x14ac:dyDescent="0.3">
      <c r="A86" s="130" t="s">
        <v>391</v>
      </c>
      <c r="B86" s="266">
        <f t="shared" ref="B86" si="4">B85/$B$27</f>
        <v>0</v>
      </c>
    </row>
    <row r="87" spans="1:6" ht="16.5" thickBot="1" x14ac:dyDescent="0.3">
      <c r="A87" s="130" t="s">
        <v>392</v>
      </c>
      <c r="B87" s="341">
        <v>0</v>
      </c>
      <c r="C87" s="121">
        <v>1</v>
      </c>
    </row>
    <row r="88" spans="1:6" ht="16.5" thickBot="1" x14ac:dyDescent="0.3">
      <c r="A88" s="130" t="s">
        <v>393</v>
      </c>
      <c r="B88" s="341">
        <v>0</v>
      </c>
      <c r="C88" s="121">
        <v>2</v>
      </c>
    </row>
    <row r="89" spans="1:6" ht="16.5" thickBot="1" x14ac:dyDescent="0.3">
      <c r="A89" s="127" t="s">
        <v>400</v>
      </c>
      <c r="B89" s="267">
        <f>B90/$B$27</f>
        <v>1</v>
      </c>
    </row>
    <row r="90" spans="1:6" ht="16.5" thickBot="1" x14ac:dyDescent="0.3">
      <c r="A90" s="127" t="s">
        <v>401</v>
      </c>
      <c r="B90" s="419">
        <f xml:space="preserve"> SUMIF(C33:C88, 1,B33:B88)</f>
        <v>2.9050042999999999</v>
      </c>
    </row>
    <row r="91" spans="1:6" ht="16.5" thickBot="1" x14ac:dyDescent="0.3">
      <c r="A91" s="127" t="s">
        <v>402</v>
      </c>
      <c r="B91" s="267">
        <f>B92/$B$27</f>
        <v>1</v>
      </c>
    </row>
    <row r="92" spans="1:6" ht="16.5" thickBot="1" x14ac:dyDescent="0.3">
      <c r="A92" s="128" t="s">
        <v>403</v>
      </c>
      <c r="B92" s="419">
        <f xml:space="preserve"> SUMIF(C33:C88, 2,B33:B88)</f>
        <v>2.9050042999999999</v>
      </c>
      <c r="E92" s="553"/>
      <c r="F92" s="554"/>
    </row>
    <row r="93" spans="1:6" ht="15.6" customHeight="1" x14ac:dyDescent="0.25">
      <c r="A93" s="129" t="s">
        <v>404</v>
      </c>
      <c r="B93" s="131" t="s">
        <v>405</v>
      </c>
    </row>
    <row r="94" spans="1:6" x14ac:dyDescent="0.25">
      <c r="A94" s="133" t="s">
        <v>406</v>
      </c>
      <c r="B94" s="133" t="s">
        <v>671</v>
      </c>
    </row>
    <row r="95" spans="1:6" x14ac:dyDescent="0.25">
      <c r="A95" s="133" t="s">
        <v>407</v>
      </c>
      <c r="B95" s="133" t="s">
        <v>696</v>
      </c>
    </row>
    <row r="96" spans="1:6" x14ac:dyDescent="0.25">
      <c r="A96" s="133" t="s">
        <v>408</v>
      </c>
      <c r="B96" s="133"/>
    </row>
    <row r="97" spans="1:2" ht="30" x14ac:dyDescent="0.25">
      <c r="A97" s="133" t="s">
        <v>409</v>
      </c>
      <c r="B97" s="133" t="s">
        <v>704</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6">
        <v>7</v>
      </c>
    </row>
    <row r="101" spans="1:2" ht="16.5" thickBot="1" x14ac:dyDescent="0.3">
      <c r="A101" s="131" t="s">
        <v>388</v>
      </c>
      <c r="B101" s="337"/>
    </row>
    <row r="102" spans="1:2" ht="16.5" thickBot="1" x14ac:dyDescent="0.3">
      <c r="A102" s="131" t="s">
        <v>413</v>
      </c>
      <c r="B102" s="336">
        <v>4</v>
      </c>
    </row>
    <row r="103" spans="1:2" ht="16.5" thickBot="1" x14ac:dyDescent="0.3">
      <c r="A103" s="131" t="s">
        <v>414</v>
      </c>
      <c r="B103" s="337">
        <v>3</v>
      </c>
    </row>
    <row r="104" spans="1:2" ht="16.5" thickBot="1" x14ac:dyDescent="0.3">
      <c r="A104" s="139" t="s">
        <v>415</v>
      </c>
      <c r="B104" s="388"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30.75" thickBot="1" x14ac:dyDescent="0.3">
      <c r="A109" s="141" t="s">
        <v>420</v>
      </c>
      <c r="B109" s="138" t="s">
        <v>708</v>
      </c>
    </row>
    <row r="110" spans="1:2" ht="28.5" x14ac:dyDescent="0.25">
      <c r="A110" s="129" t="s">
        <v>421</v>
      </c>
      <c r="B110" s="549" t="s">
        <v>628</v>
      </c>
    </row>
    <row r="111" spans="1:2" x14ac:dyDescent="0.25">
      <c r="A111" s="133" t="s">
        <v>422</v>
      </c>
      <c r="B111" s="550"/>
    </row>
    <row r="112" spans="1:2" x14ac:dyDescent="0.25">
      <c r="A112" s="133" t="s">
        <v>423</v>
      </c>
      <c r="B112" s="550"/>
    </row>
    <row r="113" spans="1:2" x14ac:dyDescent="0.25">
      <c r="A113" s="133" t="s">
        <v>424</v>
      </c>
      <c r="B113" s="550"/>
    </row>
    <row r="114" spans="1:2" x14ac:dyDescent="0.25">
      <c r="A114" s="133" t="s">
        <v>425</v>
      </c>
      <c r="B114" s="550"/>
    </row>
    <row r="115" spans="1:2" ht="16.5" thickBot="1" x14ac:dyDescent="0.3">
      <c r="A115" s="142" t="s">
        <v>426</v>
      </c>
      <c r="B115" s="551"/>
    </row>
    <row r="118" spans="1:2" x14ac:dyDescent="0.25">
      <c r="A118" s="143"/>
      <c r="B118" s="144"/>
    </row>
    <row r="119" spans="1:2" x14ac:dyDescent="0.25">
      <c r="B119" s="145"/>
    </row>
    <row r="120" spans="1:2" x14ac:dyDescent="0.25">
      <c r="B120" s="146"/>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2" t="s">
        <v>571</v>
      </c>
    </row>
    <row r="2" spans="1:1" ht="25.5" customHeight="1" x14ac:dyDescent="0.25">
      <c r="A2" s="552"/>
    </row>
    <row r="3" spans="1:1" ht="25.5" customHeight="1" x14ac:dyDescent="0.25">
      <c r="A3" s="552"/>
    </row>
    <row r="4" spans="1:1" ht="25.5" customHeight="1" x14ac:dyDescent="0.25">
      <c r="A4" s="552"/>
    </row>
    <row r="5" spans="1:1" ht="25.5" customHeight="1" x14ac:dyDescent="0.25">
      <c r="A5" s="552"/>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3"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3"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37" t="s">
        <v>7</v>
      </c>
      <c r="B6" s="437"/>
      <c r="C6" s="437"/>
      <c r="D6" s="437"/>
      <c r="E6" s="437"/>
      <c r="F6" s="437"/>
      <c r="G6" s="437"/>
      <c r="H6" s="437"/>
      <c r="I6" s="437"/>
      <c r="J6" s="437"/>
      <c r="K6" s="437"/>
      <c r="L6" s="437"/>
      <c r="M6" s="437"/>
      <c r="N6" s="437"/>
      <c r="O6" s="437"/>
      <c r="P6" s="437"/>
      <c r="Q6" s="437"/>
      <c r="R6" s="437"/>
      <c r="S6" s="437"/>
      <c r="T6" s="12"/>
      <c r="U6" s="12"/>
      <c r="V6" s="12"/>
      <c r="W6" s="12"/>
      <c r="X6" s="12"/>
      <c r="Y6" s="12"/>
      <c r="Z6" s="12"/>
      <c r="AA6" s="12"/>
      <c r="AB6" s="12"/>
    </row>
    <row r="7" spans="1:28" s="11" customFormat="1" ht="18.75" x14ac:dyDescent="0.2">
      <c r="A7" s="437"/>
      <c r="B7" s="437"/>
      <c r="C7" s="437"/>
      <c r="D7" s="437"/>
      <c r="E7" s="437"/>
      <c r="F7" s="437"/>
      <c r="G7" s="437"/>
      <c r="H7" s="437"/>
      <c r="I7" s="437"/>
      <c r="J7" s="437"/>
      <c r="K7" s="437"/>
      <c r="L7" s="437"/>
      <c r="M7" s="437"/>
      <c r="N7" s="437"/>
      <c r="O7" s="437"/>
      <c r="P7" s="437"/>
      <c r="Q7" s="437"/>
      <c r="R7" s="437"/>
      <c r="S7" s="437"/>
      <c r="T7" s="12"/>
      <c r="U7" s="12"/>
      <c r="V7" s="12"/>
      <c r="W7" s="12"/>
      <c r="X7" s="12"/>
      <c r="Y7" s="12"/>
      <c r="Z7" s="12"/>
      <c r="AA7" s="12"/>
      <c r="AB7" s="12"/>
    </row>
    <row r="8" spans="1:28" s="11" customFormat="1" ht="18.75" x14ac:dyDescent="0.2">
      <c r="A8" s="431" t="str">
        <f>'1. паспорт местоположение'!A9:C9</f>
        <v>Акционерное общество "Россети Янтарь"</v>
      </c>
      <c r="B8" s="431"/>
      <c r="C8" s="431"/>
      <c r="D8" s="431"/>
      <c r="E8" s="431"/>
      <c r="F8" s="431"/>
      <c r="G8" s="431"/>
      <c r="H8" s="431"/>
      <c r="I8" s="431"/>
      <c r="J8" s="431"/>
      <c r="K8" s="431"/>
      <c r="L8" s="431"/>
      <c r="M8" s="431"/>
      <c r="N8" s="431"/>
      <c r="O8" s="431"/>
      <c r="P8" s="431"/>
      <c r="Q8" s="431"/>
      <c r="R8" s="431"/>
      <c r="S8" s="431"/>
      <c r="T8" s="12"/>
      <c r="U8" s="12"/>
      <c r="V8" s="12"/>
      <c r="W8" s="12"/>
      <c r="X8" s="12"/>
      <c r="Y8" s="12"/>
      <c r="Z8" s="12"/>
      <c r="AA8" s="12"/>
      <c r="AB8" s="12"/>
    </row>
    <row r="9" spans="1:28" s="11" customFormat="1" ht="18.75" x14ac:dyDescent="0.2">
      <c r="A9" s="433" t="s">
        <v>6</v>
      </c>
      <c r="B9" s="433"/>
      <c r="C9" s="433"/>
      <c r="D9" s="433"/>
      <c r="E9" s="433"/>
      <c r="F9" s="433"/>
      <c r="G9" s="433"/>
      <c r="H9" s="433"/>
      <c r="I9" s="433"/>
      <c r="J9" s="433"/>
      <c r="K9" s="433"/>
      <c r="L9" s="433"/>
      <c r="M9" s="433"/>
      <c r="N9" s="433"/>
      <c r="O9" s="433"/>
      <c r="P9" s="433"/>
      <c r="Q9" s="433"/>
      <c r="R9" s="433"/>
      <c r="S9" s="433"/>
      <c r="T9" s="12"/>
      <c r="U9" s="12"/>
      <c r="V9" s="12"/>
      <c r="W9" s="12"/>
      <c r="X9" s="12"/>
      <c r="Y9" s="12"/>
      <c r="Z9" s="12"/>
      <c r="AA9" s="12"/>
      <c r="AB9" s="12"/>
    </row>
    <row r="10" spans="1:28" s="11" customFormat="1" ht="18.75" x14ac:dyDescent="0.2">
      <c r="A10" s="437"/>
      <c r="B10" s="437"/>
      <c r="C10" s="437"/>
      <c r="D10" s="437"/>
      <c r="E10" s="437"/>
      <c r="F10" s="437"/>
      <c r="G10" s="437"/>
      <c r="H10" s="437"/>
      <c r="I10" s="437"/>
      <c r="J10" s="437"/>
      <c r="K10" s="437"/>
      <c r="L10" s="437"/>
      <c r="M10" s="437"/>
      <c r="N10" s="437"/>
      <c r="O10" s="437"/>
      <c r="P10" s="437"/>
      <c r="Q10" s="437"/>
      <c r="R10" s="437"/>
      <c r="S10" s="437"/>
      <c r="T10" s="12"/>
      <c r="U10" s="12"/>
      <c r="V10" s="12"/>
      <c r="W10" s="12"/>
      <c r="X10" s="12"/>
      <c r="Y10" s="12"/>
      <c r="Z10" s="12"/>
      <c r="AA10" s="12"/>
      <c r="AB10" s="12"/>
    </row>
    <row r="11" spans="1:28" s="11" customFormat="1" ht="18.75" x14ac:dyDescent="0.2">
      <c r="A11" s="431" t="str">
        <f>'1. паспорт местоположение'!A12:C12</f>
        <v>M_22-1216</v>
      </c>
      <c r="B11" s="431"/>
      <c r="C11" s="431"/>
      <c r="D11" s="431"/>
      <c r="E11" s="431"/>
      <c r="F11" s="431"/>
      <c r="G11" s="431"/>
      <c r="H11" s="431"/>
      <c r="I11" s="431"/>
      <c r="J11" s="431"/>
      <c r="K11" s="431"/>
      <c r="L11" s="431"/>
      <c r="M11" s="431"/>
      <c r="N11" s="431"/>
      <c r="O11" s="431"/>
      <c r="P11" s="431"/>
      <c r="Q11" s="431"/>
      <c r="R11" s="431"/>
      <c r="S11" s="431"/>
      <c r="T11" s="12"/>
      <c r="U11" s="12"/>
      <c r="V11" s="12"/>
      <c r="W11" s="12"/>
      <c r="X11" s="12"/>
      <c r="Y11" s="12"/>
      <c r="Z11" s="12"/>
      <c r="AA11" s="12"/>
      <c r="AB11" s="12"/>
    </row>
    <row r="12" spans="1:28" s="11" customFormat="1" ht="18.75" x14ac:dyDescent="0.2">
      <c r="A12" s="433" t="s">
        <v>5</v>
      </c>
      <c r="B12" s="433"/>
      <c r="C12" s="433"/>
      <c r="D12" s="433"/>
      <c r="E12" s="433"/>
      <c r="F12" s="433"/>
      <c r="G12" s="433"/>
      <c r="H12" s="433"/>
      <c r="I12" s="433"/>
      <c r="J12" s="433"/>
      <c r="K12" s="433"/>
      <c r="L12" s="433"/>
      <c r="M12" s="433"/>
      <c r="N12" s="433"/>
      <c r="O12" s="433"/>
      <c r="P12" s="433"/>
      <c r="Q12" s="433"/>
      <c r="R12" s="433"/>
      <c r="S12" s="433"/>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1" t="str">
        <f>'1. паспорт местоположение'!A9:C9</f>
        <v>Акционерное общество "Россети Янтарь"</v>
      </c>
      <c r="B14" s="431"/>
      <c r="C14" s="431"/>
      <c r="D14" s="431"/>
      <c r="E14" s="431"/>
      <c r="F14" s="431"/>
      <c r="G14" s="431"/>
      <c r="H14" s="431"/>
      <c r="I14" s="431"/>
      <c r="J14" s="431"/>
      <c r="K14" s="431"/>
      <c r="L14" s="431"/>
      <c r="M14" s="431"/>
      <c r="N14" s="431"/>
      <c r="O14" s="431"/>
      <c r="P14" s="431"/>
      <c r="Q14" s="431"/>
      <c r="R14" s="431"/>
      <c r="S14" s="431"/>
      <c r="T14" s="7"/>
      <c r="U14" s="7"/>
      <c r="V14" s="7"/>
      <c r="W14" s="7"/>
      <c r="X14" s="7"/>
      <c r="Y14" s="7"/>
      <c r="Z14" s="7"/>
      <c r="AA14" s="7"/>
      <c r="AB14" s="7"/>
    </row>
    <row r="15" spans="1:28" s="3" customFormat="1" ht="15" customHeight="1" x14ac:dyDescent="0.2">
      <c r="A15" s="432" t="str">
        <f>'1. паспорт местоположение'!A15:C15</f>
        <v>Переустройство ВЛ 15-261 (инв.№ 5114685) в п. Васильково Гурьевский ГО</v>
      </c>
      <c r="B15" s="433"/>
      <c r="C15" s="433"/>
      <c r="D15" s="433"/>
      <c r="E15" s="433"/>
      <c r="F15" s="433"/>
      <c r="G15" s="433"/>
      <c r="H15" s="433"/>
      <c r="I15" s="433"/>
      <c r="J15" s="433"/>
      <c r="K15" s="433"/>
      <c r="L15" s="433"/>
      <c r="M15" s="433"/>
      <c r="N15" s="433"/>
      <c r="O15" s="433"/>
      <c r="P15" s="433"/>
      <c r="Q15" s="433"/>
      <c r="R15" s="433"/>
      <c r="S15" s="433"/>
      <c r="T15" s="5"/>
      <c r="U15" s="5"/>
      <c r="V15" s="5"/>
      <c r="W15" s="5"/>
      <c r="X15" s="5"/>
      <c r="Y15" s="5"/>
      <c r="Z15" s="5"/>
      <c r="AA15" s="5"/>
      <c r="AB15" s="5"/>
    </row>
    <row r="16" spans="1:28" s="3"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4"/>
      <c r="U16" s="4"/>
      <c r="V16" s="4"/>
      <c r="W16" s="4"/>
      <c r="X16" s="4"/>
      <c r="Y16" s="4"/>
    </row>
    <row r="17" spans="1:28" s="3" customFormat="1" ht="45.75" customHeight="1" x14ac:dyDescent="0.2">
      <c r="A17" s="435" t="s">
        <v>485</v>
      </c>
      <c r="B17" s="435"/>
      <c r="C17" s="435"/>
      <c r="D17" s="435"/>
      <c r="E17" s="435"/>
      <c r="F17" s="435"/>
      <c r="G17" s="435"/>
      <c r="H17" s="435"/>
      <c r="I17" s="435"/>
      <c r="J17" s="435"/>
      <c r="K17" s="435"/>
      <c r="L17" s="435"/>
      <c r="M17" s="435"/>
      <c r="N17" s="435"/>
      <c r="O17" s="435"/>
      <c r="P17" s="435"/>
      <c r="Q17" s="435"/>
      <c r="R17" s="435"/>
      <c r="S17" s="435"/>
      <c r="T17" s="6"/>
      <c r="U17" s="6"/>
      <c r="V17" s="6"/>
      <c r="W17" s="6"/>
      <c r="X17" s="6"/>
      <c r="Y17" s="6"/>
      <c r="Z17" s="6"/>
      <c r="AA17" s="6"/>
      <c r="AB17" s="6"/>
    </row>
    <row r="18" spans="1:28"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
      <c r="U18" s="4"/>
      <c r="V18" s="4"/>
      <c r="W18" s="4"/>
      <c r="X18" s="4"/>
      <c r="Y18" s="4"/>
    </row>
    <row r="19" spans="1:28" s="3" customFormat="1" ht="54" customHeight="1" x14ac:dyDescent="0.2">
      <c r="A19" s="439" t="s">
        <v>3</v>
      </c>
      <c r="B19" s="439" t="s">
        <v>94</v>
      </c>
      <c r="C19" s="440" t="s">
        <v>379</v>
      </c>
      <c r="D19" s="439" t="s">
        <v>378</v>
      </c>
      <c r="E19" s="439" t="s">
        <v>93</v>
      </c>
      <c r="F19" s="439" t="s">
        <v>92</v>
      </c>
      <c r="G19" s="439" t="s">
        <v>374</v>
      </c>
      <c r="H19" s="439" t="s">
        <v>91</v>
      </c>
      <c r="I19" s="439" t="s">
        <v>90</v>
      </c>
      <c r="J19" s="439" t="s">
        <v>89</v>
      </c>
      <c r="K19" s="439" t="s">
        <v>88</v>
      </c>
      <c r="L19" s="439" t="s">
        <v>87</v>
      </c>
      <c r="M19" s="439" t="s">
        <v>86</v>
      </c>
      <c r="N19" s="439" t="s">
        <v>85</v>
      </c>
      <c r="O19" s="439" t="s">
        <v>84</v>
      </c>
      <c r="P19" s="439" t="s">
        <v>83</v>
      </c>
      <c r="Q19" s="439" t="s">
        <v>377</v>
      </c>
      <c r="R19" s="439"/>
      <c r="S19" s="442" t="s">
        <v>479</v>
      </c>
      <c r="T19" s="4"/>
      <c r="U19" s="4"/>
      <c r="V19" s="4"/>
      <c r="W19" s="4"/>
      <c r="X19" s="4"/>
      <c r="Y19" s="4"/>
    </row>
    <row r="20" spans="1:28" s="3" customFormat="1" ht="180.75" customHeight="1" x14ac:dyDescent="0.2">
      <c r="A20" s="439"/>
      <c r="B20" s="439"/>
      <c r="C20" s="441"/>
      <c r="D20" s="439"/>
      <c r="E20" s="439"/>
      <c r="F20" s="439"/>
      <c r="G20" s="439"/>
      <c r="H20" s="439"/>
      <c r="I20" s="439"/>
      <c r="J20" s="439"/>
      <c r="K20" s="439"/>
      <c r="L20" s="439"/>
      <c r="M20" s="439"/>
      <c r="N20" s="439"/>
      <c r="O20" s="439"/>
      <c r="P20" s="439"/>
      <c r="Q20" s="40" t="s">
        <v>375</v>
      </c>
      <c r="R20" s="41" t="s">
        <v>376</v>
      </c>
      <c r="S20" s="442"/>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75" x14ac:dyDescent="0.25">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3" t="str">
        <f>'1. паспорт местоположение'!A5:C5</f>
        <v>Год раскрытия информации: 2023 год</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37" t="s">
        <v>7</v>
      </c>
      <c r="B8" s="437"/>
      <c r="C8" s="437"/>
      <c r="D8" s="437"/>
      <c r="E8" s="437"/>
      <c r="F8" s="437"/>
      <c r="G8" s="437"/>
      <c r="H8" s="437"/>
      <c r="I8" s="437"/>
      <c r="J8" s="437"/>
      <c r="K8" s="437"/>
      <c r="L8" s="437"/>
      <c r="M8" s="437"/>
      <c r="N8" s="437"/>
      <c r="O8" s="437"/>
      <c r="P8" s="437"/>
      <c r="Q8" s="437"/>
      <c r="R8" s="437"/>
      <c r="S8" s="437"/>
      <c r="T8" s="437"/>
    </row>
    <row r="9" spans="1:20" s="11"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1" customFormat="1" ht="18.75" customHeight="1" x14ac:dyDescent="0.2">
      <c r="A10" s="431" t="str">
        <f>'1. паспорт местоположение'!A9:C9</f>
        <v>Акционерное общество "Россети Янтарь"</v>
      </c>
      <c r="B10" s="431"/>
      <c r="C10" s="431"/>
      <c r="D10" s="431"/>
      <c r="E10" s="431"/>
      <c r="F10" s="431"/>
      <c r="G10" s="431"/>
      <c r="H10" s="431"/>
      <c r="I10" s="431"/>
      <c r="J10" s="431"/>
      <c r="K10" s="431"/>
      <c r="L10" s="431"/>
      <c r="M10" s="431"/>
      <c r="N10" s="431"/>
      <c r="O10" s="431"/>
      <c r="P10" s="431"/>
      <c r="Q10" s="431"/>
      <c r="R10" s="431"/>
      <c r="S10" s="431"/>
      <c r="T10" s="431"/>
    </row>
    <row r="11" spans="1:20" s="11" customFormat="1" ht="18.75" customHeight="1" x14ac:dyDescent="0.2">
      <c r="A11" s="433" t="s">
        <v>6</v>
      </c>
      <c r="B11" s="433"/>
      <c r="C11" s="433"/>
      <c r="D11" s="433"/>
      <c r="E11" s="433"/>
      <c r="F11" s="433"/>
      <c r="G11" s="433"/>
      <c r="H11" s="433"/>
      <c r="I11" s="433"/>
      <c r="J11" s="433"/>
      <c r="K11" s="433"/>
      <c r="L11" s="433"/>
      <c r="M11" s="433"/>
      <c r="N11" s="433"/>
      <c r="O11" s="433"/>
      <c r="P11" s="433"/>
      <c r="Q11" s="433"/>
      <c r="R11" s="433"/>
      <c r="S11" s="433"/>
      <c r="T11" s="433"/>
    </row>
    <row r="12" spans="1:20" s="11"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1" customFormat="1" ht="18.75" customHeight="1" x14ac:dyDescent="0.2">
      <c r="A13" s="431" t="str">
        <f>'1. паспорт местоположение'!A12:C12</f>
        <v>M_22-1216</v>
      </c>
      <c r="B13" s="431"/>
      <c r="C13" s="431"/>
      <c r="D13" s="431"/>
      <c r="E13" s="431"/>
      <c r="F13" s="431"/>
      <c r="G13" s="431"/>
      <c r="H13" s="431"/>
      <c r="I13" s="431"/>
      <c r="J13" s="431"/>
      <c r="K13" s="431"/>
      <c r="L13" s="431"/>
      <c r="M13" s="431"/>
      <c r="N13" s="431"/>
      <c r="O13" s="431"/>
      <c r="P13" s="431"/>
      <c r="Q13" s="431"/>
      <c r="R13" s="431"/>
      <c r="S13" s="431"/>
      <c r="T13" s="431"/>
    </row>
    <row r="14" spans="1:20" s="11" customFormat="1" ht="18.75" customHeight="1" x14ac:dyDescent="0.2">
      <c r="A14" s="433" t="s">
        <v>5</v>
      </c>
      <c r="B14" s="433"/>
      <c r="C14" s="433"/>
      <c r="D14" s="433"/>
      <c r="E14" s="433"/>
      <c r="F14" s="433"/>
      <c r="G14" s="433"/>
      <c r="H14" s="433"/>
      <c r="I14" s="433"/>
      <c r="J14" s="433"/>
      <c r="K14" s="433"/>
      <c r="L14" s="433"/>
      <c r="M14" s="433"/>
      <c r="N14" s="433"/>
      <c r="O14" s="433"/>
      <c r="P14" s="433"/>
      <c r="Q14" s="433"/>
      <c r="R14" s="433"/>
      <c r="S14" s="433"/>
      <c r="T14" s="433"/>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1" t="str">
        <f>'1. паспорт местоположение'!A15</f>
        <v>Переустройство ВЛ 15-261 (инв.№ 5114685) в п. Васильково Гурьевский ГО</v>
      </c>
      <c r="B16" s="431"/>
      <c r="C16" s="431"/>
      <c r="D16" s="431"/>
      <c r="E16" s="431"/>
      <c r="F16" s="431"/>
      <c r="G16" s="431"/>
      <c r="H16" s="431"/>
      <c r="I16" s="431"/>
      <c r="J16" s="431"/>
      <c r="K16" s="431"/>
      <c r="L16" s="431"/>
      <c r="M16" s="431"/>
      <c r="N16" s="431"/>
      <c r="O16" s="431"/>
      <c r="P16" s="431"/>
      <c r="Q16" s="431"/>
      <c r="R16" s="431"/>
      <c r="S16" s="431"/>
      <c r="T16" s="431"/>
    </row>
    <row r="17" spans="1:113" s="3" customFormat="1" ht="15" customHeight="1" x14ac:dyDescent="0.2">
      <c r="A17" s="433" t="s">
        <v>4</v>
      </c>
      <c r="B17" s="433"/>
      <c r="C17" s="433"/>
      <c r="D17" s="433"/>
      <c r="E17" s="433"/>
      <c r="F17" s="433"/>
      <c r="G17" s="433"/>
      <c r="H17" s="433"/>
      <c r="I17" s="433"/>
      <c r="J17" s="433"/>
      <c r="K17" s="433"/>
      <c r="L17" s="433"/>
      <c r="M17" s="433"/>
      <c r="N17" s="433"/>
      <c r="O17" s="433"/>
      <c r="P17" s="433"/>
      <c r="Q17" s="433"/>
      <c r="R17" s="433"/>
      <c r="S17" s="433"/>
      <c r="T17" s="433"/>
    </row>
    <row r="18" spans="1:113"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113" s="3" customFormat="1" ht="15" customHeight="1" x14ac:dyDescent="0.2">
      <c r="A19" s="446" t="s">
        <v>490</v>
      </c>
      <c r="B19" s="446"/>
      <c r="C19" s="446"/>
      <c r="D19" s="446"/>
      <c r="E19" s="446"/>
      <c r="F19" s="446"/>
      <c r="G19" s="446"/>
      <c r="H19" s="446"/>
      <c r="I19" s="446"/>
      <c r="J19" s="446"/>
      <c r="K19" s="446"/>
      <c r="L19" s="446"/>
      <c r="M19" s="446"/>
      <c r="N19" s="446"/>
      <c r="O19" s="446"/>
      <c r="P19" s="446"/>
      <c r="Q19" s="446"/>
      <c r="R19" s="446"/>
      <c r="S19" s="446"/>
      <c r="T19" s="446"/>
    </row>
    <row r="20" spans="1:113" s="56" customFormat="1" ht="21" customHeight="1" x14ac:dyDescent="0.25">
      <c r="A20" s="447"/>
      <c r="B20" s="447"/>
      <c r="C20" s="447"/>
      <c r="D20" s="447"/>
      <c r="E20" s="447"/>
      <c r="F20" s="447"/>
      <c r="G20" s="447"/>
      <c r="H20" s="447"/>
      <c r="I20" s="447"/>
      <c r="J20" s="447"/>
      <c r="K20" s="447"/>
      <c r="L20" s="447"/>
      <c r="M20" s="447"/>
      <c r="N20" s="447"/>
      <c r="O20" s="447"/>
      <c r="P20" s="447"/>
      <c r="Q20" s="447"/>
      <c r="R20" s="447"/>
      <c r="S20" s="447"/>
      <c r="T20" s="447"/>
    </row>
    <row r="21" spans="1:113" ht="46.5" customHeight="1" x14ac:dyDescent="0.25">
      <c r="A21" s="448" t="s">
        <v>3</v>
      </c>
      <c r="B21" s="451" t="s">
        <v>219</v>
      </c>
      <c r="C21" s="452"/>
      <c r="D21" s="455" t="s">
        <v>116</v>
      </c>
      <c r="E21" s="451" t="s">
        <v>519</v>
      </c>
      <c r="F21" s="452"/>
      <c r="G21" s="451" t="s">
        <v>269</v>
      </c>
      <c r="H21" s="452"/>
      <c r="I21" s="451" t="s">
        <v>115</v>
      </c>
      <c r="J21" s="452"/>
      <c r="K21" s="455" t="s">
        <v>114</v>
      </c>
      <c r="L21" s="451" t="s">
        <v>113</v>
      </c>
      <c r="M21" s="452"/>
      <c r="N21" s="451" t="s">
        <v>515</v>
      </c>
      <c r="O21" s="452"/>
      <c r="P21" s="455" t="s">
        <v>112</v>
      </c>
      <c r="Q21" s="443" t="s">
        <v>111</v>
      </c>
      <c r="R21" s="444"/>
      <c r="S21" s="443" t="s">
        <v>110</v>
      </c>
      <c r="T21" s="445"/>
    </row>
    <row r="22" spans="1:113" ht="204.75" customHeight="1" x14ac:dyDescent="0.25">
      <c r="A22" s="449"/>
      <c r="B22" s="453"/>
      <c r="C22" s="454"/>
      <c r="D22" s="458"/>
      <c r="E22" s="453"/>
      <c r="F22" s="454"/>
      <c r="G22" s="453"/>
      <c r="H22" s="454"/>
      <c r="I22" s="453"/>
      <c r="J22" s="454"/>
      <c r="K22" s="456"/>
      <c r="L22" s="453"/>
      <c r="M22" s="454"/>
      <c r="N22" s="453"/>
      <c r="O22" s="454"/>
      <c r="P22" s="456"/>
      <c r="Q22" s="109" t="s">
        <v>109</v>
      </c>
      <c r="R22" s="109" t="s">
        <v>489</v>
      </c>
      <c r="S22" s="109" t="s">
        <v>108</v>
      </c>
      <c r="T22" s="109" t="s">
        <v>107</v>
      </c>
    </row>
    <row r="23" spans="1:113" ht="51.75" customHeight="1" x14ac:dyDescent="0.25">
      <c r="A23" s="450"/>
      <c r="B23" s="158" t="s">
        <v>105</v>
      </c>
      <c r="C23" s="158" t="s">
        <v>106</v>
      </c>
      <c r="D23" s="456"/>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25">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57" t="s">
        <v>525</v>
      </c>
      <c r="C29" s="457"/>
      <c r="D29" s="457"/>
      <c r="E29" s="457"/>
      <c r="F29" s="457"/>
      <c r="G29" s="457"/>
      <c r="H29" s="457"/>
      <c r="I29" s="457"/>
      <c r="J29" s="457"/>
      <c r="K29" s="457"/>
      <c r="L29" s="457"/>
      <c r="M29" s="457"/>
      <c r="N29" s="457"/>
      <c r="O29" s="457"/>
      <c r="P29" s="457"/>
      <c r="Q29" s="457"/>
      <c r="R29" s="457"/>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80" zoomScaleSheetLayoutView="80" workbookViewId="0">
      <selection activeCell="R25" sqref="R25"/>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3" t="str">
        <f>'1. паспорт местоположение'!A5:C5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37" t="s">
        <v>7</v>
      </c>
      <c r="F7" s="437"/>
      <c r="G7" s="437"/>
      <c r="H7" s="437"/>
      <c r="I7" s="437"/>
      <c r="J7" s="437"/>
      <c r="K7" s="437"/>
      <c r="L7" s="437"/>
      <c r="M7" s="437"/>
      <c r="N7" s="437"/>
      <c r="O7" s="437"/>
      <c r="P7" s="437"/>
      <c r="Q7" s="437"/>
      <c r="R7" s="437"/>
      <c r="S7" s="437"/>
      <c r="T7" s="437"/>
      <c r="U7" s="437"/>
      <c r="V7" s="437"/>
      <c r="W7" s="437"/>
      <c r="X7" s="437"/>
      <c r="Y7" s="4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1" t="str">
        <f>'1. паспорт местоположение'!A9</f>
        <v>Акционерное общество "Россети Янтарь"</v>
      </c>
      <c r="F9" s="431"/>
      <c r="G9" s="431"/>
      <c r="H9" s="431"/>
      <c r="I9" s="431"/>
      <c r="J9" s="431"/>
      <c r="K9" s="431"/>
      <c r="L9" s="431"/>
      <c r="M9" s="431"/>
      <c r="N9" s="431"/>
      <c r="O9" s="431"/>
      <c r="P9" s="431"/>
      <c r="Q9" s="431"/>
      <c r="R9" s="431"/>
      <c r="S9" s="431"/>
      <c r="T9" s="431"/>
      <c r="U9" s="431"/>
      <c r="V9" s="431"/>
      <c r="W9" s="431"/>
      <c r="X9" s="431"/>
      <c r="Y9" s="431"/>
    </row>
    <row r="10" spans="1:27" s="11" customFormat="1" ht="18.75" customHeight="1" x14ac:dyDescent="0.2">
      <c r="E10" s="433" t="s">
        <v>6</v>
      </c>
      <c r="F10" s="433"/>
      <c r="G10" s="433"/>
      <c r="H10" s="433"/>
      <c r="I10" s="433"/>
      <c r="J10" s="433"/>
      <c r="K10" s="433"/>
      <c r="L10" s="433"/>
      <c r="M10" s="433"/>
      <c r="N10" s="433"/>
      <c r="O10" s="433"/>
      <c r="P10" s="433"/>
      <c r="Q10" s="433"/>
      <c r="R10" s="433"/>
      <c r="S10" s="433"/>
      <c r="T10" s="433"/>
      <c r="U10" s="433"/>
      <c r="V10" s="433"/>
      <c r="W10" s="433"/>
      <c r="X10" s="433"/>
      <c r="Y10" s="43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1" t="str">
        <f>'1. паспорт местоположение'!A12</f>
        <v>M_22-1216</v>
      </c>
      <c r="F12" s="431"/>
      <c r="G12" s="431"/>
      <c r="H12" s="431"/>
      <c r="I12" s="431"/>
      <c r="J12" s="431"/>
      <c r="K12" s="431"/>
      <c r="L12" s="431"/>
      <c r="M12" s="431"/>
      <c r="N12" s="431"/>
      <c r="O12" s="431"/>
      <c r="P12" s="431"/>
      <c r="Q12" s="431"/>
      <c r="R12" s="431"/>
      <c r="S12" s="431"/>
      <c r="T12" s="431"/>
      <c r="U12" s="431"/>
      <c r="V12" s="431"/>
      <c r="W12" s="431"/>
      <c r="X12" s="431"/>
      <c r="Y12" s="431"/>
    </row>
    <row r="13" spans="1:27" s="11" customFormat="1" ht="18.75" customHeight="1" x14ac:dyDescent="0.2">
      <c r="E13" s="433" t="s">
        <v>5</v>
      </c>
      <c r="F13" s="433"/>
      <c r="G13" s="433"/>
      <c r="H13" s="433"/>
      <c r="I13" s="433"/>
      <c r="J13" s="433"/>
      <c r="K13" s="433"/>
      <c r="L13" s="433"/>
      <c r="M13" s="433"/>
      <c r="N13" s="433"/>
      <c r="O13" s="433"/>
      <c r="P13" s="433"/>
      <c r="Q13" s="433"/>
      <c r="R13" s="433"/>
      <c r="S13" s="433"/>
      <c r="T13" s="433"/>
      <c r="U13" s="433"/>
      <c r="V13" s="433"/>
      <c r="W13" s="433"/>
      <c r="X13" s="433"/>
      <c r="Y13" s="43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1" t="str">
        <f>'1. паспорт местоположение'!A15</f>
        <v>Переустройство ВЛ 15-261 (инв.№ 5114685) в п. Васильково Гурьевский ГО</v>
      </c>
      <c r="F15" s="431"/>
      <c r="G15" s="431"/>
      <c r="H15" s="431"/>
      <c r="I15" s="431"/>
      <c r="J15" s="431"/>
      <c r="K15" s="431"/>
      <c r="L15" s="431"/>
      <c r="M15" s="431"/>
      <c r="N15" s="431"/>
      <c r="O15" s="431"/>
      <c r="P15" s="431"/>
      <c r="Q15" s="431"/>
      <c r="R15" s="431"/>
      <c r="S15" s="431"/>
      <c r="T15" s="431"/>
      <c r="U15" s="431"/>
      <c r="V15" s="431"/>
      <c r="W15" s="431"/>
      <c r="X15" s="431"/>
      <c r="Y15" s="431"/>
    </row>
    <row r="16" spans="1:27" s="3" customFormat="1" ht="15" customHeight="1" x14ac:dyDescent="0.2">
      <c r="E16" s="433" t="s">
        <v>4</v>
      </c>
      <c r="F16" s="433"/>
      <c r="G16" s="433"/>
      <c r="H16" s="433"/>
      <c r="I16" s="433"/>
      <c r="J16" s="433"/>
      <c r="K16" s="433"/>
      <c r="L16" s="433"/>
      <c r="M16" s="433"/>
      <c r="N16" s="433"/>
      <c r="O16" s="433"/>
      <c r="P16" s="433"/>
      <c r="Q16" s="433"/>
      <c r="R16" s="433"/>
      <c r="S16" s="433"/>
      <c r="T16" s="433"/>
      <c r="U16" s="433"/>
      <c r="V16" s="433"/>
      <c r="W16" s="433"/>
      <c r="X16" s="433"/>
      <c r="Y16" s="4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492</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56" customFormat="1" ht="21" customHeight="1" x14ac:dyDescent="0.25"/>
    <row r="21" spans="1:27" ht="15.75" customHeight="1" x14ac:dyDescent="0.25">
      <c r="A21" s="459" t="s">
        <v>3</v>
      </c>
      <c r="B21" s="461" t="s">
        <v>499</v>
      </c>
      <c r="C21" s="462"/>
      <c r="D21" s="461" t="s">
        <v>501</v>
      </c>
      <c r="E21" s="462"/>
      <c r="F21" s="443" t="s">
        <v>88</v>
      </c>
      <c r="G21" s="445"/>
      <c r="H21" s="445"/>
      <c r="I21" s="444"/>
      <c r="J21" s="459" t="s">
        <v>502</v>
      </c>
      <c r="K21" s="461" t="s">
        <v>503</v>
      </c>
      <c r="L21" s="462"/>
      <c r="M21" s="461" t="s">
        <v>504</v>
      </c>
      <c r="N21" s="462"/>
      <c r="O21" s="461" t="s">
        <v>491</v>
      </c>
      <c r="P21" s="462"/>
      <c r="Q21" s="461" t="s">
        <v>121</v>
      </c>
      <c r="R21" s="462"/>
      <c r="S21" s="459" t="s">
        <v>120</v>
      </c>
      <c r="T21" s="459" t="s">
        <v>505</v>
      </c>
      <c r="U21" s="459" t="s">
        <v>500</v>
      </c>
      <c r="V21" s="461" t="s">
        <v>119</v>
      </c>
      <c r="W21" s="462"/>
      <c r="X21" s="443" t="s">
        <v>111</v>
      </c>
      <c r="Y21" s="445"/>
      <c r="Z21" s="443" t="s">
        <v>110</v>
      </c>
      <c r="AA21" s="445"/>
    </row>
    <row r="22" spans="1:27" ht="216" customHeight="1" x14ac:dyDescent="0.25">
      <c r="A22" s="465"/>
      <c r="B22" s="463"/>
      <c r="C22" s="464"/>
      <c r="D22" s="463"/>
      <c r="E22" s="464"/>
      <c r="F22" s="443" t="s">
        <v>118</v>
      </c>
      <c r="G22" s="444"/>
      <c r="H22" s="443" t="s">
        <v>117</v>
      </c>
      <c r="I22" s="444"/>
      <c r="J22" s="460"/>
      <c r="K22" s="463"/>
      <c r="L22" s="464"/>
      <c r="M22" s="463"/>
      <c r="N22" s="464"/>
      <c r="O22" s="463"/>
      <c r="P22" s="464"/>
      <c r="Q22" s="463"/>
      <c r="R22" s="464"/>
      <c r="S22" s="460"/>
      <c r="T22" s="460"/>
      <c r="U22" s="460"/>
      <c r="V22" s="463"/>
      <c r="W22" s="464"/>
      <c r="X22" s="109" t="s">
        <v>109</v>
      </c>
      <c r="Y22" s="109" t="s">
        <v>489</v>
      </c>
      <c r="Z22" s="109" t="s">
        <v>108</v>
      </c>
      <c r="AA22" s="109" t="s">
        <v>107</v>
      </c>
    </row>
    <row r="23" spans="1:27" ht="60" customHeight="1" x14ac:dyDescent="0.25">
      <c r="A23" s="460"/>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340">
        <v>1</v>
      </c>
      <c r="B25" s="382" t="s">
        <v>687</v>
      </c>
      <c r="C25" s="382" t="str">
        <f>B25</f>
        <v>КВЛ 15 кВ 15-261</v>
      </c>
      <c r="D25" s="382" t="s">
        <v>688</v>
      </c>
      <c r="E25" s="382" t="str">
        <f>D25</f>
        <v>оп.10-оп.12а</v>
      </c>
      <c r="F25" s="340">
        <v>15</v>
      </c>
      <c r="G25" s="340">
        <v>15</v>
      </c>
      <c r="H25" s="340">
        <v>15</v>
      </c>
      <c r="I25" s="340">
        <v>15</v>
      </c>
      <c r="J25" s="340" t="s">
        <v>636</v>
      </c>
      <c r="K25" s="340">
        <v>1</v>
      </c>
      <c r="L25" s="340">
        <v>1</v>
      </c>
      <c r="M25" s="340">
        <v>70</v>
      </c>
      <c r="N25" s="340">
        <v>120</v>
      </c>
      <c r="O25" s="340" t="s">
        <v>640</v>
      </c>
      <c r="P25" s="340" t="s">
        <v>637</v>
      </c>
      <c r="Q25" s="386">
        <v>0.185</v>
      </c>
      <c r="R25" s="386">
        <v>0.25</v>
      </c>
      <c r="S25" s="340" t="s">
        <v>373</v>
      </c>
      <c r="T25" s="340" t="s">
        <v>373</v>
      </c>
      <c r="U25" s="340" t="s">
        <v>373</v>
      </c>
      <c r="V25" s="340" t="s">
        <v>678</v>
      </c>
      <c r="W25" s="340" t="s">
        <v>673</v>
      </c>
      <c r="X25" s="384" t="s">
        <v>373</v>
      </c>
      <c r="Y25" s="384" t="s">
        <v>373</v>
      </c>
      <c r="Z25" s="384" t="s">
        <v>373</v>
      </c>
      <c r="AA25" s="384" t="s">
        <v>373</v>
      </c>
    </row>
    <row r="26" spans="1:27" x14ac:dyDescent="0.25">
      <c r="Q26" s="48">
        <f>SUM(Q25:Q25)</f>
        <v>0.185</v>
      </c>
      <c r="R26" s="48">
        <f>SUM(R25:R25)</f>
        <v>0.25</v>
      </c>
      <c r="S26" s="48">
        <f>R26-Q26</f>
        <v>6.5000000000000002E-2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3" t="str">
        <f>'1. паспорт местоположение'!A5:C5</f>
        <v>Год раскрытия информации: 2023 год</v>
      </c>
      <c r="B5" s="423"/>
      <c r="C5" s="423"/>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37" t="s">
        <v>7</v>
      </c>
      <c r="B7" s="437"/>
      <c r="C7" s="437"/>
      <c r="D7" s="12"/>
      <c r="E7" s="12"/>
      <c r="F7" s="12"/>
      <c r="G7" s="12"/>
      <c r="H7" s="12"/>
      <c r="I7" s="12"/>
      <c r="J7" s="12"/>
      <c r="K7" s="12"/>
      <c r="L7" s="12"/>
      <c r="M7" s="12"/>
      <c r="N7" s="12"/>
      <c r="O7" s="12"/>
      <c r="P7" s="12"/>
      <c r="Q7" s="12"/>
      <c r="R7" s="12"/>
      <c r="S7" s="12"/>
      <c r="T7" s="12"/>
      <c r="U7" s="12"/>
    </row>
    <row r="8" spans="1:29" s="11" customFormat="1" ht="18.75" x14ac:dyDescent="0.2">
      <c r="A8" s="437"/>
      <c r="B8" s="437"/>
      <c r="C8" s="437"/>
      <c r="D8" s="13"/>
      <c r="E8" s="13"/>
      <c r="F8" s="13"/>
      <c r="G8" s="13"/>
      <c r="H8" s="12"/>
      <c r="I8" s="12"/>
      <c r="J8" s="12"/>
      <c r="K8" s="12"/>
      <c r="L8" s="12"/>
      <c r="M8" s="12"/>
      <c r="N8" s="12"/>
      <c r="O8" s="12"/>
      <c r="P8" s="12"/>
      <c r="Q8" s="12"/>
      <c r="R8" s="12"/>
      <c r="S8" s="12"/>
      <c r="T8" s="12"/>
      <c r="U8" s="12"/>
    </row>
    <row r="9" spans="1:29" s="11" customFormat="1" ht="18.75" x14ac:dyDescent="0.2">
      <c r="A9" s="431" t="str">
        <f>'1. паспорт местоположение'!A9:C9</f>
        <v>Акционерное общество "Россети Янтарь"</v>
      </c>
      <c r="B9" s="431"/>
      <c r="C9" s="431"/>
      <c r="D9" s="7"/>
      <c r="E9" s="7"/>
      <c r="F9" s="7"/>
      <c r="G9" s="7"/>
      <c r="H9" s="12"/>
      <c r="I9" s="12"/>
      <c r="J9" s="12"/>
      <c r="K9" s="12"/>
      <c r="L9" s="12"/>
      <c r="M9" s="12"/>
      <c r="N9" s="12"/>
      <c r="O9" s="12"/>
      <c r="P9" s="12"/>
      <c r="Q9" s="12"/>
      <c r="R9" s="12"/>
      <c r="S9" s="12"/>
      <c r="T9" s="12"/>
      <c r="U9" s="12"/>
    </row>
    <row r="10" spans="1:29" s="11" customFormat="1" ht="18.75" x14ac:dyDescent="0.2">
      <c r="A10" s="433" t="s">
        <v>6</v>
      </c>
      <c r="B10" s="433"/>
      <c r="C10" s="433"/>
      <c r="D10" s="5"/>
      <c r="E10" s="5"/>
      <c r="F10" s="5"/>
      <c r="G10" s="5"/>
      <c r="H10" s="12"/>
      <c r="I10" s="12"/>
      <c r="J10" s="12"/>
      <c r="K10" s="12"/>
      <c r="L10" s="12"/>
      <c r="M10" s="12"/>
      <c r="N10" s="12"/>
      <c r="O10" s="12"/>
      <c r="P10" s="12"/>
      <c r="Q10" s="12"/>
      <c r="R10" s="12"/>
      <c r="S10" s="12"/>
      <c r="T10" s="12"/>
      <c r="U10" s="12"/>
    </row>
    <row r="11" spans="1:29" s="11" customFormat="1" ht="18.75" x14ac:dyDescent="0.2">
      <c r="A11" s="437"/>
      <c r="B11" s="437"/>
      <c r="C11" s="437"/>
      <c r="D11" s="13"/>
      <c r="E11" s="13"/>
      <c r="F11" s="13"/>
      <c r="G11" s="13"/>
      <c r="H11" s="12"/>
      <c r="I11" s="12"/>
      <c r="J11" s="12"/>
      <c r="K11" s="12"/>
      <c r="L11" s="12"/>
      <c r="M11" s="12"/>
      <c r="N11" s="12"/>
      <c r="O11" s="12"/>
      <c r="P11" s="12"/>
      <c r="Q11" s="12"/>
      <c r="R11" s="12"/>
      <c r="S11" s="12"/>
      <c r="T11" s="12"/>
      <c r="U11" s="12"/>
    </row>
    <row r="12" spans="1:29" s="11" customFormat="1" ht="18.75" x14ac:dyDescent="0.2">
      <c r="A12" s="431" t="str">
        <f>'1. паспорт местоположение'!A12:C12</f>
        <v>M_22-1216</v>
      </c>
      <c r="B12" s="431"/>
      <c r="C12" s="431"/>
      <c r="D12" s="7"/>
      <c r="E12" s="7"/>
      <c r="F12" s="7"/>
      <c r="G12" s="7"/>
      <c r="H12" s="12"/>
      <c r="I12" s="12"/>
      <c r="J12" s="12"/>
      <c r="K12" s="12"/>
      <c r="L12" s="12"/>
      <c r="M12" s="12"/>
      <c r="N12" s="12"/>
      <c r="O12" s="12"/>
      <c r="P12" s="12"/>
      <c r="Q12" s="12"/>
      <c r="R12" s="12"/>
      <c r="S12" s="12"/>
      <c r="T12" s="12"/>
      <c r="U12" s="12"/>
    </row>
    <row r="13" spans="1:29" s="11" customFormat="1" ht="18.75" x14ac:dyDescent="0.2">
      <c r="A13" s="433" t="s">
        <v>5</v>
      </c>
      <c r="B13" s="433"/>
      <c r="C13" s="43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8"/>
      <c r="B14" s="438"/>
      <c r="C14" s="438"/>
      <c r="D14" s="9"/>
      <c r="E14" s="9"/>
      <c r="F14" s="9"/>
      <c r="G14" s="9"/>
      <c r="H14" s="9"/>
      <c r="I14" s="9"/>
      <c r="J14" s="9"/>
      <c r="K14" s="9"/>
      <c r="L14" s="9"/>
      <c r="M14" s="9"/>
      <c r="N14" s="9"/>
      <c r="O14" s="9"/>
      <c r="P14" s="9"/>
      <c r="Q14" s="9"/>
      <c r="R14" s="9"/>
      <c r="S14" s="9"/>
      <c r="T14" s="9"/>
      <c r="U14" s="9"/>
    </row>
    <row r="15" spans="1:29" s="3" customFormat="1" ht="12" x14ac:dyDescent="0.2">
      <c r="A15" s="431" t="str">
        <f>'1. паспорт местоположение'!A15</f>
        <v>Переустройство ВЛ 15-261 (инв.№ 5114685) в п. Васильково Гурьевский ГО</v>
      </c>
      <c r="B15" s="431"/>
      <c r="C15" s="431"/>
      <c r="D15" s="7"/>
      <c r="E15" s="7"/>
      <c r="F15" s="7"/>
      <c r="G15" s="7"/>
      <c r="H15" s="7"/>
      <c r="I15" s="7"/>
      <c r="J15" s="7"/>
      <c r="K15" s="7"/>
      <c r="L15" s="7"/>
      <c r="M15" s="7"/>
      <c r="N15" s="7"/>
      <c r="O15" s="7"/>
      <c r="P15" s="7"/>
      <c r="Q15" s="7"/>
      <c r="R15" s="7"/>
      <c r="S15" s="7"/>
      <c r="T15" s="7"/>
      <c r="U15" s="7"/>
    </row>
    <row r="16" spans="1:29" s="3" customFormat="1" ht="15" customHeight="1" x14ac:dyDescent="0.2">
      <c r="A16" s="433" t="s">
        <v>4</v>
      </c>
      <c r="B16" s="433"/>
      <c r="C16" s="433"/>
      <c r="D16" s="5"/>
      <c r="E16" s="5"/>
      <c r="F16" s="5"/>
      <c r="G16" s="5"/>
      <c r="H16" s="5"/>
      <c r="I16" s="5"/>
      <c r="J16" s="5"/>
      <c r="K16" s="5"/>
      <c r="L16" s="5"/>
      <c r="M16" s="5"/>
      <c r="N16" s="5"/>
      <c r="O16" s="5"/>
      <c r="P16" s="5"/>
      <c r="Q16" s="5"/>
      <c r="R16" s="5"/>
      <c r="S16" s="5"/>
      <c r="T16" s="5"/>
      <c r="U16" s="5"/>
    </row>
    <row r="17" spans="1:21" s="3" customFormat="1" ht="15" customHeight="1" x14ac:dyDescent="0.2">
      <c r="A17" s="434"/>
      <c r="B17" s="434"/>
      <c r="C17" s="434"/>
      <c r="D17" s="4"/>
      <c r="E17" s="4"/>
      <c r="F17" s="4"/>
      <c r="G17" s="4"/>
      <c r="H17" s="4"/>
      <c r="I17" s="4"/>
      <c r="J17" s="4"/>
      <c r="K17" s="4"/>
      <c r="L17" s="4"/>
      <c r="M17" s="4"/>
      <c r="N17" s="4"/>
      <c r="O17" s="4"/>
      <c r="P17" s="4"/>
      <c r="Q17" s="4"/>
      <c r="R17" s="4"/>
    </row>
    <row r="18" spans="1:21" s="3" customFormat="1" ht="27.75" customHeight="1" x14ac:dyDescent="0.2">
      <c r="A18" s="435" t="s">
        <v>484</v>
      </c>
      <c r="B18" s="435"/>
      <c r="C18" s="4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679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691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690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706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53"/>
      <c r="AB6" s="153"/>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53"/>
      <c r="AB7" s="153"/>
    </row>
    <row r="8" spans="1:28" x14ac:dyDescent="0.25">
      <c r="A8" s="431" t="str">
        <f>'1. паспорт местоположение'!A9</f>
        <v>Акционерное общество "Россети Янтарь"</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54"/>
      <c r="AB8" s="154"/>
    </row>
    <row r="9" spans="1:28" ht="15.75" x14ac:dyDescent="0.25">
      <c r="A9" s="433" t="s">
        <v>6</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155"/>
      <c r="AB9" s="155"/>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53"/>
      <c r="AB10" s="153"/>
    </row>
    <row r="11" spans="1:28" x14ac:dyDescent="0.25">
      <c r="A11" s="431" t="str">
        <f>'1. паспорт местоположение'!A12:C12</f>
        <v>M_22-1216</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54"/>
      <c r="AB11" s="154"/>
    </row>
    <row r="12" spans="1:28" ht="15.75" x14ac:dyDescent="0.25">
      <c r="A12" s="433" t="s">
        <v>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155"/>
      <c r="AB12" s="155"/>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1" t="str">
        <f>'1. паспорт местоположение'!A15</f>
        <v>Переустройство ВЛ 15-261 (инв.№ 5114685) в п. Васильково Гурьевский ГО</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154"/>
      <c r="AB14" s="154"/>
    </row>
    <row r="15" spans="1:28" ht="15.75" x14ac:dyDescent="0.25">
      <c r="A15" s="433" t="s">
        <v>4</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155"/>
      <c r="AB15" s="155"/>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63"/>
      <c r="AB16" s="163"/>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63"/>
      <c r="AB17" s="163"/>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63"/>
      <c r="AB18" s="163"/>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63"/>
      <c r="AB19" s="163"/>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64"/>
      <c r="AB20" s="164"/>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64"/>
      <c r="AB21" s="164"/>
    </row>
    <row r="22" spans="1:28" x14ac:dyDescent="0.25">
      <c r="A22" s="468" t="s">
        <v>516</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65"/>
      <c r="AB22" s="165"/>
    </row>
    <row r="23" spans="1:28" ht="32.25" customHeight="1" x14ac:dyDescent="0.25">
      <c r="A23" s="470" t="s">
        <v>370</v>
      </c>
      <c r="B23" s="471"/>
      <c r="C23" s="471"/>
      <c r="D23" s="471"/>
      <c r="E23" s="471"/>
      <c r="F23" s="471"/>
      <c r="G23" s="471"/>
      <c r="H23" s="471"/>
      <c r="I23" s="471"/>
      <c r="J23" s="471"/>
      <c r="K23" s="471"/>
      <c r="L23" s="472"/>
      <c r="M23" s="469" t="s">
        <v>371</v>
      </c>
      <c r="N23" s="469"/>
      <c r="O23" s="469"/>
      <c r="P23" s="469"/>
      <c r="Q23" s="469"/>
      <c r="R23" s="469"/>
      <c r="S23" s="469"/>
      <c r="T23" s="469"/>
      <c r="U23" s="469"/>
      <c r="V23" s="469"/>
      <c r="W23" s="469"/>
      <c r="X23" s="469"/>
      <c r="Y23" s="469"/>
      <c r="Z23" s="469"/>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3" t="str">
        <f>'1. паспорт местоположение'!A5:C5</f>
        <v>Год раскрытия информации: 2023 год</v>
      </c>
      <c r="B5" s="423"/>
      <c r="C5" s="423"/>
      <c r="D5" s="423"/>
      <c r="E5" s="423"/>
      <c r="F5" s="423"/>
      <c r="G5" s="423"/>
      <c r="H5" s="423"/>
      <c r="I5" s="423"/>
      <c r="J5" s="423"/>
      <c r="K5" s="423"/>
      <c r="L5" s="423"/>
      <c r="M5" s="423"/>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37" t="s">
        <v>7</v>
      </c>
      <c r="B7" s="437"/>
      <c r="C7" s="437"/>
      <c r="D7" s="437"/>
      <c r="E7" s="437"/>
      <c r="F7" s="437"/>
      <c r="G7" s="437"/>
      <c r="H7" s="437"/>
      <c r="I7" s="437"/>
      <c r="J7" s="437"/>
      <c r="K7" s="437"/>
      <c r="L7" s="437"/>
      <c r="M7" s="437"/>
      <c r="N7" s="12"/>
      <c r="O7" s="12"/>
      <c r="P7" s="12"/>
      <c r="Q7" s="12"/>
      <c r="R7" s="12"/>
      <c r="S7" s="12"/>
      <c r="T7" s="12"/>
      <c r="U7" s="12"/>
      <c r="V7" s="12"/>
      <c r="W7" s="12"/>
      <c r="X7" s="12"/>
    </row>
    <row r="8" spans="1:26" s="11" customFormat="1" ht="18.75" x14ac:dyDescent="0.2">
      <c r="A8" s="437"/>
      <c r="B8" s="437"/>
      <c r="C8" s="437"/>
      <c r="D8" s="437"/>
      <c r="E8" s="437"/>
      <c r="F8" s="437"/>
      <c r="G8" s="437"/>
      <c r="H8" s="437"/>
      <c r="I8" s="437"/>
      <c r="J8" s="437"/>
      <c r="K8" s="437"/>
      <c r="L8" s="437"/>
      <c r="M8" s="437"/>
      <c r="N8" s="12"/>
      <c r="O8" s="12"/>
      <c r="P8" s="12"/>
      <c r="Q8" s="12"/>
      <c r="R8" s="12"/>
      <c r="S8" s="12"/>
      <c r="T8" s="12"/>
      <c r="U8" s="12"/>
      <c r="V8" s="12"/>
      <c r="W8" s="12"/>
      <c r="X8" s="12"/>
    </row>
    <row r="9" spans="1:26" s="11" customFormat="1" ht="18.75" x14ac:dyDescent="0.2">
      <c r="A9" s="431" t="str">
        <f>'1. паспорт местоположение'!A9:C9</f>
        <v>Акционерное общество "Россети Янтарь"</v>
      </c>
      <c r="B9" s="431"/>
      <c r="C9" s="431"/>
      <c r="D9" s="431"/>
      <c r="E9" s="431"/>
      <c r="F9" s="431"/>
      <c r="G9" s="431"/>
      <c r="H9" s="431"/>
      <c r="I9" s="431"/>
      <c r="J9" s="431"/>
      <c r="K9" s="431"/>
      <c r="L9" s="431"/>
      <c r="M9" s="431"/>
      <c r="N9" s="12"/>
      <c r="O9" s="12"/>
      <c r="P9" s="12"/>
      <c r="Q9" s="12"/>
      <c r="R9" s="12"/>
      <c r="S9" s="12"/>
      <c r="T9" s="12"/>
      <c r="U9" s="12"/>
      <c r="V9" s="12"/>
      <c r="W9" s="12"/>
      <c r="X9" s="12"/>
    </row>
    <row r="10" spans="1:26" s="11" customFormat="1" ht="18.75" x14ac:dyDescent="0.2">
      <c r="A10" s="433" t="s">
        <v>6</v>
      </c>
      <c r="B10" s="433"/>
      <c r="C10" s="433"/>
      <c r="D10" s="433"/>
      <c r="E10" s="433"/>
      <c r="F10" s="433"/>
      <c r="G10" s="433"/>
      <c r="H10" s="433"/>
      <c r="I10" s="433"/>
      <c r="J10" s="433"/>
      <c r="K10" s="433"/>
      <c r="L10" s="433"/>
      <c r="M10" s="433"/>
      <c r="N10" s="12"/>
      <c r="O10" s="12"/>
      <c r="P10" s="12"/>
      <c r="Q10" s="12"/>
      <c r="R10" s="12"/>
      <c r="S10" s="12"/>
      <c r="T10" s="12"/>
      <c r="U10" s="12"/>
      <c r="V10" s="12"/>
      <c r="W10" s="12"/>
      <c r="X10" s="12"/>
    </row>
    <row r="11" spans="1:26" s="11" customFormat="1" ht="18.75" x14ac:dyDescent="0.2">
      <c r="A11" s="437"/>
      <c r="B11" s="437"/>
      <c r="C11" s="437"/>
      <c r="D11" s="437"/>
      <c r="E11" s="437"/>
      <c r="F11" s="437"/>
      <c r="G11" s="437"/>
      <c r="H11" s="437"/>
      <c r="I11" s="437"/>
      <c r="J11" s="437"/>
      <c r="K11" s="437"/>
      <c r="L11" s="437"/>
      <c r="M11" s="437"/>
      <c r="N11" s="12"/>
      <c r="O11" s="12"/>
      <c r="P11" s="12"/>
      <c r="Q11" s="12"/>
      <c r="R11" s="12"/>
      <c r="S11" s="12"/>
      <c r="T11" s="12"/>
      <c r="U11" s="12"/>
      <c r="V11" s="12"/>
      <c r="W11" s="12"/>
      <c r="X11" s="12"/>
    </row>
    <row r="12" spans="1:26" s="11" customFormat="1" ht="18.75" x14ac:dyDescent="0.2">
      <c r="A12" s="431" t="str">
        <f>'1. паспорт местоположение'!A12:C12</f>
        <v>M_22-1216</v>
      </c>
      <c r="B12" s="431"/>
      <c r="C12" s="431"/>
      <c r="D12" s="431"/>
      <c r="E12" s="431"/>
      <c r="F12" s="431"/>
      <c r="G12" s="431"/>
      <c r="H12" s="431"/>
      <c r="I12" s="431"/>
      <c r="J12" s="431"/>
      <c r="K12" s="431"/>
      <c r="L12" s="431"/>
      <c r="M12" s="431"/>
      <c r="N12" s="12"/>
      <c r="O12" s="12"/>
      <c r="P12" s="12"/>
      <c r="Q12" s="12"/>
      <c r="R12" s="12"/>
      <c r="S12" s="12"/>
      <c r="T12" s="12"/>
      <c r="U12" s="12"/>
      <c r="V12" s="12"/>
      <c r="W12" s="12"/>
      <c r="X12" s="12"/>
    </row>
    <row r="13" spans="1:26" s="11" customFormat="1" ht="18.75" x14ac:dyDescent="0.2">
      <c r="A13" s="433" t="s">
        <v>5</v>
      </c>
      <c r="B13" s="433"/>
      <c r="C13" s="433"/>
      <c r="D13" s="433"/>
      <c r="E13" s="433"/>
      <c r="F13" s="433"/>
      <c r="G13" s="433"/>
      <c r="H13" s="433"/>
      <c r="I13" s="433"/>
      <c r="J13" s="433"/>
      <c r="K13" s="433"/>
      <c r="L13" s="433"/>
      <c r="M13" s="433"/>
      <c r="N13" s="12"/>
      <c r="O13" s="12"/>
      <c r="P13" s="12"/>
      <c r="Q13" s="12"/>
      <c r="R13" s="12"/>
      <c r="S13" s="12"/>
      <c r="T13" s="12"/>
      <c r="U13" s="12"/>
      <c r="V13" s="12"/>
      <c r="W13" s="12"/>
      <c r="X13" s="12"/>
    </row>
    <row r="14" spans="1:26" s="8" customFormat="1" ht="15.75" customHeight="1" x14ac:dyDescent="0.2">
      <c r="A14" s="438"/>
      <c r="B14" s="438"/>
      <c r="C14" s="438"/>
      <c r="D14" s="438"/>
      <c r="E14" s="438"/>
      <c r="F14" s="438"/>
      <c r="G14" s="438"/>
      <c r="H14" s="438"/>
      <c r="I14" s="438"/>
      <c r="J14" s="438"/>
      <c r="K14" s="438"/>
      <c r="L14" s="438"/>
      <c r="M14" s="438"/>
      <c r="N14" s="9"/>
      <c r="O14" s="9"/>
      <c r="P14" s="9"/>
      <c r="Q14" s="9"/>
      <c r="R14" s="9"/>
      <c r="S14" s="9"/>
      <c r="T14" s="9"/>
      <c r="U14" s="9"/>
      <c r="V14" s="9"/>
      <c r="W14" s="9"/>
      <c r="X14" s="9"/>
    </row>
    <row r="15" spans="1:26" s="3" customFormat="1" ht="12" x14ac:dyDescent="0.2">
      <c r="A15" s="431" t="str">
        <f>'1. паспорт местоположение'!A15</f>
        <v>Переустройство ВЛ 15-261 (инв.№ 5114685) в п. Васильково Гурьевский ГО</v>
      </c>
      <c r="B15" s="431"/>
      <c r="C15" s="431"/>
      <c r="D15" s="431"/>
      <c r="E15" s="431"/>
      <c r="F15" s="431"/>
      <c r="G15" s="431"/>
      <c r="H15" s="431"/>
      <c r="I15" s="431"/>
      <c r="J15" s="431"/>
      <c r="K15" s="431"/>
      <c r="L15" s="431"/>
      <c r="M15" s="431"/>
      <c r="N15" s="7"/>
      <c r="O15" s="7"/>
      <c r="P15" s="7"/>
      <c r="Q15" s="7"/>
      <c r="R15" s="7"/>
      <c r="S15" s="7"/>
      <c r="T15" s="7"/>
      <c r="U15" s="7"/>
      <c r="V15" s="7"/>
      <c r="W15" s="7"/>
      <c r="X15" s="7"/>
    </row>
    <row r="16" spans="1:26" s="3" customFormat="1" ht="15" customHeight="1" x14ac:dyDescent="0.2">
      <c r="A16" s="433" t="s">
        <v>4</v>
      </c>
      <c r="B16" s="433"/>
      <c r="C16" s="433"/>
      <c r="D16" s="433"/>
      <c r="E16" s="433"/>
      <c r="F16" s="433"/>
      <c r="G16" s="433"/>
      <c r="H16" s="433"/>
      <c r="I16" s="433"/>
      <c r="J16" s="433"/>
      <c r="K16" s="433"/>
      <c r="L16" s="433"/>
      <c r="M16" s="433"/>
      <c r="N16" s="5"/>
      <c r="O16" s="5"/>
      <c r="P16" s="5"/>
      <c r="Q16" s="5"/>
      <c r="R16" s="5"/>
      <c r="S16" s="5"/>
      <c r="T16" s="5"/>
      <c r="U16" s="5"/>
      <c r="V16" s="5"/>
      <c r="W16" s="5"/>
      <c r="X16" s="5"/>
    </row>
    <row r="17" spans="1:24" s="3" customFormat="1" ht="15" customHeight="1" x14ac:dyDescent="0.2">
      <c r="A17" s="434"/>
      <c r="B17" s="434"/>
      <c r="C17" s="434"/>
      <c r="D17" s="434"/>
      <c r="E17" s="434"/>
      <c r="F17" s="434"/>
      <c r="G17" s="434"/>
      <c r="H17" s="434"/>
      <c r="I17" s="434"/>
      <c r="J17" s="434"/>
      <c r="K17" s="434"/>
      <c r="L17" s="434"/>
      <c r="M17" s="434"/>
      <c r="N17" s="4"/>
      <c r="O17" s="4"/>
      <c r="P17" s="4"/>
      <c r="Q17" s="4"/>
      <c r="R17" s="4"/>
      <c r="S17" s="4"/>
      <c r="T17" s="4"/>
      <c r="U17" s="4"/>
    </row>
    <row r="18" spans="1:24" s="3" customFormat="1" ht="91.5" customHeight="1" x14ac:dyDescent="0.2">
      <c r="A18" s="476" t="s">
        <v>493</v>
      </c>
      <c r="B18" s="476"/>
      <c r="C18" s="476"/>
      <c r="D18" s="476"/>
      <c r="E18" s="476"/>
      <c r="F18" s="476"/>
      <c r="G18" s="476"/>
      <c r="H18" s="476"/>
      <c r="I18" s="476"/>
      <c r="J18" s="476"/>
      <c r="K18" s="476"/>
      <c r="L18" s="476"/>
      <c r="M18" s="476"/>
      <c r="N18" s="6"/>
      <c r="O18" s="6"/>
      <c r="P18" s="6"/>
      <c r="Q18" s="6"/>
      <c r="R18" s="6"/>
      <c r="S18" s="6"/>
      <c r="T18" s="6"/>
      <c r="U18" s="6"/>
      <c r="V18" s="6"/>
      <c r="W18" s="6"/>
      <c r="X18" s="6"/>
    </row>
    <row r="19" spans="1:24" s="3" customFormat="1" ht="78" customHeight="1" x14ac:dyDescent="0.2">
      <c r="A19" s="439" t="s">
        <v>3</v>
      </c>
      <c r="B19" s="439" t="s">
        <v>82</v>
      </c>
      <c r="C19" s="439" t="s">
        <v>81</v>
      </c>
      <c r="D19" s="439" t="s">
        <v>73</v>
      </c>
      <c r="E19" s="473" t="s">
        <v>80</v>
      </c>
      <c r="F19" s="474"/>
      <c r="G19" s="474"/>
      <c r="H19" s="474"/>
      <c r="I19" s="475"/>
      <c r="J19" s="439" t="s">
        <v>79</v>
      </c>
      <c r="K19" s="439"/>
      <c r="L19" s="439"/>
      <c r="M19" s="439"/>
      <c r="N19" s="4"/>
      <c r="O19" s="4"/>
      <c r="P19" s="4"/>
      <c r="Q19" s="4"/>
      <c r="R19" s="4"/>
      <c r="S19" s="4"/>
      <c r="T19" s="4"/>
      <c r="U19" s="4"/>
    </row>
    <row r="20" spans="1:24" s="3" customFormat="1" ht="51" customHeight="1" x14ac:dyDescent="0.2">
      <c r="A20" s="439"/>
      <c r="B20" s="439"/>
      <c r="C20" s="439"/>
      <c r="D20" s="439"/>
      <c r="E20" s="40" t="s">
        <v>78</v>
      </c>
      <c r="F20" s="40" t="s">
        <v>77</v>
      </c>
      <c r="G20" s="40" t="s">
        <v>76</v>
      </c>
      <c r="H20" s="40" t="s">
        <v>75</v>
      </c>
      <c r="I20" s="40" t="s">
        <v>74</v>
      </c>
      <c r="J20" s="387">
        <v>2020</v>
      </c>
      <c r="K20" s="387">
        <v>2021</v>
      </c>
      <c r="L20" s="387">
        <v>2022</v>
      </c>
      <c r="M20" s="38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680</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1" zoomScale="80" zoomScaleNormal="80" workbookViewId="0">
      <selection activeCell="B122" sqref="B122"/>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82" t="str">
        <f>'1. паспорт местоположение'!A5:C5</f>
        <v>Год раскрытия информации: 2023 год</v>
      </c>
      <c r="B5" s="482"/>
      <c r="C5" s="482"/>
      <c r="D5" s="482"/>
      <c r="E5" s="482"/>
      <c r="F5" s="482"/>
      <c r="G5" s="482"/>
      <c r="H5" s="482"/>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37" t="s">
        <v>7</v>
      </c>
      <c r="B7" s="437"/>
      <c r="C7" s="437"/>
      <c r="D7" s="437"/>
      <c r="E7" s="437"/>
      <c r="F7" s="437"/>
      <c r="G7" s="437"/>
      <c r="H7" s="437"/>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4"/>
      <c r="B8" s="394"/>
      <c r="C8" s="394"/>
      <c r="D8" s="394"/>
      <c r="E8" s="394"/>
      <c r="F8" s="394"/>
      <c r="G8" s="394"/>
      <c r="H8" s="394"/>
      <c r="I8" s="394"/>
      <c r="J8" s="394"/>
      <c r="K8" s="394"/>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46" t="str">
        <f>'1. паспорт местоположение'!A9:C9</f>
        <v>Акционерное общество "Россети Янтарь"</v>
      </c>
      <c r="B9" s="446"/>
      <c r="C9" s="446"/>
      <c r="D9" s="446"/>
      <c r="E9" s="446"/>
      <c r="F9" s="446"/>
      <c r="G9" s="446"/>
      <c r="H9" s="44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3" t="s">
        <v>6</v>
      </c>
      <c r="B10" s="433"/>
      <c r="C10" s="433"/>
      <c r="D10" s="433"/>
      <c r="E10" s="433"/>
      <c r="F10" s="433"/>
      <c r="G10" s="433"/>
      <c r="H10" s="433"/>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4"/>
      <c r="B11" s="394"/>
      <c r="C11" s="394"/>
      <c r="D11" s="394"/>
      <c r="E11" s="394"/>
      <c r="F11" s="394"/>
      <c r="G11" s="394"/>
      <c r="H11" s="394"/>
      <c r="I11" s="394"/>
      <c r="J11" s="394"/>
      <c r="K11" s="394"/>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46" t="str">
        <f>'1. паспорт местоположение'!A12:C12</f>
        <v>M_22-1216</v>
      </c>
      <c r="B12" s="446"/>
      <c r="C12" s="446"/>
      <c r="D12" s="446"/>
      <c r="E12" s="446"/>
      <c r="F12" s="446"/>
      <c r="G12" s="446"/>
      <c r="H12" s="44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3" t="s">
        <v>5</v>
      </c>
      <c r="B13" s="433"/>
      <c r="C13" s="433"/>
      <c r="D13" s="433"/>
      <c r="E13" s="433"/>
      <c r="F13" s="433"/>
      <c r="G13" s="433"/>
      <c r="H13" s="433"/>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8"/>
      <c r="AA14" s="8"/>
      <c r="AB14" s="8"/>
      <c r="AC14" s="8"/>
      <c r="AD14" s="8"/>
      <c r="AE14" s="8"/>
      <c r="AF14" s="8"/>
      <c r="AG14" s="8"/>
      <c r="AH14" s="8"/>
      <c r="AI14" s="8"/>
      <c r="AJ14" s="8"/>
      <c r="AK14" s="8"/>
      <c r="AL14" s="8"/>
      <c r="AM14" s="8"/>
      <c r="AN14" s="8"/>
      <c r="AO14" s="8"/>
      <c r="AP14" s="8"/>
      <c r="AQ14" s="178"/>
      <c r="AR14" s="178"/>
    </row>
    <row r="15" spans="1:44" ht="18.75" x14ac:dyDescent="0.2">
      <c r="A15" s="483" t="str">
        <f>'1. паспорт местоположение'!A15:C15</f>
        <v>Переустройство ВЛ 15-261 (инв.№ 5114685) в п. Васильково Гурьевский ГО</v>
      </c>
      <c r="B15" s="435"/>
      <c r="C15" s="435"/>
      <c r="D15" s="435"/>
      <c r="E15" s="435"/>
      <c r="F15" s="435"/>
      <c r="G15" s="435"/>
      <c r="H15" s="435"/>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3" t="s">
        <v>4</v>
      </c>
      <c r="B16" s="433"/>
      <c r="C16" s="433"/>
      <c r="D16" s="433"/>
      <c r="E16" s="433"/>
      <c r="F16" s="433"/>
      <c r="G16" s="433"/>
      <c r="H16" s="433"/>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3"/>
      <c r="B17" s="393"/>
      <c r="C17" s="393"/>
      <c r="D17" s="393"/>
      <c r="E17" s="393"/>
      <c r="F17" s="393"/>
      <c r="G17" s="393"/>
      <c r="H17" s="393"/>
      <c r="I17" s="393"/>
      <c r="J17" s="393"/>
      <c r="K17" s="393"/>
      <c r="L17" s="393"/>
      <c r="M17" s="393"/>
      <c r="N17" s="393"/>
      <c r="O17" s="393"/>
      <c r="P17" s="393"/>
      <c r="Q17" s="393"/>
      <c r="R17" s="393"/>
      <c r="S17" s="393"/>
      <c r="T17" s="393"/>
      <c r="U17" s="393"/>
      <c r="V17" s="393"/>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46" t="s">
        <v>494</v>
      </c>
      <c r="B18" s="446"/>
      <c r="C18" s="446"/>
      <c r="D18" s="446"/>
      <c r="E18" s="446"/>
      <c r="F18" s="446"/>
      <c r="G18" s="446"/>
      <c r="H18" s="44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'6.2. Паспорт фин осв ввод'!U52*1000000</f>
        <v>2436336.92</v>
      </c>
    </row>
    <row r="26" spans="1:44" x14ac:dyDescent="0.2">
      <c r="A26" s="191" t="s">
        <v>342</v>
      </c>
      <c r="B26" s="313">
        <v>0</v>
      </c>
    </row>
    <row r="27" spans="1:44" x14ac:dyDescent="0.2">
      <c r="A27" s="191" t="s">
        <v>340</v>
      </c>
      <c r="B27" s="313">
        <f>$B$123</f>
        <v>30</v>
      </c>
      <c r="D27" s="184" t="s">
        <v>343</v>
      </c>
    </row>
    <row r="28" spans="1:44" ht="16.149999999999999" customHeight="1" thickBot="1" x14ac:dyDescent="0.25">
      <c r="A28" s="192" t="s">
        <v>338</v>
      </c>
      <c r="B28" s="193">
        <v>1</v>
      </c>
      <c r="D28" s="477" t="s">
        <v>341</v>
      </c>
      <c r="E28" s="478"/>
      <c r="F28" s="479"/>
      <c r="G28" s="480" t="str">
        <f>IF(SUM(B89:L89)=0,"не окупается",SUM(B89:L89))</f>
        <v>не окупается</v>
      </c>
      <c r="H28" s="481"/>
    </row>
    <row r="29" spans="1:44" ht="15.6" customHeight="1" x14ac:dyDescent="0.2">
      <c r="A29" s="189" t="s">
        <v>336</v>
      </c>
      <c r="B29" s="190">
        <f>$B$126*$B$127</f>
        <v>87150.129000000001</v>
      </c>
      <c r="D29" s="477" t="s">
        <v>339</v>
      </c>
      <c r="E29" s="478"/>
      <c r="F29" s="479"/>
      <c r="G29" s="480" t="str">
        <f>IF(SUM(B90:L90)=0,"не окупается",SUM(B90:L90))</f>
        <v>не окупается</v>
      </c>
      <c r="H29" s="481"/>
    </row>
    <row r="30" spans="1:44" ht="27.6" customHeight="1" x14ac:dyDescent="0.2">
      <c r="A30" s="191" t="s">
        <v>533</v>
      </c>
      <c r="B30" s="313">
        <v>1</v>
      </c>
      <c r="D30" s="477" t="s">
        <v>337</v>
      </c>
      <c r="E30" s="478"/>
      <c r="F30" s="479"/>
      <c r="G30" s="486">
        <f>L87</f>
        <v>-440215.27092924417</v>
      </c>
      <c r="H30" s="487"/>
    </row>
    <row r="31" spans="1:44" x14ac:dyDescent="0.2">
      <c r="A31" s="191" t="s">
        <v>335</v>
      </c>
      <c r="B31" s="313">
        <v>1</v>
      </c>
      <c r="D31" s="488"/>
      <c r="E31" s="489"/>
      <c r="F31" s="490"/>
      <c r="G31" s="488"/>
      <c r="H31" s="490"/>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534</v>
      </c>
      <c r="B37" s="190">
        <v>0</v>
      </c>
    </row>
    <row r="38" spans="1:42" x14ac:dyDescent="0.2">
      <c r="A38" s="191" t="s">
        <v>332</v>
      </c>
      <c r="B38" s="313"/>
    </row>
    <row r="39" spans="1:42" ht="16.5" thickBot="1" x14ac:dyDescent="0.25">
      <c r="A39" s="315" t="s">
        <v>331</v>
      </c>
      <c r="B39" s="316"/>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7" t="s">
        <v>325</v>
      </c>
      <c r="B46" s="318">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5" thickBot="1" x14ac:dyDescent="0.25">
      <c r="A50" s="205" t="s">
        <v>536</v>
      </c>
      <c r="B50" s="206">
        <f>IF($B$124="да",($B$126-0.05),0)</f>
        <v>2905004.2500000005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5">
        <f t="shared" ref="B59:AP59" si="10">B50*$B$28</f>
        <v>2905004.2500000005</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
      <c r="A60" s="209" t="s">
        <v>315</v>
      </c>
      <c r="B60" s="344">
        <f t="shared" ref="B60:Z60" si="11">SUM(B61:B65)</f>
        <v>0</v>
      </c>
      <c r="C60" s="344">
        <f t="shared" si="11"/>
        <v>-112194.37751958646</v>
      </c>
      <c r="D60" s="344">
        <f>SUM(D61:D65)</f>
        <v>-116906.5413754091</v>
      </c>
      <c r="E60" s="344">
        <f t="shared" si="11"/>
        <v>-121816.61611317628</v>
      </c>
      <c r="F60" s="344">
        <f t="shared" si="11"/>
        <v>-126932.91398992969</v>
      </c>
      <c r="G60" s="344">
        <f t="shared" si="11"/>
        <v>-132264.09637750676</v>
      </c>
      <c r="H60" s="344">
        <f t="shared" si="11"/>
        <v>-137819.18842536202</v>
      </c>
      <c r="I60" s="344">
        <f t="shared" si="11"/>
        <v>-143607.59433922725</v>
      </c>
      <c r="J60" s="344">
        <f t="shared" si="11"/>
        <v>-149639.1133014748</v>
      </c>
      <c r="K60" s="344">
        <f t="shared" si="11"/>
        <v>-155923.95606013676</v>
      </c>
      <c r="L60" s="344">
        <f t="shared" si="11"/>
        <v>-162472.76221466251</v>
      </c>
      <c r="M60" s="344">
        <f t="shared" si="11"/>
        <v>-169296.61822767835</v>
      </c>
      <c r="N60" s="344">
        <f t="shared" si="11"/>
        <v>-176407.07619324082</v>
      </c>
      <c r="O60" s="344">
        <f t="shared" si="11"/>
        <v>-183816.17339335696</v>
      </c>
      <c r="P60" s="344">
        <f t="shared" si="11"/>
        <v>-191536.45267587795</v>
      </c>
      <c r="Q60" s="344">
        <f t="shared" si="11"/>
        <v>-199580.98368826482</v>
      </c>
      <c r="R60" s="344">
        <f t="shared" si="11"/>
        <v>-207963.38500317195</v>
      </c>
      <c r="S60" s="344">
        <f t="shared" si="11"/>
        <v>-216697.84717330517</v>
      </c>
      <c r="T60" s="344">
        <f t="shared" si="11"/>
        <v>-225799.15675458402</v>
      </c>
      <c r="U60" s="344">
        <f t="shared" si="11"/>
        <v>-235282.72133827655</v>
      </c>
      <c r="V60" s="344">
        <f t="shared" si="11"/>
        <v>-245164.59563448417</v>
      </c>
      <c r="W60" s="344">
        <f t="shared" si="11"/>
        <v>-255461.50865113249</v>
      </c>
      <c r="X60" s="344">
        <f t="shared" si="11"/>
        <v>-266190.89201448008</v>
      </c>
      <c r="Y60" s="344">
        <f t="shared" si="11"/>
        <v>-277370.90947908827</v>
      </c>
      <c r="Z60" s="344">
        <f t="shared" si="11"/>
        <v>-289020.48767721001</v>
      </c>
      <c r="AA60" s="344">
        <f t="shared" ref="AA60:AP60" si="12">SUM(AA61:AA65)</f>
        <v>-301159.34815965284</v>
      </c>
      <c r="AB60" s="344">
        <f t="shared" si="12"/>
        <v>-313808.04078235832</v>
      </c>
      <c r="AC60" s="344">
        <f t="shared" si="12"/>
        <v>-326987.97849521734</v>
      </c>
      <c r="AD60" s="344">
        <f t="shared" si="12"/>
        <v>-340721.4735920165</v>
      </c>
      <c r="AE60" s="344">
        <f t="shared" si="12"/>
        <v>-355031.77548288117</v>
      </c>
      <c r="AF60" s="344">
        <f t="shared" si="12"/>
        <v>-369943.11005316221</v>
      </c>
      <c r="AG60" s="344">
        <f t="shared" si="12"/>
        <v>-385480.72067539499</v>
      </c>
      <c r="AH60" s="344">
        <f t="shared" si="12"/>
        <v>-401670.91094376158</v>
      </c>
      <c r="AI60" s="344">
        <f t="shared" si="12"/>
        <v>-418541.08920339955</v>
      </c>
      <c r="AJ60" s="344">
        <f t="shared" si="12"/>
        <v>-436119.8149499424</v>
      </c>
      <c r="AK60" s="344">
        <f t="shared" si="12"/>
        <v>-454436.84717784001</v>
      </c>
      <c r="AL60" s="344">
        <f t="shared" si="12"/>
        <v>-473523.19475930935</v>
      </c>
      <c r="AM60" s="344">
        <f t="shared" si="12"/>
        <v>-493411.1689392004</v>
      </c>
      <c r="AN60" s="344">
        <f t="shared" si="12"/>
        <v>-514134.4380346468</v>
      </c>
      <c r="AO60" s="344">
        <f t="shared" si="12"/>
        <v>-535728.08443210204</v>
      </c>
      <c r="AP60" s="344">
        <f t="shared" si="12"/>
        <v>-558228.66397825035</v>
      </c>
    </row>
    <row r="61" spans="1:45" x14ac:dyDescent="0.2">
      <c r="A61" s="216" t="s">
        <v>314</v>
      </c>
      <c r="B61" s="344"/>
      <c r="C61" s="344">
        <f>-IF(C$47&lt;=$B$30,0,$B$29*(1+C$49)*$B$28)</f>
        <v>-112194.37751958646</v>
      </c>
      <c r="D61" s="344">
        <f>-IF(D$47&lt;=$B$30,0,$B$29*(1+D$49)*$B$28)</f>
        <v>-116906.5413754091</v>
      </c>
      <c r="E61" s="344">
        <f t="shared" ref="E61:AP61" si="13">-IF(E$47&lt;=$B$30,0,$B$29*(1+E$49)*$B$28)</f>
        <v>-121816.61611317628</v>
      </c>
      <c r="F61" s="344">
        <f t="shared" si="13"/>
        <v>-126932.91398992969</v>
      </c>
      <c r="G61" s="344">
        <f t="shared" si="13"/>
        <v>-132264.09637750676</v>
      </c>
      <c r="H61" s="344">
        <f t="shared" si="13"/>
        <v>-137819.18842536202</v>
      </c>
      <c r="I61" s="344">
        <f t="shared" si="13"/>
        <v>-143607.59433922725</v>
      </c>
      <c r="J61" s="344">
        <f t="shared" si="13"/>
        <v>-149639.1133014748</v>
      </c>
      <c r="K61" s="344">
        <f t="shared" si="13"/>
        <v>-155923.95606013676</v>
      </c>
      <c r="L61" s="344">
        <f t="shared" si="13"/>
        <v>-162472.76221466251</v>
      </c>
      <c r="M61" s="344">
        <f t="shared" si="13"/>
        <v>-169296.61822767835</v>
      </c>
      <c r="N61" s="344">
        <f t="shared" si="13"/>
        <v>-176407.07619324082</v>
      </c>
      <c r="O61" s="344">
        <f t="shared" si="13"/>
        <v>-183816.17339335696</v>
      </c>
      <c r="P61" s="344">
        <f t="shared" si="13"/>
        <v>-191536.45267587795</v>
      </c>
      <c r="Q61" s="344">
        <f t="shared" si="13"/>
        <v>-199580.98368826482</v>
      </c>
      <c r="R61" s="344">
        <f t="shared" si="13"/>
        <v>-207963.38500317195</v>
      </c>
      <c r="S61" s="344">
        <f t="shared" si="13"/>
        <v>-216697.84717330517</v>
      </c>
      <c r="T61" s="344">
        <f t="shared" si="13"/>
        <v>-225799.15675458402</v>
      </c>
      <c r="U61" s="344">
        <f t="shared" si="13"/>
        <v>-235282.72133827655</v>
      </c>
      <c r="V61" s="344">
        <f t="shared" si="13"/>
        <v>-245164.59563448417</v>
      </c>
      <c r="W61" s="344">
        <f t="shared" si="13"/>
        <v>-255461.50865113249</v>
      </c>
      <c r="X61" s="344">
        <f t="shared" si="13"/>
        <v>-266190.89201448008</v>
      </c>
      <c r="Y61" s="344">
        <f t="shared" si="13"/>
        <v>-277370.90947908827</v>
      </c>
      <c r="Z61" s="344">
        <f t="shared" si="13"/>
        <v>-289020.48767721001</v>
      </c>
      <c r="AA61" s="344">
        <f t="shared" si="13"/>
        <v>-301159.34815965284</v>
      </c>
      <c r="AB61" s="344">
        <f t="shared" si="13"/>
        <v>-313808.04078235832</v>
      </c>
      <c r="AC61" s="344">
        <f t="shared" si="13"/>
        <v>-326987.97849521734</v>
      </c>
      <c r="AD61" s="344">
        <f t="shared" si="13"/>
        <v>-340721.4735920165</v>
      </c>
      <c r="AE61" s="344">
        <f t="shared" si="13"/>
        <v>-355031.77548288117</v>
      </c>
      <c r="AF61" s="344">
        <f t="shared" si="13"/>
        <v>-369943.11005316221</v>
      </c>
      <c r="AG61" s="344">
        <f t="shared" si="13"/>
        <v>-385480.72067539499</v>
      </c>
      <c r="AH61" s="344">
        <f t="shared" si="13"/>
        <v>-401670.91094376158</v>
      </c>
      <c r="AI61" s="344">
        <f t="shared" si="13"/>
        <v>-418541.08920339955</v>
      </c>
      <c r="AJ61" s="344">
        <f t="shared" si="13"/>
        <v>-436119.8149499424</v>
      </c>
      <c r="AK61" s="344">
        <f t="shared" si="13"/>
        <v>-454436.84717784001</v>
      </c>
      <c r="AL61" s="344">
        <f t="shared" si="13"/>
        <v>-473523.19475930935</v>
      </c>
      <c r="AM61" s="344">
        <f t="shared" si="13"/>
        <v>-493411.1689392004</v>
      </c>
      <c r="AN61" s="344">
        <f t="shared" si="13"/>
        <v>-514134.4380346468</v>
      </c>
      <c r="AO61" s="344">
        <f t="shared" si="13"/>
        <v>-535728.08443210204</v>
      </c>
      <c r="AP61" s="344">
        <f t="shared" si="13"/>
        <v>-558228.66397825035</v>
      </c>
    </row>
    <row r="62" spans="1:45" x14ac:dyDescent="0.2">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5" x14ac:dyDescent="0.2">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8.5" x14ac:dyDescent="0.2">
      <c r="A66" s="217" t="s">
        <v>312</v>
      </c>
      <c r="B66" s="345">
        <f t="shared" ref="B66:AO66" si="14">B59+B60</f>
        <v>2905004.2500000005</v>
      </c>
      <c r="C66" s="345">
        <f t="shared" si="14"/>
        <v>-112194.37751958646</v>
      </c>
      <c r="D66" s="345">
        <f t="shared" si="14"/>
        <v>-116906.5413754091</v>
      </c>
      <c r="E66" s="345">
        <f t="shared" si="14"/>
        <v>-121816.61611317628</v>
      </c>
      <c r="F66" s="345">
        <f t="shared" si="14"/>
        <v>-126932.91398992969</v>
      </c>
      <c r="G66" s="345">
        <f t="shared" si="14"/>
        <v>-132264.09637750676</v>
      </c>
      <c r="H66" s="345">
        <f t="shared" si="14"/>
        <v>-137819.18842536202</v>
      </c>
      <c r="I66" s="345">
        <f t="shared" si="14"/>
        <v>-143607.59433922725</v>
      </c>
      <c r="J66" s="345">
        <f t="shared" si="14"/>
        <v>-149639.1133014748</v>
      </c>
      <c r="K66" s="345">
        <f t="shared" si="14"/>
        <v>-155923.95606013676</v>
      </c>
      <c r="L66" s="345">
        <f t="shared" si="14"/>
        <v>-162472.76221466251</v>
      </c>
      <c r="M66" s="345">
        <f t="shared" si="14"/>
        <v>-169296.61822767835</v>
      </c>
      <c r="N66" s="345">
        <f t="shared" si="14"/>
        <v>-176407.07619324082</v>
      </c>
      <c r="O66" s="345">
        <f t="shared" si="14"/>
        <v>-183816.17339335696</v>
      </c>
      <c r="P66" s="345">
        <f t="shared" si="14"/>
        <v>-191536.45267587795</v>
      </c>
      <c r="Q66" s="345">
        <f t="shared" si="14"/>
        <v>-199580.98368826482</v>
      </c>
      <c r="R66" s="345">
        <f t="shared" si="14"/>
        <v>-207963.38500317195</v>
      </c>
      <c r="S66" s="345">
        <f t="shared" si="14"/>
        <v>-216697.84717330517</v>
      </c>
      <c r="T66" s="345">
        <f t="shared" si="14"/>
        <v>-225799.15675458402</v>
      </c>
      <c r="U66" s="345">
        <f t="shared" si="14"/>
        <v>-235282.72133827655</v>
      </c>
      <c r="V66" s="345">
        <f t="shared" si="14"/>
        <v>-245164.59563448417</v>
      </c>
      <c r="W66" s="345">
        <f t="shared" si="14"/>
        <v>-255461.50865113249</v>
      </c>
      <c r="X66" s="345">
        <f t="shared" si="14"/>
        <v>-266190.89201448008</v>
      </c>
      <c r="Y66" s="345">
        <f t="shared" si="14"/>
        <v>-277370.90947908827</v>
      </c>
      <c r="Z66" s="345">
        <f t="shared" si="14"/>
        <v>-289020.48767721001</v>
      </c>
      <c r="AA66" s="345">
        <f t="shared" si="14"/>
        <v>-301159.34815965284</v>
      </c>
      <c r="AB66" s="345">
        <f t="shared" si="14"/>
        <v>-313808.04078235832</v>
      </c>
      <c r="AC66" s="345">
        <f t="shared" si="14"/>
        <v>-326987.97849521734</v>
      </c>
      <c r="AD66" s="345">
        <f t="shared" si="14"/>
        <v>-340721.4735920165</v>
      </c>
      <c r="AE66" s="345">
        <f t="shared" si="14"/>
        <v>-355031.77548288117</v>
      </c>
      <c r="AF66" s="345">
        <f t="shared" si="14"/>
        <v>-369943.11005316221</v>
      </c>
      <c r="AG66" s="345">
        <f t="shared" si="14"/>
        <v>-385480.72067539499</v>
      </c>
      <c r="AH66" s="345">
        <f t="shared" si="14"/>
        <v>-401670.91094376158</v>
      </c>
      <c r="AI66" s="345">
        <f t="shared" si="14"/>
        <v>-418541.08920339955</v>
      </c>
      <c r="AJ66" s="345">
        <f t="shared" si="14"/>
        <v>-436119.8149499424</v>
      </c>
      <c r="AK66" s="345">
        <f t="shared" si="14"/>
        <v>-454436.84717784001</v>
      </c>
      <c r="AL66" s="345">
        <f t="shared" si="14"/>
        <v>-473523.19475930935</v>
      </c>
      <c r="AM66" s="345">
        <f t="shared" si="14"/>
        <v>-493411.1689392004</v>
      </c>
      <c r="AN66" s="345">
        <f t="shared" si="14"/>
        <v>-514134.4380346468</v>
      </c>
      <c r="AO66" s="345">
        <f t="shared" si="14"/>
        <v>-535728.08443210204</v>
      </c>
      <c r="AP66" s="345">
        <f>AP59+AP60</f>
        <v>-558228.66397825035</v>
      </c>
    </row>
    <row r="67" spans="1:45" x14ac:dyDescent="0.2">
      <c r="A67" s="216" t="s">
        <v>307</v>
      </c>
      <c r="B67" s="218"/>
      <c r="C67" s="344">
        <f>-($B$25)*1.18*$B$28/$B$27</f>
        <v>-95829.252186666665</v>
      </c>
      <c r="D67" s="344">
        <f>C67</f>
        <v>-95829.252186666665</v>
      </c>
      <c r="E67" s="344">
        <f t="shared" ref="E67:AP67" si="15">D67</f>
        <v>-95829.252186666665</v>
      </c>
      <c r="F67" s="344">
        <f t="shared" si="15"/>
        <v>-95829.252186666665</v>
      </c>
      <c r="G67" s="344">
        <f t="shared" si="15"/>
        <v>-95829.252186666665</v>
      </c>
      <c r="H67" s="344">
        <f t="shared" si="15"/>
        <v>-95829.252186666665</v>
      </c>
      <c r="I67" s="344">
        <f t="shared" si="15"/>
        <v>-95829.252186666665</v>
      </c>
      <c r="J67" s="344">
        <f t="shared" si="15"/>
        <v>-95829.252186666665</v>
      </c>
      <c r="K67" s="344">
        <f t="shared" si="15"/>
        <v>-95829.252186666665</v>
      </c>
      <c r="L67" s="344">
        <f t="shared" si="15"/>
        <v>-95829.252186666665</v>
      </c>
      <c r="M67" s="344">
        <f t="shared" si="15"/>
        <v>-95829.252186666665</v>
      </c>
      <c r="N67" s="344">
        <f t="shared" si="15"/>
        <v>-95829.252186666665</v>
      </c>
      <c r="O67" s="344">
        <f t="shared" si="15"/>
        <v>-95829.252186666665</v>
      </c>
      <c r="P67" s="344">
        <f t="shared" si="15"/>
        <v>-95829.252186666665</v>
      </c>
      <c r="Q67" s="344">
        <f t="shared" si="15"/>
        <v>-95829.252186666665</v>
      </c>
      <c r="R67" s="344">
        <f t="shared" si="15"/>
        <v>-95829.252186666665</v>
      </c>
      <c r="S67" s="344">
        <f t="shared" si="15"/>
        <v>-95829.252186666665</v>
      </c>
      <c r="T67" s="344">
        <f t="shared" si="15"/>
        <v>-95829.252186666665</v>
      </c>
      <c r="U67" s="344">
        <f t="shared" si="15"/>
        <v>-95829.252186666665</v>
      </c>
      <c r="V67" s="344">
        <f t="shared" si="15"/>
        <v>-95829.252186666665</v>
      </c>
      <c r="W67" s="344">
        <f t="shared" si="15"/>
        <v>-95829.252186666665</v>
      </c>
      <c r="X67" s="344">
        <f t="shared" si="15"/>
        <v>-95829.252186666665</v>
      </c>
      <c r="Y67" s="344">
        <f t="shared" si="15"/>
        <v>-95829.252186666665</v>
      </c>
      <c r="Z67" s="344">
        <f t="shared" si="15"/>
        <v>-95829.252186666665</v>
      </c>
      <c r="AA67" s="344">
        <f t="shared" si="15"/>
        <v>-95829.252186666665</v>
      </c>
      <c r="AB67" s="344">
        <f t="shared" si="15"/>
        <v>-95829.252186666665</v>
      </c>
      <c r="AC67" s="344">
        <f t="shared" si="15"/>
        <v>-95829.252186666665</v>
      </c>
      <c r="AD67" s="344">
        <f t="shared" si="15"/>
        <v>-95829.252186666665</v>
      </c>
      <c r="AE67" s="344">
        <f t="shared" si="15"/>
        <v>-95829.252186666665</v>
      </c>
      <c r="AF67" s="344">
        <f t="shared" si="15"/>
        <v>-95829.252186666665</v>
      </c>
      <c r="AG67" s="344">
        <f t="shared" si="15"/>
        <v>-95829.252186666665</v>
      </c>
      <c r="AH67" s="344">
        <f t="shared" si="15"/>
        <v>-95829.252186666665</v>
      </c>
      <c r="AI67" s="344">
        <f t="shared" si="15"/>
        <v>-95829.252186666665</v>
      </c>
      <c r="AJ67" s="344">
        <f t="shared" si="15"/>
        <v>-95829.252186666665</v>
      </c>
      <c r="AK67" s="344">
        <f t="shared" si="15"/>
        <v>-95829.252186666665</v>
      </c>
      <c r="AL67" s="344">
        <f t="shared" si="15"/>
        <v>-95829.252186666665</v>
      </c>
      <c r="AM67" s="344">
        <f t="shared" si="15"/>
        <v>-95829.252186666665</v>
      </c>
      <c r="AN67" s="344">
        <f t="shared" si="15"/>
        <v>-95829.252186666665</v>
      </c>
      <c r="AO67" s="344">
        <f t="shared" si="15"/>
        <v>-95829.252186666665</v>
      </c>
      <c r="AP67" s="344">
        <f t="shared" si="15"/>
        <v>-95829.252186666665</v>
      </c>
      <c r="AQ67" s="219">
        <f>SUM(B67:AA67)/1.18</f>
        <v>-2030280.7666666673</v>
      </c>
      <c r="AR67" s="220">
        <f>SUM(B67:AF67)/1.18</f>
        <v>-2436336.9200000009</v>
      </c>
      <c r="AS67" s="220">
        <f>SUM(B67:AP67)/1.18</f>
        <v>-3248449.226666668</v>
      </c>
    </row>
    <row r="68" spans="1:45" ht="28.5" x14ac:dyDescent="0.2">
      <c r="A68" s="217" t="s">
        <v>308</v>
      </c>
      <c r="B68" s="345">
        <f t="shared" ref="B68:J68" si="16">B66+B67</f>
        <v>2905004.2500000005</v>
      </c>
      <c r="C68" s="345">
        <f>C66+C67</f>
        <v>-208023.62970625312</v>
      </c>
      <c r="D68" s="345">
        <f>D66+D67</f>
        <v>-212735.79356207576</v>
      </c>
      <c r="E68" s="345">
        <f t="shared" si="16"/>
        <v>-217645.86829984293</v>
      </c>
      <c r="F68" s="345">
        <f>F66+C67</f>
        <v>-222762.16617659637</v>
      </c>
      <c r="G68" s="345">
        <f t="shared" si="16"/>
        <v>-228093.34856417344</v>
      </c>
      <c r="H68" s="345">
        <f t="shared" si="16"/>
        <v>-233648.4406120287</v>
      </c>
      <c r="I68" s="345">
        <f t="shared" si="16"/>
        <v>-239436.8465258939</v>
      </c>
      <c r="J68" s="345">
        <f t="shared" si="16"/>
        <v>-245468.36548814148</v>
      </c>
      <c r="K68" s="345">
        <f>K66+K67</f>
        <v>-251753.20824680344</v>
      </c>
      <c r="L68" s="345">
        <f>L66+L67</f>
        <v>-258302.01440132916</v>
      </c>
      <c r="M68" s="345">
        <f t="shared" ref="M68:AO68" si="17">M66+M67</f>
        <v>-265125.870414345</v>
      </c>
      <c r="N68" s="345">
        <f t="shared" si="17"/>
        <v>-272236.32837990747</v>
      </c>
      <c r="O68" s="345">
        <f t="shared" si="17"/>
        <v>-279645.42558002361</v>
      </c>
      <c r="P68" s="345">
        <f t="shared" si="17"/>
        <v>-287365.7048625446</v>
      </c>
      <c r="Q68" s="345">
        <f t="shared" si="17"/>
        <v>-295410.2358749315</v>
      </c>
      <c r="R68" s="345">
        <f t="shared" si="17"/>
        <v>-303792.63718983863</v>
      </c>
      <c r="S68" s="345">
        <f t="shared" si="17"/>
        <v>-312527.09935997182</v>
      </c>
      <c r="T68" s="345">
        <f t="shared" si="17"/>
        <v>-321628.4089412507</v>
      </c>
      <c r="U68" s="345">
        <f t="shared" si="17"/>
        <v>-331111.97352494323</v>
      </c>
      <c r="V68" s="345">
        <f t="shared" si="17"/>
        <v>-340993.84782115085</v>
      </c>
      <c r="W68" s="345">
        <f t="shared" si="17"/>
        <v>-351290.76083779917</v>
      </c>
      <c r="X68" s="345">
        <f t="shared" si="17"/>
        <v>-362020.14420114673</v>
      </c>
      <c r="Y68" s="345">
        <f t="shared" si="17"/>
        <v>-373200.16166575492</v>
      </c>
      <c r="Z68" s="345">
        <f t="shared" si="17"/>
        <v>-384849.73986387666</v>
      </c>
      <c r="AA68" s="345">
        <f t="shared" si="17"/>
        <v>-396988.60034631949</v>
      </c>
      <c r="AB68" s="345">
        <f t="shared" si="17"/>
        <v>-409637.29296902497</v>
      </c>
      <c r="AC68" s="345">
        <f t="shared" si="17"/>
        <v>-422817.23068188399</v>
      </c>
      <c r="AD68" s="345">
        <f t="shared" si="17"/>
        <v>-436550.72577868315</v>
      </c>
      <c r="AE68" s="345">
        <f t="shared" si="17"/>
        <v>-450861.02766954782</v>
      </c>
      <c r="AF68" s="345">
        <f t="shared" si="17"/>
        <v>-465772.36223982886</v>
      </c>
      <c r="AG68" s="345">
        <f t="shared" si="17"/>
        <v>-481309.97286206164</v>
      </c>
      <c r="AH68" s="345">
        <f t="shared" si="17"/>
        <v>-497500.16313042823</v>
      </c>
      <c r="AI68" s="345">
        <f t="shared" si="17"/>
        <v>-514370.3413900662</v>
      </c>
      <c r="AJ68" s="345">
        <f t="shared" si="17"/>
        <v>-531949.06713660911</v>
      </c>
      <c r="AK68" s="345">
        <f t="shared" si="17"/>
        <v>-550266.09936450666</v>
      </c>
      <c r="AL68" s="345">
        <f t="shared" si="17"/>
        <v>-569352.446945976</v>
      </c>
      <c r="AM68" s="345">
        <f t="shared" si="17"/>
        <v>-589240.42112586705</v>
      </c>
      <c r="AN68" s="345">
        <f t="shared" si="17"/>
        <v>-609963.6902213135</v>
      </c>
      <c r="AO68" s="345">
        <f t="shared" si="17"/>
        <v>-631557.33661876875</v>
      </c>
      <c r="AP68" s="345">
        <f>AP66+AP67</f>
        <v>-654057.91616491706</v>
      </c>
      <c r="AQ68" s="169">
        <v>25</v>
      </c>
      <c r="AR68" s="169">
        <v>30</v>
      </c>
      <c r="AS68" s="169">
        <v>40</v>
      </c>
    </row>
    <row r="69" spans="1:45" x14ac:dyDescent="0.2">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4.25" x14ac:dyDescent="0.2">
      <c r="A70" s="217" t="s">
        <v>311</v>
      </c>
      <c r="B70" s="345">
        <f t="shared" ref="B70:AO70" si="19">B68+B69</f>
        <v>2905004.2500000005</v>
      </c>
      <c r="C70" s="345">
        <f t="shared" si="19"/>
        <v>-208023.62970625312</v>
      </c>
      <c r="D70" s="345">
        <f t="shared" si="19"/>
        <v>-212735.79356207576</v>
      </c>
      <c r="E70" s="345">
        <f t="shared" si="19"/>
        <v>-217645.86829984293</v>
      </c>
      <c r="F70" s="345">
        <f t="shared" si="19"/>
        <v>-222762.16617659637</v>
      </c>
      <c r="G70" s="345">
        <f t="shared" si="19"/>
        <v>-228093.34856417344</v>
      </c>
      <c r="H70" s="345">
        <f t="shared" si="19"/>
        <v>-233648.4406120287</v>
      </c>
      <c r="I70" s="345">
        <f t="shared" si="19"/>
        <v>-239436.8465258939</v>
      </c>
      <c r="J70" s="345">
        <f t="shared" si="19"/>
        <v>-245468.36548814148</v>
      </c>
      <c r="K70" s="345">
        <f t="shared" si="19"/>
        <v>-251753.20824680344</v>
      </c>
      <c r="L70" s="345">
        <f t="shared" si="19"/>
        <v>-258302.01440132916</v>
      </c>
      <c r="M70" s="345">
        <f t="shared" si="19"/>
        <v>-265125.870414345</v>
      </c>
      <c r="N70" s="345">
        <f t="shared" si="19"/>
        <v>-272236.32837990747</v>
      </c>
      <c r="O70" s="345">
        <f t="shared" si="19"/>
        <v>-279645.42558002361</v>
      </c>
      <c r="P70" s="345">
        <f t="shared" si="19"/>
        <v>-287365.7048625446</v>
      </c>
      <c r="Q70" s="345">
        <f t="shared" si="19"/>
        <v>-295410.2358749315</v>
      </c>
      <c r="R70" s="345">
        <f t="shared" si="19"/>
        <v>-303792.63718983863</v>
      </c>
      <c r="S70" s="345">
        <f t="shared" si="19"/>
        <v>-312527.09935997182</v>
      </c>
      <c r="T70" s="345">
        <f t="shared" si="19"/>
        <v>-321628.4089412507</v>
      </c>
      <c r="U70" s="345">
        <f t="shared" si="19"/>
        <v>-331111.97352494323</v>
      </c>
      <c r="V70" s="345">
        <f t="shared" si="19"/>
        <v>-340993.84782115085</v>
      </c>
      <c r="W70" s="345">
        <f t="shared" si="19"/>
        <v>-351290.76083779917</v>
      </c>
      <c r="X70" s="345">
        <f t="shared" si="19"/>
        <v>-362020.14420114673</v>
      </c>
      <c r="Y70" s="345">
        <f t="shared" si="19"/>
        <v>-373200.16166575492</v>
      </c>
      <c r="Z70" s="345">
        <f t="shared" si="19"/>
        <v>-384849.73986387666</v>
      </c>
      <c r="AA70" s="345">
        <f t="shared" si="19"/>
        <v>-396988.60034631949</v>
      </c>
      <c r="AB70" s="345">
        <f t="shared" si="19"/>
        <v>-409637.29296902497</v>
      </c>
      <c r="AC70" s="345">
        <f t="shared" si="19"/>
        <v>-422817.23068188399</v>
      </c>
      <c r="AD70" s="345">
        <f t="shared" si="19"/>
        <v>-436550.72577868315</v>
      </c>
      <c r="AE70" s="345">
        <f t="shared" si="19"/>
        <v>-450861.02766954782</v>
      </c>
      <c r="AF70" s="345">
        <f t="shared" si="19"/>
        <v>-465772.36223982886</v>
      </c>
      <c r="AG70" s="345">
        <f t="shared" si="19"/>
        <v>-481309.97286206164</v>
      </c>
      <c r="AH70" s="345">
        <f t="shared" si="19"/>
        <v>-497500.16313042823</v>
      </c>
      <c r="AI70" s="345">
        <f t="shared" si="19"/>
        <v>-514370.3413900662</v>
      </c>
      <c r="AJ70" s="345">
        <f t="shared" si="19"/>
        <v>-531949.06713660911</v>
      </c>
      <c r="AK70" s="345">
        <f t="shared" si="19"/>
        <v>-550266.09936450666</v>
      </c>
      <c r="AL70" s="345">
        <f t="shared" si="19"/>
        <v>-569352.446945976</v>
      </c>
      <c r="AM70" s="345">
        <f t="shared" si="19"/>
        <v>-589240.42112586705</v>
      </c>
      <c r="AN70" s="345">
        <f t="shared" si="19"/>
        <v>-609963.6902213135</v>
      </c>
      <c r="AO70" s="345">
        <f t="shared" si="19"/>
        <v>-631557.33661876875</v>
      </c>
      <c r="AP70" s="345">
        <f>AP68+AP69</f>
        <v>-654057.91616491706</v>
      </c>
    </row>
    <row r="71" spans="1:45" x14ac:dyDescent="0.2">
      <c r="A71" s="216" t="s">
        <v>305</v>
      </c>
      <c r="B71" s="344">
        <f t="shared" ref="B71:AP71" si="20">-B70*$B$36</f>
        <v>-581000.85000000009</v>
      </c>
      <c r="C71" s="344">
        <f t="shared" si="20"/>
        <v>41604.725941250625</v>
      </c>
      <c r="D71" s="344">
        <f t="shared" si="20"/>
        <v>42547.158712415156</v>
      </c>
      <c r="E71" s="344">
        <f t="shared" si="20"/>
        <v>43529.17365996859</v>
      </c>
      <c r="F71" s="344">
        <f t="shared" si="20"/>
        <v>44552.433235319273</v>
      </c>
      <c r="G71" s="344">
        <f t="shared" si="20"/>
        <v>45618.669712834693</v>
      </c>
      <c r="H71" s="344">
        <f t="shared" si="20"/>
        <v>46729.688122405743</v>
      </c>
      <c r="I71" s="344">
        <f t="shared" si="20"/>
        <v>47887.369305178785</v>
      </c>
      <c r="J71" s="344">
        <f t="shared" si="20"/>
        <v>49093.6730976283</v>
      </c>
      <c r="K71" s="344">
        <f t="shared" si="20"/>
        <v>50350.641649360688</v>
      </c>
      <c r="L71" s="344">
        <f t="shared" si="20"/>
        <v>51660.402880265836</v>
      </c>
      <c r="M71" s="344">
        <f t="shared" si="20"/>
        <v>53025.174082869002</v>
      </c>
      <c r="N71" s="344">
        <f t="shared" si="20"/>
        <v>54447.2656759815</v>
      </c>
      <c r="O71" s="344">
        <f t="shared" si="20"/>
        <v>55929.085116004724</v>
      </c>
      <c r="P71" s="344">
        <f t="shared" si="20"/>
        <v>57473.140972508925</v>
      </c>
      <c r="Q71" s="344">
        <f t="shared" si="20"/>
        <v>59082.047174986306</v>
      </c>
      <c r="R71" s="344">
        <f t="shared" si="20"/>
        <v>60758.527437967728</v>
      </c>
      <c r="S71" s="344">
        <f t="shared" si="20"/>
        <v>62505.419871994367</v>
      </c>
      <c r="T71" s="344">
        <f t="shared" si="20"/>
        <v>64325.681788250142</v>
      </c>
      <c r="U71" s="344">
        <f t="shared" si="20"/>
        <v>66222.394704988648</v>
      </c>
      <c r="V71" s="344">
        <f t="shared" si="20"/>
        <v>68198.76956423017</v>
      </c>
      <c r="W71" s="344">
        <f t="shared" si="20"/>
        <v>70258.152167559834</v>
      </c>
      <c r="X71" s="344">
        <f t="shared" si="20"/>
        <v>72404.028840229352</v>
      </c>
      <c r="Y71" s="344">
        <f t="shared" si="20"/>
        <v>74640.032333150986</v>
      </c>
      <c r="Z71" s="344">
        <f t="shared" si="20"/>
        <v>76969.947972775335</v>
      </c>
      <c r="AA71" s="344">
        <f t="shared" si="20"/>
        <v>79397.720069263902</v>
      </c>
      <c r="AB71" s="344">
        <f t="shared" si="20"/>
        <v>81927.458593805</v>
      </c>
      <c r="AC71" s="344">
        <f t="shared" si="20"/>
        <v>84563.446136376806</v>
      </c>
      <c r="AD71" s="344">
        <f t="shared" si="20"/>
        <v>87310.145155736638</v>
      </c>
      <c r="AE71" s="344">
        <f t="shared" si="20"/>
        <v>90172.205533909568</v>
      </c>
      <c r="AF71" s="344">
        <f t="shared" si="20"/>
        <v>93154.472447965774</v>
      </c>
      <c r="AG71" s="344">
        <f t="shared" si="20"/>
        <v>96261.994572412339</v>
      </c>
      <c r="AH71" s="344">
        <f t="shared" si="20"/>
        <v>99500.032626085653</v>
      </c>
      <c r="AI71" s="344">
        <f t="shared" si="20"/>
        <v>102874.06827801325</v>
      </c>
      <c r="AJ71" s="344">
        <f t="shared" si="20"/>
        <v>106389.81342732183</v>
      </c>
      <c r="AK71" s="344">
        <f t="shared" si="20"/>
        <v>110053.21987290133</v>
      </c>
      <c r="AL71" s="344">
        <f t="shared" si="20"/>
        <v>113870.48938919521</v>
      </c>
      <c r="AM71" s="344">
        <f t="shared" si="20"/>
        <v>117848.08422517341</v>
      </c>
      <c r="AN71" s="344">
        <f t="shared" si="20"/>
        <v>121992.7380442627</v>
      </c>
      <c r="AO71" s="344">
        <f t="shared" si="20"/>
        <v>126311.46732375375</v>
      </c>
      <c r="AP71" s="344">
        <f t="shared" si="20"/>
        <v>130811.58323298342</v>
      </c>
    </row>
    <row r="72" spans="1:45" ht="15" thickBot="1" x14ac:dyDescent="0.25">
      <c r="A72" s="221" t="s">
        <v>310</v>
      </c>
      <c r="B72" s="222">
        <f t="shared" ref="B72:AO72" si="21">B70+B71</f>
        <v>2324003.4000000004</v>
      </c>
      <c r="C72" s="222">
        <f t="shared" si="21"/>
        <v>-166418.9037650025</v>
      </c>
      <c r="D72" s="222">
        <f t="shared" si="21"/>
        <v>-170188.63484966062</v>
      </c>
      <c r="E72" s="222">
        <f t="shared" si="21"/>
        <v>-174116.69463987433</v>
      </c>
      <c r="F72" s="222">
        <f t="shared" si="21"/>
        <v>-178209.73294127709</v>
      </c>
      <c r="G72" s="222">
        <f t="shared" si="21"/>
        <v>-182474.67885133874</v>
      </c>
      <c r="H72" s="222">
        <f t="shared" si="21"/>
        <v>-186918.75248962297</v>
      </c>
      <c r="I72" s="222">
        <f t="shared" si="21"/>
        <v>-191549.47722071511</v>
      </c>
      <c r="J72" s="222">
        <f t="shared" si="21"/>
        <v>-196374.6923905132</v>
      </c>
      <c r="K72" s="222">
        <f t="shared" si="21"/>
        <v>-201402.56659744275</v>
      </c>
      <c r="L72" s="222">
        <f t="shared" si="21"/>
        <v>-206641.61152106331</v>
      </c>
      <c r="M72" s="222">
        <f t="shared" si="21"/>
        <v>-212100.69633147601</v>
      </c>
      <c r="N72" s="222">
        <f t="shared" si="21"/>
        <v>-217789.06270392597</v>
      </c>
      <c r="O72" s="222">
        <f t="shared" si="21"/>
        <v>-223716.3404640189</v>
      </c>
      <c r="P72" s="222">
        <f t="shared" si="21"/>
        <v>-229892.56389003567</v>
      </c>
      <c r="Q72" s="222">
        <f t="shared" si="21"/>
        <v>-236328.1886999452</v>
      </c>
      <c r="R72" s="222">
        <f t="shared" si="21"/>
        <v>-243034.10975187091</v>
      </c>
      <c r="S72" s="222">
        <f t="shared" si="21"/>
        <v>-250021.67948797747</v>
      </c>
      <c r="T72" s="222">
        <f t="shared" si="21"/>
        <v>-257302.72715300057</v>
      </c>
      <c r="U72" s="222">
        <f t="shared" si="21"/>
        <v>-264889.57881995459</v>
      </c>
      <c r="V72" s="222">
        <f t="shared" si="21"/>
        <v>-272795.07825692068</v>
      </c>
      <c r="W72" s="222">
        <f t="shared" si="21"/>
        <v>-281032.60867023934</v>
      </c>
      <c r="X72" s="222">
        <f t="shared" si="21"/>
        <v>-289616.11536091741</v>
      </c>
      <c r="Y72" s="222">
        <f t="shared" si="21"/>
        <v>-298560.12933260394</v>
      </c>
      <c r="Z72" s="222">
        <f t="shared" si="21"/>
        <v>-307879.79189110134</v>
      </c>
      <c r="AA72" s="222">
        <f t="shared" si="21"/>
        <v>-317590.88027705561</v>
      </c>
      <c r="AB72" s="222">
        <f t="shared" si="21"/>
        <v>-327709.83437522</v>
      </c>
      <c r="AC72" s="222">
        <f t="shared" si="21"/>
        <v>-338253.78454550717</v>
      </c>
      <c r="AD72" s="222">
        <f t="shared" si="21"/>
        <v>-349240.58062294649</v>
      </c>
      <c r="AE72" s="222">
        <f t="shared" si="21"/>
        <v>-360688.82213563827</v>
      </c>
      <c r="AF72" s="222">
        <f t="shared" si="21"/>
        <v>-372617.8897918631</v>
      </c>
      <c r="AG72" s="222">
        <f t="shared" si="21"/>
        <v>-385047.9782896493</v>
      </c>
      <c r="AH72" s="222">
        <f t="shared" si="21"/>
        <v>-398000.13050434261</v>
      </c>
      <c r="AI72" s="222">
        <f t="shared" si="21"/>
        <v>-411496.27311205294</v>
      </c>
      <c r="AJ72" s="222">
        <f t="shared" si="21"/>
        <v>-425559.25370928727</v>
      </c>
      <c r="AK72" s="222">
        <f t="shared" si="21"/>
        <v>-440212.87949160533</v>
      </c>
      <c r="AL72" s="222">
        <f t="shared" si="21"/>
        <v>-455481.95755678078</v>
      </c>
      <c r="AM72" s="222">
        <f t="shared" si="21"/>
        <v>-471392.33690069366</v>
      </c>
      <c r="AN72" s="222">
        <f t="shared" si="21"/>
        <v>-487970.95217705081</v>
      </c>
      <c r="AO72" s="222">
        <f t="shared" si="21"/>
        <v>-505245.869295015</v>
      </c>
      <c r="AP72" s="222">
        <f>AP70+AP71</f>
        <v>-523246.33293193363</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5">
        <f t="shared" ref="B75:AO75" si="24">B68</f>
        <v>2905004.2500000005</v>
      </c>
      <c r="C75" s="345">
        <f t="shared" si="24"/>
        <v>-208023.62970625312</v>
      </c>
      <c r="D75" s="345">
        <f>D68</f>
        <v>-212735.79356207576</v>
      </c>
      <c r="E75" s="345">
        <f t="shared" si="24"/>
        <v>-217645.86829984293</v>
      </c>
      <c r="F75" s="345">
        <f t="shared" si="24"/>
        <v>-222762.16617659637</v>
      </c>
      <c r="G75" s="345">
        <f t="shared" si="24"/>
        <v>-228093.34856417344</v>
      </c>
      <c r="H75" s="345">
        <f t="shared" si="24"/>
        <v>-233648.4406120287</v>
      </c>
      <c r="I75" s="345">
        <f t="shared" si="24"/>
        <v>-239436.8465258939</v>
      </c>
      <c r="J75" s="345">
        <f t="shared" si="24"/>
        <v>-245468.36548814148</v>
      </c>
      <c r="K75" s="345">
        <f t="shared" si="24"/>
        <v>-251753.20824680344</v>
      </c>
      <c r="L75" s="345">
        <f t="shared" si="24"/>
        <v>-258302.01440132916</v>
      </c>
      <c r="M75" s="345">
        <f t="shared" si="24"/>
        <v>-265125.870414345</v>
      </c>
      <c r="N75" s="345">
        <f t="shared" si="24"/>
        <v>-272236.32837990747</v>
      </c>
      <c r="O75" s="345">
        <f t="shared" si="24"/>
        <v>-279645.42558002361</v>
      </c>
      <c r="P75" s="345">
        <f t="shared" si="24"/>
        <v>-287365.7048625446</v>
      </c>
      <c r="Q75" s="345">
        <f t="shared" si="24"/>
        <v>-295410.2358749315</v>
      </c>
      <c r="R75" s="345">
        <f t="shared" si="24"/>
        <v>-303792.63718983863</v>
      </c>
      <c r="S75" s="345">
        <f t="shared" si="24"/>
        <v>-312527.09935997182</v>
      </c>
      <c r="T75" s="345">
        <f t="shared" si="24"/>
        <v>-321628.4089412507</v>
      </c>
      <c r="U75" s="345">
        <f t="shared" si="24"/>
        <v>-331111.97352494323</v>
      </c>
      <c r="V75" s="345">
        <f t="shared" si="24"/>
        <v>-340993.84782115085</v>
      </c>
      <c r="W75" s="345">
        <f t="shared" si="24"/>
        <v>-351290.76083779917</v>
      </c>
      <c r="X75" s="345">
        <f t="shared" si="24"/>
        <v>-362020.14420114673</v>
      </c>
      <c r="Y75" s="345">
        <f t="shared" si="24"/>
        <v>-373200.16166575492</v>
      </c>
      <c r="Z75" s="345">
        <f t="shared" si="24"/>
        <v>-384849.73986387666</v>
      </c>
      <c r="AA75" s="345">
        <f t="shared" si="24"/>
        <v>-396988.60034631949</v>
      </c>
      <c r="AB75" s="345">
        <f t="shared" si="24"/>
        <v>-409637.29296902497</v>
      </c>
      <c r="AC75" s="345">
        <f t="shared" si="24"/>
        <v>-422817.23068188399</v>
      </c>
      <c r="AD75" s="345">
        <f t="shared" si="24"/>
        <v>-436550.72577868315</v>
      </c>
      <c r="AE75" s="345">
        <f t="shared" si="24"/>
        <v>-450861.02766954782</v>
      </c>
      <c r="AF75" s="345">
        <f t="shared" si="24"/>
        <v>-465772.36223982886</v>
      </c>
      <c r="AG75" s="345">
        <f t="shared" si="24"/>
        <v>-481309.97286206164</v>
      </c>
      <c r="AH75" s="345">
        <f t="shared" si="24"/>
        <v>-497500.16313042823</v>
      </c>
      <c r="AI75" s="345">
        <f t="shared" si="24"/>
        <v>-514370.3413900662</v>
      </c>
      <c r="AJ75" s="345">
        <f t="shared" si="24"/>
        <v>-531949.06713660911</v>
      </c>
      <c r="AK75" s="345">
        <f t="shared" si="24"/>
        <v>-550266.09936450666</v>
      </c>
      <c r="AL75" s="345">
        <f t="shared" si="24"/>
        <v>-569352.446945976</v>
      </c>
      <c r="AM75" s="345">
        <f t="shared" si="24"/>
        <v>-589240.42112586705</v>
      </c>
      <c r="AN75" s="345">
        <f t="shared" si="24"/>
        <v>-609963.6902213135</v>
      </c>
      <c r="AO75" s="345">
        <f t="shared" si="24"/>
        <v>-631557.33661876875</v>
      </c>
      <c r="AP75" s="345">
        <f>AP68</f>
        <v>-654057.91616491706</v>
      </c>
    </row>
    <row r="76" spans="1:45" x14ac:dyDescent="0.2">
      <c r="A76" s="216" t="s">
        <v>307</v>
      </c>
      <c r="B76" s="344">
        <f t="shared" ref="B76:AO76" si="25">-B67</f>
        <v>0</v>
      </c>
      <c r="C76" s="344">
        <f>-C67</f>
        <v>95829.252186666665</v>
      </c>
      <c r="D76" s="344">
        <f t="shared" si="25"/>
        <v>95829.252186666665</v>
      </c>
      <c r="E76" s="344">
        <f t="shared" si="25"/>
        <v>95829.252186666665</v>
      </c>
      <c r="F76" s="344">
        <f>-C67</f>
        <v>95829.252186666665</v>
      </c>
      <c r="G76" s="344">
        <f t="shared" si="25"/>
        <v>95829.252186666665</v>
      </c>
      <c r="H76" s="344">
        <f t="shared" si="25"/>
        <v>95829.252186666665</v>
      </c>
      <c r="I76" s="344">
        <f t="shared" si="25"/>
        <v>95829.252186666665</v>
      </c>
      <c r="J76" s="344">
        <f t="shared" si="25"/>
        <v>95829.252186666665</v>
      </c>
      <c r="K76" s="344">
        <f t="shared" si="25"/>
        <v>95829.252186666665</v>
      </c>
      <c r="L76" s="344">
        <f>-L67</f>
        <v>95829.252186666665</v>
      </c>
      <c r="M76" s="344">
        <f>-M67</f>
        <v>95829.252186666665</v>
      </c>
      <c r="N76" s="344">
        <f t="shared" si="25"/>
        <v>95829.252186666665</v>
      </c>
      <c r="O76" s="344">
        <f t="shared" si="25"/>
        <v>95829.252186666665</v>
      </c>
      <c r="P76" s="344">
        <f t="shared" si="25"/>
        <v>95829.252186666665</v>
      </c>
      <c r="Q76" s="344">
        <f t="shared" si="25"/>
        <v>95829.252186666665</v>
      </c>
      <c r="R76" s="344">
        <f t="shared" si="25"/>
        <v>95829.252186666665</v>
      </c>
      <c r="S76" s="344">
        <f t="shared" si="25"/>
        <v>95829.252186666665</v>
      </c>
      <c r="T76" s="344">
        <f t="shared" si="25"/>
        <v>95829.252186666665</v>
      </c>
      <c r="U76" s="344">
        <f t="shared" si="25"/>
        <v>95829.252186666665</v>
      </c>
      <c r="V76" s="344">
        <f t="shared" si="25"/>
        <v>95829.252186666665</v>
      </c>
      <c r="W76" s="344">
        <f t="shared" si="25"/>
        <v>95829.252186666665</v>
      </c>
      <c r="X76" s="344">
        <f t="shared" si="25"/>
        <v>95829.252186666665</v>
      </c>
      <c r="Y76" s="344">
        <f t="shared" si="25"/>
        <v>95829.252186666665</v>
      </c>
      <c r="Z76" s="344">
        <f t="shared" si="25"/>
        <v>95829.252186666665</v>
      </c>
      <c r="AA76" s="344">
        <f t="shared" si="25"/>
        <v>95829.252186666665</v>
      </c>
      <c r="AB76" s="344">
        <f t="shared" si="25"/>
        <v>95829.252186666665</v>
      </c>
      <c r="AC76" s="344">
        <f t="shared" si="25"/>
        <v>95829.252186666665</v>
      </c>
      <c r="AD76" s="344">
        <f t="shared" si="25"/>
        <v>95829.252186666665</v>
      </c>
      <c r="AE76" s="344">
        <f t="shared" si="25"/>
        <v>95829.252186666665</v>
      </c>
      <c r="AF76" s="344">
        <f t="shared" si="25"/>
        <v>95829.252186666665</v>
      </c>
      <c r="AG76" s="344">
        <f t="shared" si="25"/>
        <v>95829.252186666665</v>
      </c>
      <c r="AH76" s="344">
        <f t="shared" si="25"/>
        <v>95829.252186666665</v>
      </c>
      <c r="AI76" s="344">
        <f t="shared" si="25"/>
        <v>95829.252186666665</v>
      </c>
      <c r="AJ76" s="344">
        <f t="shared" si="25"/>
        <v>95829.252186666665</v>
      </c>
      <c r="AK76" s="344">
        <f t="shared" si="25"/>
        <v>95829.252186666665</v>
      </c>
      <c r="AL76" s="344">
        <f t="shared" si="25"/>
        <v>95829.252186666665</v>
      </c>
      <c r="AM76" s="344">
        <f t="shared" si="25"/>
        <v>95829.252186666665</v>
      </c>
      <c r="AN76" s="344">
        <f t="shared" si="25"/>
        <v>95829.252186666665</v>
      </c>
      <c r="AO76" s="344">
        <f t="shared" si="25"/>
        <v>95829.252186666665</v>
      </c>
      <c r="AP76" s="344">
        <f>-AP67</f>
        <v>95829.252186666665</v>
      </c>
    </row>
    <row r="77" spans="1:45" x14ac:dyDescent="0.2">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
      <c r="A78" s="216" t="s">
        <v>305</v>
      </c>
      <c r="B78" s="344">
        <f>IF(SUM($B$71:B71)+SUM($A$78:A78)&gt;0,0,SUM($B$71:B71)-SUM($A$78:A78))</f>
        <v>-581000.85000000009</v>
      </c>
      <c r="C78" s="344">
        <f>IF(SUM($B$71:C71)+SUM($A$78:B78)&gt;0,0,SUM($B$71:C71)-SUM($A$78:B78))</f>
        <v>41604.725941250566</v>
      </c>
      <c r="D78" s="344">
        <f>IF(SUM($B$71:D71)+SUM($A$78:C78)&gt;0,0,SUM($B$71:D71)-SUM($A$78:C78))</f>
        <v>42547.158712415141</v>
      </c>
      <c r="E78" s="344">
        <f>IF(SUM($B$71:E71)+SUM($A$78:D78)&gt;0,0,SUM($B$71:E71)-SUM($A$78:D78))</f>
        <v>43529.173659968597</v>
      </c>
      <c r="F78" s="344">
        <f>IF(SUM($B$71:F71)+SUM($A$78:E78)&gt;0,0,SUM($B$71:F71)-SUM($A$78:E78))</f>
        <v>44552.433235319273</v>
      </c>
      <c r="G78" s="344">
        <f>IF(SUM($B$71:G71)+SUM($A$78:F78)&gt;0,0,SUM($B$71:G71)-SUM($A$78:F78))</f>
        <v>45618.6697128347</v>
      </c>
      <c r="H78" s="344">
        <f>IF(SUM($B$71:H71)+SUM($A$78:G78)&gt;0,0,SUM($B$71:H71)-SUM($A$78:G78))</f>
        <v>46729.688122405729</v>
      </c>
      <c r="I78" s="344">
        <f>IF(SUM($B$71:I71)+SUM($A$78:H78)&gt;0,0,SUM($B$71:I71)-SUM($A$78:H78))</f>
        <v>47887.369305178756</v>
      </c>
      <c r="J78" s="344">
        <f>IF(SUM($B$71:J71)+SUM($A$78:I78)&gt;0,0,SUM($B$71:J71)-SUM($A$78:I78))</f>
        <v>49093.673097628285</v>
      </c>
      <c r="K78" s="344">
        <f>IF(SUM($B$71:K71)+SUM($A$78:J78)&gt;0,0,SUM($B$71:K71)-SUM($A$78:J78))</f>
        <v>50350.641649360681</v>
      </c>
      <c r="L78" s="344">
        <f>IF(SUM($B$71:L71)+SUM($A$78:K78)&gt;0,0,SUM($B$71:L71)-SUM($A$78:K78))</f>
        <v>51660.402880265843</v>
      </c>
      <c r="M78" s="344">
        <f>IF(SUM($B$71:M71)+SUM($A$78:L78)&gt;0,0,SUM($B$71:M71)-SUM($A$78:L78))</f>
        <v>53025.174082869002</v>
      </c>
      <c r="N78" s="344">
        <f>IF(SUM($B$71:N71)+SUM($A$78:M78)&gt;0,0,SUM($B$71:N71)-SUM($A$78:M78))</f>
        <v>54447.2656759815</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
      <c r="A79" s="216" t="s">
        <v>304</v>
      </c>
      <c r="B79" s="344">
        <f>IF(((SUM($B$59:B59)+SUM($B$61:B64))+SUM($B$81:B81))&lt;0,((SUM($B$59:B59)+SUM($B$61:B64))+SUM($B$81:B81))*0.18-SUM($A$79:A79),IF(SUM(A$79:$B79)&lt;0,0-SUM(A$79:$B79),0))</f>
        <v>-8.9999999664723863E-3</v>
      </c>
      <c r="C79" s="344">
        <f>IF(((SUM($B$59:C59)+SUM($B$61:C64))+SUM($B$81:C81))&lt;0,((SUM($B$59:C59)+SUM($B$61:C64))+SUM($B$81:C81))*0.18-SUM($A$79:B79),IF(SUM($B$79:B79)&lt;0,0-SUM($B$79:B79),0))</f>
        <v>-20194.987953525586</v>
      </c>
      <c r="D79" s="344">
        <f>IF(((SUM($B$59:D59)+SUM($B$61:D64))+SUM($B$81:D81))&lt;0,((SUM($B$59:D59)+SUM($B$61:D64))+SUM($B$81:D81))*0.18-SUM($A$79:C79),IF(SUM($B$79:C79)&lt;0,0-SUM($B$79:C79),0))</f>
        <v>-21043.177447573595</v>
      </c>
      <c r="E79" s="344">
        <f>IF(((SUM($B$59:E59)+SUM($B$61:E64))+SUM($B$81:E81))&lt;0,((SUM($B$59:E59)+SUM($B$61:E64))+SUM($B$81:E81))*0.18-SUM($A$79:D79),IF(SUM($B$79:D79)&lt;0,0-SUM($B$79:D79),0))</f>
        <v>-21926.990900371784</v>
      </c>
      <c r="F79" s="344">
        <f>IF(((SUM($B$59:F59)+SUM($B$61:F64))+SUM($B$81:F81))&lt;0,((SUM($B$59:F59)+SUM($B$61:F64))+SUM($B$81:F81))*0.18-SUM($A$79:E79),IF(SUM($B$79:E79)&lt;0,0-SUM($B$79:E79),0))</f>
        <v>-22847.924518187312</v>
      </c>
      <c r="G79" s="344">
        <f>IF(((SUM($B$59:G59)+SUM($B$61:G64))+SUM($B$81:G81))&lt;0,((SUM($B$59:G59)+SUM($B$61:G64))+SUM($B$81:G81))*0.18-SUM($A$79:F79),IF(SUM($B$79:F79)&lt;0,0-SUM($B$79:F79),0))</f>
        <v>-23807.537347951235</v>
      </c>
      <c r="H79" s="344">
        <f>IF(((SUM($B$59:H59)+SUM($B$61:H64))+SUM($B$81:H81))&lt;0,((SUM($B$59:H59)+SUM($B$61:H64))+SUM($B$81:H81))*0.18-SUM($A$79:G79),IF(SUM($B$79:G79)&lt;0,0-SUM($B$79:G79),0))</f>
        <v>-24807.45391656518</v>
      </c>
      <c r="I79" s="344">
        <f>IF(((SUM($B$59:I59)+SUM($B$61:I64))+SUM($B$81:I81))&lt;0,((SUM($B$59:I59)+SUM($B$61:I64))+SUM($B$81:I81))*0.18-SUM($A$79:H79),IF(SUM($B$79:H79)&lt;0,0-SUM($B$79:H79),0))</f>
        <v>-25849.366981060855</v>
      </c>
      <c r="J79" s="344">
        <f>IF(((SUM($B$59:J59)+SUM($B$61:J64))+SUM($B$81:J81))&lt;0,((SUM($B$59:J59)+SUM($B$61:J64))+SUM($B$81:J81))*0.18-SUM($A$79:I79),IF(SUM($B$79:I79)&lt;0,0-SUM($B$79:I79),0))</f>
        <v>-26935.040394265467</v>
      </c>
      <c r="K79" s="344">
        <f>IF(((SUM($B$59:K59)+SUM($B$61:K64))+SUM($B$81:K81))&lt;0,((SUM($B$59:K59)+SUM($B$61:K64))+SUM($B$81:K81))*0.18-SUM($A$79:J79),IF(SUM($B$79:J79)&lt;0,0-SUM($B$79:J79),0))</f>
        <v>-28066.31209082462</v>
      </c>
      <c r="L79" s="344">
        <f>IF(((SUM($B$59:L59)+SUM($B$61:L64))+SUM($B$81:L81))&lt;0,((SUM($B$59:L59)+SUM($B$61:L64))+SUM($B$81:L81))*0.18-SUM($A$79:K79),IF(SUM($B$79:K79)&lt;0,0-SUM($B$79:K79),0))</f>
        <v>-29245.09719863924</v>
      </c>
      <c r="M79" s="344">
        <f>IF(((SUM($B$59:M59)+SUM($B$61:M64))+SUM($B$81:M81))&lt;0,((SUM($B$59:M59)+SUM($B$61:M64))+SUM($B$81:M81))*0.18-SUM($A$79:L79),IF(SUM($B$79:L79)&lt;0,0-SUM($B$79:L79),0))</f>
        <v>-30473.391280982119</v>
      </c>
      <c r="N79" s="344">
        <f>IF(((SUM($B$59:N59)+SUM($B$61:N64))+SUM($B$81:N81))&lt;0,((SUM($B$59:N59)+SUM($B$61:N64))+SUM($B$81:N81))*0.18-SUM($A$79:M79),IF(SUM($B$79:M79)&lt;0,0-SUM($B$79:M79),0))</f>
        <v>-31753.273714783369</v>
      </c>
      <c r="O79" s="344">
        <f>IF(((SUM($B$59:O59)+SUM($B$61:O64))+SUM($B$81:O81))&lt;0,((SUM($B$59:O59)+SUM($B$61:O64))+SUM($B$81:O81))*0.18-SUM($A$79:N79),IF(SUM($B$79:N79)&lt;0,0-SUM($B$79:N79),0))</f>
        <v>-33086.911210804246</v>
      </c>
      <c r="P79" s="344">
        <f>IF(((SUM($B$59:P59)+SUM($B$61:P64))+SUM($B$81:P81))&lt;0,((SUM($B$59:P59)+SUM($B$61:P64))+SUM($B$81:P81))*0.18-SUM($A$79:O79),IF(SUM($B$79:O79)&lt;0,0-SUM($B$79:O79),0))</f>
        <v>-34476.561481658078</v>
      </c>
      <c r="Q79" s="344">
        <f>IF(((SUM($B$59:Q59)+SUM($B$61:Q64))+SUM($B$81:Q81))&lt;0,((SUM($B$59:Q59)+SUM($B$61:Q64))+SUM($B$81:Q81))*0.18-SUM($A$79:P79),IF(SUM($B$79:P79)&lt;0,0-SUM($B$79:P79),0))</f>
        <v>-35924.577063887613</v>
      </c>
      <c r="R79" s="344">
        <f>IF(((SUM($B$59:R59)+SUM($B$61:R64))+SUM($B$81:R81))&lt;0,((SUM($B$59:R59)+SUM($B$61:R64))+SUM($B$81:R81))*0.18-SUM($A$79:Q79),IF(SUM($B$79:Q79)&lt;0,0-SUM($B$79:Q79),0))</f>
        <v>-37433.409300570958</v>
      </c>
      <c r="S79" s="344">
        <f>IF(((SUM($B$59:S59)+SUM($B$61:S64))+SUM($B$81:S81))&lt;0,((SUM($B$59:S59)+SUM($B$61:S64))+SUM($B$81:S81))*0.18-SUM($A$79:R79),IF(SUM($B$79:R79)&lt;0,0-SUM($B$79:R79),0))</f>
        <v>-39005.612491194915</v>
      </c>
      <c r="T79" s="344">
        <f>IF(((SUM($B$59:T59)+SUM($B$61:T64))+SUM($B$81:T81))&lt;0,((SUM($B$59:T59)+SUM($B$61:T64))+SUM($B$81:T81))*0.18-SUM($A$79:S79),IF(SUM($B$79:S79)&lt;0,0-SUM($B$79:S79),0))</f>
        <v>-40643.848215825099</v>
      </c>
      <c r="U79" s="344">
        <f>IF(((SUM($B$59:U59)+SUM($B$61:U64))+SUM($B$81:U81))&lt;0,((SUM($B$59:U59)+SUM($B$61:U64))+SUM($B$81:U81))*0.18-SUM($A$79:T79),IF(SUM($B$79:T79)&lt;0,0-SUM($B$79:T79),0))</f>
        <v>-42350.889840889839</v>
      </c>
      <c r="V79" s="344">
        <f>IF(((SUM($B$59:V59)+SUM($B$61:V64))+SUM($B$81:V81))&lt;0,((SUM($B$59:V59)+SUM($B$61:V64))+SUM($B$81:V81))*0.18-SUM($A$79:U79),IF(SUM($B$79:U79)&lt;0,0-SUM($B$79:U79),0))</f>
        <v>-44129.627214207198</v>
      </c>
      <c r="W79" s="344">
        <f>IF(((SUM($B$59:W59)+SUM($B$61:W64))+SUM($B$81:W81))&lt;0,((SUM($B$59:W59)+SUM($B$61:W64))+SUM($B$81:W81))*0.18-SUM($A$79:V79),IF(SUM($B$79:V79)&lt;0,0-SUM($B$79:V79),0))</f>
        <v>-45983.07155720389</v>
      </c>
      <c r="X79" s="344">
        <f>IF(((SUM($B$59:X59)+SUM($B$61:X64))+SUM($B$81:X81))&lt;0,((SUM($B$59:X59)+SUM($B$61:X64))+SUM($B$81:X81))*0.18-SUM($A$79:W79),IF(SUM($B$79:W79)&lt;0,0-SUM($B$79:W79),0))</f>
        <v>-47914.360562606365</v>
      </c>
      <c r="Y79" s="344">
        <f>IF(((SUM($B$59:Y59)+SUM($B$61:Y64))+SUM($B$81:Y81))&lt;0,((SUM($B$59:Y59)+SUM($B$61:Y64))+SUM($B$81:Y81))*0.18-SUM($A$79:X79),IF(SUM($B$79:X79)&lt;0,0-SUM($B$79:X79),0))</f>
        <v>-49926.763706235914</v>
      </c>
      <c r="Z79" s="344">
        <f>IF(((SUM($B$59:Z59)+SUM($B$61:Z64))+SUM($B$81:Z81))&lt;0,((SUM($B$59:Z59)+SUM($B$61:Z64))+SUM($B$81:Z81))*0.18-SUM($A$79:Y79),IF(SUM($B$79:Y79)&lt;0,0-SUM($B$79:Y79),0))</f>
        <v>-52023.687781897839</v>
      </c>
      <c r="AA79" s="344">
        <f>IF(((SUM($B$59:AA59)+SUM($B$61:AA64))+SUM($B$81:AA81))&lt;0,((SUM($B$59:AA59)+SUM($B$61:AA64))+SUM($B$81:AA81))*0.18-SUM($A$79:Z79),IF(SUM($B$79:Z79)&lt;0,0-SUM($B$79:Z79),0))</f>
        <v>-54208.682668737601</v>
      </c>
      <c r="AB79" s="344">
        <f>IF(((SUM($B$59:AB59)+SUM($B$61:AB64))+SUM($B$81:AB81))&lt;0,((SUM($B$59:AB59)+SUM($B$61:AB64))+SUM($B$81:AB81))*0.18-SUM($A$79:AA79),IF(SUM($B$79:AA79)&lt;0,0-SUM($B$79:AA79),0))</f>
        <v>-56485.447340824525</v>
      </c>
      <c r="AC79" s="344">
        <f>IF(((SUM($B$59:AC59)+SUM($B$61:AC64))+SUM($B$81:AC81))&lt;0,((SUM($B$59:AC59)+SUM($B$61:AC64))+SUM($B$81:AC81))*0.18-SUM($A$79:AB79),IF(SUM($B$79:AB79)&lt;0,0-SUM($B$79:AB79),0))</f>
        <v>-58857.836129139061</v>
      </c>
      <c r="AD79" s="344">
        <f>IF(((SUM($B$59:AD59)+SUM($B$61:AD64))+SUM($B$81:AD81))&lt;0,((SUM($B$59:AD59)+SUM($B$61:AD64))+SUM($B$81:AD81))*0.18-SUM($A$79:AC79),IF(SUM($B$79:AC79)&lt;0,0-SUM($B$79:AC79),0))</f>
        <v>-61329.865246562986</v>
      </c>
      <c r="AE79" s="344">
        <f>IF(((SUM($B$59:AE59)+SUM($B$61:AE64))+SUM($B$81:AE81))&lt;0,((SUM($B$59:AE59)+SUM($B$61:AE64))+SUM($B$81:AE81))*0.18-SUM($A$79:AD79),IF(SUM($B$79:AD79)&lt;0,0-SUM($B$79:AD79),0))</f>
        <v>-63905.719586918596</v>
      </c>
      <c r="AF79" s="344">
        <f>IF(((SUM($B$59:AF59)+SUM($B$61:AF64))+SUM($B$81:AF81))&lt;0,((SUM($B$59:AF59)+SUM($B$61:AF64))+SUM($B$81:AF81))*0.18-SUM($A$79:AE79),IF(SUM($B$79:AE79)&lt;0,0-SUM($B$79:AE79),0))</f>
        <v>-66589.759809569223</v>
      </c>
      <c r="AG79" s="344">
        <f>IF(((SUM($B$59:AG59)+SUM($B$61:AG64))+SUM($B$81:AG81))&lt;0,((SUM($B$59:AG59)+SUM($B$61:AG64))+SUM($B$81:AG81))*0.18-SUM($A$79:AF79),IF(SUM($B$79:AF79)&lt;0,0-SUM($B$79:AF79),0))</f>
        <v>-69386.5297215709</v>
      </c>
      <c r="AH79" s="344">
        <f>IF(((SUM($B$59:AH59)+SUM($B$61:AH64))+SUM($B$81:AH81))&lt;0,((SUM($B$59:AH59)+SUM($B$61:AH64))+SUM($B$81:AH81))*0.18-SUM($A$79:AG79),IF(SUM($B$79:AG79)&lt;0,0-SUM($B$79:AG79),0))</f>
        <v>-72300.763969877269</v>
      </c>
      <c r="AI79" s="344">
        <f>IF(((SUM($B$59:AI59)+SUM($B$61:AI64))+SUM($B$81:AI81))&lt;0,((SUM($B$59:AI59)+SUM($B$61:AI64))+SUM($B$81:AI81))*0.18-SUM($A$79:AH79),IF(SUM($B$79:AH79)&lt;0,0-SUM($B$79:AH79),0))</f>
        <v>-75337.396056612022</v>
      </c>
      <c r="AJ79" s="344">
        <f>IF(((SUM($B$59:AJ59)+SUM($B$61:AJ64))+SUM($B$81:AJ81))&lt;0,((SUM($B$59:AJ59)+SUM($B$61:AJ64))+SUM($B$81:AJ81))*0.18-SUM($A$79:AI79),IF(SUM($B$79:AI79)&lt;0,0-SUM($B$79:AI79),0))</f>
        <v>-78501.566690989537</v>
      </c>
      <c r="AK79" s="344">
        <f>IF(((SUM($B$59:AK59)+SUM($B$61:AK64))+SUM($B$81:AK81))&lt;0,((SUM($B$59:AK59)+SUM($B$61:AK64))+SUM($B$81:AK81))*0.18-SUM($A$79:AJ79),IF(SUM($B$79:AJ79)&lt;0,0-SUM($B$79:AJ79),0))</f>
        <v>-81798.632492011413</v>
      </c>
      <c r="AL79" s="344">
        <f>IF(((SUM($B$59:AL59)+SUM($B$61:AL64))+SUM($B$81:AL81))&lt;0,((SUM($B$59:AL59)+SUM($B$61:AL64))+SUM($B$81:AL81))*0.18-SUM($A$79:AK79),IF(SUM($B$79:AK79)&lt;0,0-SUM($B$79:AK79),0))</f>
        <v>-85234.175056675682</v>
      </c>
      <c r="AM79" s="344">
        <f>IF(((SUM($B$59:AM59)+SUM($B$61:AM64))+SUM($B$81:AM81))&lt;0,((SUM($B$59:AM59)+SUM($B$61:AM64))+SUM($B$81:AM81))*0.18-SUM($A$79:AL79),IF(SUM($B$79:AL79)&lt;0,0-SUM($B$79:AL79),0))</f>
        <v>-88814.010409056209</v>
      </c>
      <c r="AN79" s="344">
        <f>IF(((SUM($B$59:AN59)+SUM($B$61:AN64))+SUM($B$81:AN81))&lt;0,((SUM($B$59:AN59)+SUM($B$61:AN64))+SUM($B$81:AN81))*0.18-SUM($A$79:AM79),IF(SUM($B$79:AM79)&lt;0,0-SUM($B$79:AM79),0))</f>
        <v>-92544.198846236337</v>
      </c>
      <c r="AO79" s="344">
        <f>IF(((SUM($B$59:AO59)+SUM($B$61:AO64))+SUM($B$81:AO81))&lt;0,((SUM($B$59:AO59)+SUM($B$61:AO64))+SUM($B$81:AO81))*0.18-SUM($A$79:AN79),IF(SUM($B$79:AN79)&lt;0,0-SUM($B$79:AN79),0))</f>
        <v>-96431.055197778391</v>
      </c>
      <c r="AP79" s="344">
        <f>IF(((SUM($B$59:AP59)+SUM($B$61:AP64))+SUM($B$81:AP81))&lt;0,((SUM($B$59:AP59)+SUM($B$61:AP64))+SUM($B$81:AP81))*0.18-SUM($A$79:AO79),IF(SUM($B$79:AO79)&lt;0,0-SUM($B$79:AO79),0))</f>
        <v>-100481.15951608517</v>
      </c>
    </row>
    <row r="80" spans="1:45" x14ac:dyDescent="0.2">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
      <c r="A81" s="216" t="s">
        <v>539</v>
      </c>
      <c r="B81" s="344">
        <f>-$B$126</f>
        <v>-2905004.3000000003</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-2905004.3000000003</v>
      </c>
      <c r="AR81" s="220"/>
    </row>
    <row r="82" spans="1:45" x14ac:dyDescent="0.2">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4.25" x14ac:dyDescent="0.2">
      <c r="A83" s="217" t="s">
        <v>301</v>
      </c>
      <c r="B83" s="345">
        <f>SUM(B75:B82)</f>
        <v>-581000.90899999999</v>
      </c>
      <c r="C83" s="345">
        <f t="shared" ref="C83:V83" si="29">SUM(C75:C82)</f>
        <v>-90784.639531861481</v>
      </c>
      <c r="D83" s="345">
        <f t="shared" si="29"/>
        <v>-95402.560110567545</v>
      </c>
      <c r="E83" s="345">
        <f t="shared" si="29"/>
        <v>-100214.43335357946</v>
      </c>
      <c r="F83" s="345">
        <f t="shared" si="29"/>
        <v>-105228.40527279774</v>
      </c>
      <c r="G83" s="345">
        <f t="shared" si="29"/>
        <v>-110452.96401262333</v>
      </c>
      <c r="H83" s="345">
        <f t="shared" si="29"/>
        <v>-115896.9542195215</v>
      </c>
      <c r="I83" s="345">
        <f t="shared" si="29"/>
        <v>-121569.59201510935</v>
      </c>
      <c r="J83" s="345">
        <f t="shared" si="29"/>
        <v>-127480.48059811202</v>
      </c>
      <c r="K83" s="345">
        <f t="shared" si="29"/>
        <v>-133639.62650160072</v>
      </c>
      <c r="L83" s="345">
        <f t="shared" si="29"/>
        <v>-140057.4565330359</v>
      </c>
      <c r="M83" s="345">
        <f t="shared" si="29"/>
        <v>-146744.83542579148</v>
      </c>
      <c r="N83" s="345">
        <f t="shared" si="29"/>
        <v>-153713.08423204269</v>
      </c>
      <c r="O83" s="345">
        <f t="shared" si="29"/>
        <v>-216903.08460416121</v>
      </c>
      <c r="P83" s="345">
        <f t="shared" si="29"/>
        <v>-226013.01415753603</v>
      </c>
      <c r="Q83" s="345">
        <f t="shared" si="29"/>
        <v>-235505.56075215247</v>
      </c>
      <c r="R83" s="345">
        <f t="shared" si="29"/>
        <v>-245396.79430374294</v>
      </c>
      <c r="S83" s="345">
        <f t="shared" si="29"/>
        <v>-255703.45966450009</v>
      </c>
      <c r="T83" s="345">
        <f t="shared" si="29"/>
        <v>-266443.00497040915</v>
      </c>
      <c r="U83" s="345">
        <f t="shared" si="29"/>
        <v>-277633.61117916642</v>
      </c>
      <c r="V83" s="345">
        <f t="shared" si="29"/>
        <v>-289294.2228486914</v>
      </c>
      <c r="W83" s="345">
        <f>SUM(W75:W82)</f>
        <v>-301444.58020833641</v>
      </c>
      <c r="X83" s="345">
        <f>SUM(X75:X82)</f>
        <v>-314105.25257708644</v>
      </c>
      <c r="Y83" s="345">
        <f>SUM(Y75:Y82)</f>
        <v>-327297.67318532418</v>
      </c>
      <c r="Z83" s="345">
        <f>SUM(Z75:Z82)</f>
        <v>-341044.17545910785</v>
      </c>
      <c r="AA83" s="345">
        <f t="shared" ref="AA83:AP83" si="30">SUM(AA75:AA82)</f>
        <v>-355368.03082839045</v>
      </c>
      <c r="AB83" s="345">
        <f t="shared" si="30"/>
        <v>-370293.48812318285</v>
      </c>
      <c r="AC83" s="345">
        <f t="shared" si="30"/>
        <v>-385845.8146243564</v>
      </c>
      <c r="AD83" s="345">
        <f t="shared" si="30"/>
        <v>-402051.33883857948</v>
      </c>
      <c r="AE83" s="345">
        <f t="shared" si="30"/>
        <v>-418937.49506979977</v>
      </c>
      <c r="AF83" s="345">
        <f t="shared" si="30"/>
        <v>-436532.86986273143</v>
      </c>
      <c r="AG83" s="345">
        <f t="shared" si="30"/>
        <v>-454867.25039696589</v>
      </c>
      <c r="AH83" s="345">
        <f t="shared" si="30"/>
        <v>-473971.67491363885</v>
      </c>
      <c r="AI83" s="345">
        <f t="shared" si="30"/>
        <v>-493878.48526001157</v>
      </c>
      <c r="AJ83" s="345">
        <f t="shared" si="30"/>
        <v>-514621.381640932</v>
      </c>
      <c r="AK83" s="345">
        <f t="shared" si="30"/>
        <v>-536235.47966985148</v>
      </c>
      <c r="AL83" s="345">
        <f t="shared" si="30"/>
        <v>-558757.36981598497</v>
      </c>
      <c r="AM83" s="345">
        <f t="shared" si="30"/>
        <v>-582225.17934825667</v>
      </c>
      <c r="AN83" s="345">
        <f t="shared" si="30"/>
        <v>-606678.63688088325</v>
      </c>
      <c r="AO83" s="345">
        <f t="shared" si="30"/>
        <v>-632159.13962988043</v>
      </c>
      <c r="AP83" s="345">
        <f t="shared" si="30"/>
        <v>-658709.82349433552</v>
      </c>
    </row>
    <row r="84" spans="1:45" ht="14.25" x14ac:dyDescent="0.2">
      <c r="A84" s="217" t="s">
        <v>300</v>
      </c>
      <c r="B84" s="345">
        <f>SUM($B$83:B83)</f>
        <v>-581000.90899999999</v>
      </c>
      <c r="C84" s="345">
        <f>SUM($B$83:C83)</f>
        <v>-671785.54853186151</v>
      </c>
      <c r="D84" s="345">
        <f>SUM($B$83:D83)</f>
        <v>-767188.10864242911</v>
      </c>
      <c r="E84" s="345">
        <f>SUM($B$83:E83)</f>
        <v>-867402.5419960086</v>
      </c>
      <c r="F84" s="345">
        <f>SUM($B$83:F83)</f>
        <v>-972630.9472688064</v>
      </c>
      <c r="G84" s="345">
        <f>SUM($B$83:G83)</f>
        <v>-1083083.9112814297</v>
      </c>
      <c r="H84" s="345">
        <f>SUM($B$83:H83)</f>
        <v>-1198980.8655009512</v>
      </c>
      <c r="I84" s="345">
        <f>SUM($B$83:I83)</f>
        <v>-1320550.4575160604</v>
      </c>
      <c r="J84" s="345">
        <f>SUM($B$83:J83)</f>
        <v>-1448030.9381141725</v>
      </c>
      <c r="K84" s="345">
        <f>SUM($B$83:K83)</f>
        <v>-1581670.5646157733</v>
      </c>
      <c r="L84" s="345">
        <f>SUM($B$83:L83)</f>
        <v>-1721728.0211488092</v>
      </c>
      <c r="M84" s="345">
        <f>SUM($B$83:M83)</f>
        <v>-1868472.8565746008</v>
      </c>
      <c r="N84" s="345">
        <f>SUM($B$83:N83)</f>
        <v>-2022185.9408066436</v>
      </c>
      <c r="O84" s="345">
        <f>SUM($B$83:O83)</f>
        <v>-2239089.0254108049</v>
      </c>
      <c r="P84" s="345">
        <f>SUM($B$83:P83)</f>
        <v>-2465102.0395683409</v>
      </c>
      <c r="Q84" s="345">
        <f>SUM($B$83:Q83)</f>
        <v>-2700607.6003204933</v>
      </c>
      <c r="R84" s="345">
        <f>SUM($B$83:R83)</f>
        <v>-2946004.394624236</v>
      </c>
      <c r="S84" s="345">
        <f>SUM($B$83:S83)</f>
        <v>-3201707.8542887364</v>
      </c>
      <c r="T84" s="345">
        <f>SUM($B$83:T83)</f>
        <v>-3468150.8592591453</v>
      </c>
      <c r="U84" s="345">
        <f>SUM($B$83:U83)</f>
        <v>-3745784.4704383118</v>
      </c>
      <c r="V84" s="345">
        <f>SUM($B$83:V83)</f>
        <v>-4035078.6932870033</v>
      </c>
      <c r="W84" s="345">
        <f>SUM($B$83:W83)</f>
        <v>-4336523.2734953398</v>
      </c>
      <c r="X84" s="345">
        <f>SUM($B$83:X83)</f>
        <v>-4650628.5260724258</v>
      </c>
      <c r="Y84" s="345">
        <f>SUM($B$83:Y83)</f>
        <v>-4977926.1992577501</v>
      </c>
      <c r="Z84" s="345">
        <f>SUM($B$83:Z83)</f>
        <v>-5318970.3747168574</v>
      </c>
      <c r="AA84" s="345">
        <f>SUM($B$83:AA83)</f>
        <v>-5674338.4055452477</v>
      </c>
      <c r="AB84" s="345">
        <f>SUM($B$83:AB83)</f>
        <v>-6044631.8936684309</v>
      </c>
      <c r="AC84" s="345">
        <f>SUM($B$83:AC83)</f>
        <v>-6430477.708292787</v>
      </c>
      <c r="AD84" s="345">
        <f>SUM($B$83:AD83)</f>
        <v>-6832529.0471313661</v>
      </c>
      <c r="AE84" s="345">
        <f>SUM($B$83:AE83)</f>
        <v>-7251466.542201166</v>
      </c>
      <c r="AF84" s="345">
        <f>SUM($B$83:AF83)</f>
        <v>-7687999.4120638976</v>
      </c>
      <c r="AG84" s="345">
        <f>SUM($B$83:AG83)</f>
        <v>-8142866.6624608636</v>
      </c>
      <c r="AH84" s="345">
        <f>SUM($B$83:AH83)</f>
        <v>-8616838.3373745028</v>
      </c>
      <c r="AI84" s="345">
        <f>SUM($B$83:AI83)</f>
        <v>-9110716.8226345144</v>
      </c>
      <c r="AJ84" s="345">
        <f>SUM($B$83:AJ83)</f>
        <v>-9625338.204275446</v>
      </c>
      <c r="AK84" s="345">
        <f>SUM($B$83:AK83)</f>
        <v>-10161573.683945298</v>
      </c>
      <c r="AL84" s="345">
        <f>SUM($B$83:AL83)</f>
        <v>-10720331.053761283</v>
      </c>
      <c r="AM84" s="345">
        <f>SUM($B$83:AM83)</f>
        <v>-11302556.233109539</v>
      </c>
      <c r="AN84" s="345">
        <f>SUM($B$83:AN83)</f>
        <v>-11909234.869990423</v>
      </c>
      <c r="AO84" s="345">
        <f>SUM($B$83:AO83)</f>
        <v>-12541394.009620303</v>
      </c>
      <c r="AP84" s="345">
        <f>SUM($B$83:AP83)</f>
        <v>-13200103.833114639</v>
      </c>
    </row>
    <row r="85" spans="1:45" x14ac:dyDescent="0.2">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28.5" x14ac:dyDescent="0.2">
      <c r="A86" s="215" t="s">
        <v>299</v>
      </c>
      <c r="B86" s="345">
        <f>B83*B85</f>
        <v>-251035.47659318612</v>
      </c>
      <c r="C86" s="345">
        <f>C83*C85</f>
        <v>-32552.44512760721</v>
      </c>
      <c r="D86" s="345">
        <f t="shared" ref="D86:AO86" si="32">D83*D85</f>
        <v>-28388.616248991373</v>
      </c>
      <c r="E86" s="345">
        <f t="shared" si="32"/>
        <v>-24747.27722006441</v>
      </c>
      <c r="F86" s="345">
        <f t="shared" si="32"/>
        <v>-21564.6835757054</v>
      </c>
      <c r="G86" s="345">
        <f t="shared" si="32"/>
        <v>-18784.534143633471</v>
      </c>
      <c r="H86" s="345">
        <f t="shared" si="32"/>
        <v>-16357.164837575732</v>
      </c>
      <c r="I86" s="345">
        <f t="shared" si="32"/>
        <v>-14238.817371134201</v>
      </c>
      <c r="J86" s="345">
        <f t="shared" si="32"/>
        <v>-12390.978564992081</v>
      </c>
      <c r="K86" s="345">
        <f t="shared" si="32"/>
        <v>-10779.785517524377</v>
      </c>
      <c r="L86" s="345">
        <f t="shared" si="32"/>
        <v>-9375.491728829662</v>
      </c>
      <c r="M86" s="345">
        <f t="shared" si="32"/>
        <v>-8151.989251986136</v>
      </c>
      <c r="N86" s="345">
        <f t="shared" si="32"/>
        <v>-7086.3820470646788</v>
      </c>
      <c r="O86" s="345">
        <f t="shared" si="32"/>
        <v>-8298.3625943801653</v>
      </c>
      <c r="P86" s="345">
        <f t="shared" si="32"/>
        <v>-7175.8454965511482</v>
      </c>
      <c r="Q86" s="345">
        <f t="shared" si="32"/>
        <v>-6205.1709605031492</v>
      </c>
      <c r="R86" s="345">
        <f t="shared" si="32"/>
        <v>-5365.7992870077032</v>
      </c>
      <c r="S86" s="345">
        <f t="shared" si="32"/>
        <v>-4639.9691759850857</v>
      </c>
      <c r="T86" s="345">
        <f t="shared" si="32"/>
        <v>-4012.3218932584723</v>
      </c>
      <c r="U86" s="345">
        <f t="shared" si="32"/>
        <v>-3469.5762761620986</v>
      </c>
      <c r="V86" s="345">
        <f t="shared" si="32"/>
        <v>-3000.2477010463949</v>
      </c>
      <c r="W86" s="345">
        <f t="shared" si="32"/>
        <v>-2594.4050659670893</v>
      </c>
      <c r="X86" s="345">
        <f t="shared" si="32"/>
        <v>-2243.4606462553579</v>
      </c>
      <c r="Y86" s="345">
        <f t="shared" si="32"/>
        <v>-1939.9883762639697</v>
      </c>
      <c r="Z86" s="345">
        <f t="shared" si="32"/>
        <v>-1677.5667120888431</v>
      </c>
      <c r="AA86" s="345">
        <f t="shared" si="32"/>
        <v>-1450.6427502046265</v>
      </c>
      <c r="AB86" s="345">
        <f t="shared" si="32"/>
        <v>-1254.4147267329631</v>
      </c>
      <c r="AC86" s="345">
        <f t="shared" si="32"/>
        <v>-1084.7304110006198</v>
      </c>
      <c r="AD86" s="345">
        <f t="shared" si="32"/>
        <v>-937.99924337149127</v>
      </c>
      <c r="AE86" s="345">
        <f t="shared" si="32"/>
        <v>-811.11635816854243</v>
      </c>
      <c r="AF86" s="345">
        <f t="shared" si="32"/>
        <v>-701.39688399304669</v>
      </c>
      <c r="AG86" s="345">
        <f t="shared" si="32"/>
        <v>-606.5191312205427</v>
      </c>
      <c r="AH86" s="345">
        <f t="shared" si="32"/>
        <v>-524.4754645077229</v>
      </c>
      <c r="AI86" s="345">
        <f t="shared" si="32"/>
        <v>-453.52982076103484</v>
      </c>
      <c r="AJ86" s="345">
        <f t="shared" si="32"/>
        <v>-392.18097363734296</v>
      </c>
      <c r="AK86" s="345">
        <f t="shared" si="32"/>
        <v>-339.13076724490583</v>
      </c>
      <c r="AL86" s="345">
        <f t="shared" si="32"/>
        <v>-293.25664686239969</v>
      </c>
      <c r="AM86" s="345">
        <f t="shared" si="32"/>
        <v>-253.58790541960218</v>
      </c>
      <c r="AN86" s="345">
        <f t="shared" si="32"/>
        <v>-219.28514310973057</v>
      </c>
      <c r="AO86" s="345">
        <f t="shared" si="32"/>
        <v>-189.62250549405763</v>
      </c>
      <c r="AP86" s="345">
        <f>AP83*AP85</f>
        <v>-163.9723242529526</v>
      </c>
    </row>
    <row r="87" spans="1:45" ht="14.25" x14ac:dyDescent="0.2">
      <c r="A87" s="215" t="s">
        <v>298</v>
      </c>
      <c r="B87" s="345">
        <f>SUM($B$86:B86)</f>
        <v>-251035.47659318612</v>
      </c>
      <c r="C87" s="345">
        <f>SUM($B$86:C86)</f>
        <v>-283587.92172079335</v>
      </c>
      <c r="D87" s="345">
        <f>SUM($B$86:D86)</f>
        <v>-311976.53796978475</v>
      </c>
      <c r="E87" s="345">
        <f>SUM($B$86:E86)</f>
        <v>-336723.81518984918</v>
      </c>
      <c r="F87" s="345">
        <f>SUM($B$86:F86)</f>
        <v>-358288.49876555457</v>
      </c>
      <c r="G87" s="345">
        <f>SUM($B$86:G86)</f>
        <v>-377073.03290918807</v>
      </c>
      <c r="H87" s="345">
        <f>SUM($B$86:H86)</f>
        <v>-393430.19774676382</v>
      </c>
      <c r="I87" s="345">
        <f>SUM($B$86:I86)</f>
        <v>-407669.015117898</v>
      </c>
      <c r="J87" s="345">
        <f>SUM($B$86:J86)</f>
        <v>-420059.99368289008</v>
      </c>
      <c r="K87" s="345">
        <f>SUM($B$86:K86)</f>
        <v>-430839.77920041449</v>
      </c>
      <c r="L87" s="345">
        <f>SUM($B$86:L86)</f>
        <v>-440215.27092924417</v>
      </c>
      <c r="M87" s="345">
        <f>SUM($B$86:M86)</f>
        <v>-448367.26018123032</v>
      </c>
      <c r="N87" s="345">
        <f>SUM($B$86:N86)</f>
        <v>-455453.64222829498</v>
      </c>
      <c r="O87" s="345">
        <f>SUM($B$86:O86)</f>
        <v>-463752.00482267514</v>
      </c>
      <c r="P87" s="345">
        <f>SUM($B$86:P86)</f>
        <v>-470927.85031922627</v>
      </c>
      <c r="Q87" s="345">
        <f>SUM($B$86:Q86)</f>
        <v>-477133.02127972944</v>
      </c>
      <c r="R87" s="345">
        <f>SUM($B$86:R86)</f>
        <v>-482498.82056673715</v>
      </c>
      <c r="S87" s="345">
        <f>SUM($B$86:S86)</f>
        <v>-487138.78974272223</v>
      </c>
      <c r="T87" s="345">
        <f>SUM($B$86:T86)</f>
        <v>-491151.11163598072</v>
      </c>
      <c r="U87" s="345">
        <f>SUM($B$86:U86)</f>
        <v>-494620.68791214284</v>
      </c>
      <c r="V87" s="345">
        <f>SUM($B$86:V86)</f>
        <v>-497620.93561318924</v>
      </c>
      <c r="W87" s="345">
        <f>SUM($B$86:W86)</f>
        <v>-500215.3406791563</v>
      </c>
      <c r="X87" s="345">
        <f>SUM($B$86:X86)</f>
        <v>-502458.80132541165</v>
      </c>
      <c r="Y87" s="345">
        <f>SUM($B$86:Y86)</f>
        <v>-504398.78970167565</v>
      </c>
      <c r="Z87" s="345">
        <f>SUM($B$86:Z86)</f>
        <v>-506076.35641376447</v>
      </c>
      <c r="AA87" s="345">
        <f>SUM($B$86:AA86)</f>
        <v>-507526.99916396907</v>
      </c>
      <c r="AB87" s="345">
        <f>SUM($B$86:AB86)</f>
        <v>-508781.41389070201</v>
      </c>
      <c r="AC87" s="345">
        <f>SUM($B$86:AC86)</f>
        <v>-509866.14430170262</v>
      </c>
      <c r="AD87" s="345">
        <f>SUM($B$86:AD86)</f>
        <v>-510804.1435450741</v>
      </c>
      <c r="AE87" s="345">
        <f>SUM($B$86:AE86)</f>
        <v>-511615.25990324264</v>
      </c>
      <c r="AF87" s="345">
        <f>SUM($B$86:AF86)</f>
        <v>-512316.6567872357</v>
      </c>
      <c r="AG87" s="345">
        <f>SUM($B$86:AG86)</f>
        <v>-512923.17591845623</v>
      </c>
      <c r="AH87" s="345">
        <f>SUM($B$86:AH86)</f>
        <v>-513447.65138296393</v>
      </c>
      <c r="AI87" s="345">
        <f>SUM($B$86:AI86)</f>
        <v>-513901.18120372499</v>
      </c>
      <c r="AJ87" s="345">
        <f>SUM($B$86:AJ86)</f>
        <v>-514293.36217736232</v>
      </c>
      <c r="AK87" s="345">
        <f>SUM($B$86:AK86)</f>
        <v>-514632.49294460722</v>
      </c>
      <c r="AL87" s="345">
        <f>SUM($B$86:AL86)</f>
        <v>-514925.74959146965</v>
      </c>
      <c r="AM87" s="345">
        <f>SUM($B$86:AM86)</f>
        <v>-515179.33749688923</v>
      </c>
      <c r="AN87" s="345">
        <f>SUM($B$86:AN86)</f>
        <v>-515398.62263999897</v>
      </c>
      <c r="AO87" s="345">
        <f>SUM($B$86:AO86)</f>
        <v>-515588.24514549301</v>
      </c>
      <c r="AP87" s="345">
        <f>SUM($B$86:AP86)</f>
        <v>-515752.21746974596</v>
      </c>
    </row>
    <row r="88" spans="1:45" ht="14.25" x14ac:dyDescent="0.2">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4.25" x14ac:dyDescent="0.2">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91" t="s">
        <v>541</v>
      </c>
      <c r="B97" s="491"/>
      <c r="C97" s="491"/>
      <c r="D97" s="491"/>
      <c r="E97" s="491"/>
      <c r="F97" s="491"/>
      <c r="G97" s="491"/>
      <c r="H97" s="491"/>
      <c r="I97" s="491"/>
      <c r="J97" s="491"/>
      <c r="K97" s="491"/>
      <c r="L97" s="491"/>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-1255177.2771077629</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-1255177.2771077629</v>
      </c>
      <c r="AR99" s="235"/>
      <c r="AS99" s="235"/>
    </row>
    <row r="100" spans="1:71" s="239" customFormat="1" x14ac:dyDescent="0.2">
      <c r="A100" s="237">
        <f>AQ99</f>
        <v>-1255177.2771077629</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-515752.21746974596</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9">
        <f>(A101+-A100)/-A100</f>
        <v>0.58910010014030367</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1">
        <f>G30/1000/1000</f>
        <v>-0.44021527092924417</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2.75" x14ac:dyDescent="0.2">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2.75" x14ac:dyDescent="0.2">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2.75" x14ac:dyDescent="0.2">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2.75" x14ac:dyDescent="0.2">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2.75" x14ac:dyDescent="0.2">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5" x14ac:dyDescent="0.2">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4"/>
      <c r="B116" s="492" t="s">
        <v>555</v>
      </c>
      <c r="C116" s="493"/>
      <c r="D116" s="492" t="s">
        <v>556</v>
      </c>
      <c r="E116" s="493"/>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8" t="s">
        <v>562</v>
      </c>
      <c r="B122" s="369">
        <f>'6.2. Паспорт фин осв ввод'!U24</f>
        <v>2.9050042999999999</v>
      </c>
      <c r="C122" s="244"/>
      <c r="D122" s="484" t="s">
        <v>340</v>
      </c>
      <c r="E122" s="319" t="s">
        <v>640</v>
      </c>
      <c r="F122" s="320">
        <v>35</v>
      </c>
      <c r="G122" s="485"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8" t="s">
        <v>340</v>
      </c>
      <c r="B123" s="370">
        <v>30</v>
      </c>
      <c r="C123" s="244"/>
      <c r="D123" s="484"/>
      <c r="E123" s="319" t="s">
        <v>637</v>
      </c>
      <c r="F123" s="320">
        <v>30</v>
      </c>
      <c r="G123" s="485"/>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8" t="s">
        <v>563</v>
      </c>
      <c r="B124" s="370" t="s">
        <v>531</v>
      </c>
      <c r="C124" s="247" t="s">
        <v>564</v>
      </c>
      <c r="D124" s="484"/>
      <c r="E124" s="319" t="s">
        <v>642</v>
      </c>
      <c r="F124" s="320">
        <v>30</v>
      </c>
      <c r="G124" s="485"/>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1"/>
      <c r="B125" s="322"/>
      <c r="C125" s="248"/>
      <c r="D125" s="484"/>
      <c r="E125" s="319" t="s">
        <v>643</v>
      </c>
      <c r="F125" s="320">
        <v>30</v>
      </c>
      <c r="G125" s="485"/>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8" t="s">
        <v>565</v>
      </c>
      <c r="B126" s="371">
        <f>$B$122*1000*1000</f>
        <v>2905004.3000000003</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2.75" x14ac:dyDescent="0.2">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5" x14ac:dyDescent="0.2">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2.75" x14ac:dyDescent="0.2">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60" workbookViewId="0">
      <selection activeCell="J36" sqref="J36:J41"/>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3" t="str">
        <f>'2. паспорт  ТП'!A4:S4</f>
        <v>Год раскрытия информации: 2023 год</v>
      </c>
      <c r="B5" s="423"/>
      <c r="C5" s="423"/>
      <c r="D5" s="423"/>
      <c r="E5" s="423"/>
      <c r="F5" s="423"/>
      <c r="G5" s="423"/>
      <c r="H5" s="423"/>
      <c r="I5" s="423"/>
      <c r="J5" s="423"/>
      <c r="K5" s="423"/>
      <c r="L5" s="423"/>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37" t="s">
        <v>7</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1" t="str">
        <f>'1. паспорт местоположение'!A9:C9</f>
        <v>Акционерное общество "Россети Янтарь"</v>
      </c>
      <c r="B9" s="431"/>
      <c r="C9" s="431"/>
      <c r="D9" s="431"/>
      <c r="E9" s="431"/>
      <c r="F9" s="431"/>
      <c r="G9" s="431"/>
      <c r="H9" s="431"/>
      <c r="I9" s="431"/>
      <c r="J9" s="431"/>
      <c r="K9" s="431"/>
      <c r="L9" s="431"/>
    </row>
    <row r="10" spans="1:44" x14ac:dyDescent="0.25">
      <c r="A10" s="433" t="s">
        <v>6</v>
      </c>
      <c r="B10" s="433"/>
      <c r="C10" s="433"/>
      <c r="D10" s="433"/>
      <c r="E10" s="433"/>
      <c r="F10" s="433"/>
      <c r="G10" s="433"/>
      <c r="H10" s="433"/>
      <c r="I10" s="433"/>
      <c r="J10" s="433"/>
      <c r="K10" s="433"/>
      <c r="L10" s="433"/>
    </row>
    <row r="11" spans="1:44" ht="18.75" x14ac:dyDescent="0.25">
      <c r="A11" s="437"/>
      <c r="B11" s="437"/>
      <c r="C11" s="437"/>
      <c r="D11" s="437"/>
      <c r="E11" s="437"/>
      <c r="F11" s="437"/>
      <c r="G11" s="437"/>
      <c r="H11" s="437"/>
      <c r="I11" s="437"/>
      <c r="J11" s="437"/>
      <c r="K11" s="437"/>
      <c r="L11" s="437"/>
    </row>
    <row r="12" spans="1:44" x14ac:dyDescent="0.25">
      <c r="A12" s="431" t="str">
        <f>'1. паспорт местоположение'!A12:C12</f>
        <v>M_22-1216</v>
      </c>
      <c r="B12" s="431"/>
      <c r="C12" s="431"/>
      <c r="D12" s="431"/>
      <c r="E12" s="431"/>
      <c r="F12" s="431"/>
      <c r="G12" s="431"/>
      <c r="H12" s="431"/>
      <c r="I12" s="431"/>
      <c r="J12" s="431"/>
      <c r="K12" s="431"/>
      <c r="L12" s="431"/>
    </row>
    <row r="13" spans="1:44" x14ac:dyDescent="0.25">
      <c r="A13" s="433" t="s">
        <v>5</v>
      </c>
      <c r="B13" s="433"/>
      <c r="C13" s="433"/>
      <c r="D13" s="433"/>
      <c r="E13" s="433"/>
      <c r="F13" s="433"/>
      <c r="G13" s="433"/>
      <c r="H13" s="433"/>
      <c r="I13" s="433"/>
      <c r="J13" s="433"/>
      <c r="K13" s="433"/>
      <c r="L13" s="433"/>
    </row>
    <row r="14" spans="1:44" ht="18.75" x14ac:dyDescent="0.25">
      <c r="A14" s="438"/>
      <c r="B14" s="438"/>
      <c r="C14" s="438"/>
      <c r="D14" s="438"/>
      <c r="E14" s="438"/>
      <c r="F14" s="438"/>
      <c r="G14" s="438"/>
      <c r="H14" s="438"/>
      <c r="I14" s="438"/>
      <c r="J14" s="438"/>
      <c r="K14" s="438"/>
      <c r="L14" s="438"/>
    </row>
    <row r="15" spans="1:44" x14ac:dyDescent="0.25">
      <c r="A15" s="431" t="str">
        <f>'1. паспорт местоположение'!A15</f>
        <v>Переустройство ВЛ 15-261 (инв.№ 5114685) в п. Васильково Гурьевский ГО</v>
      </c>
      <c r="B15" s="431"/>
      <c r="C15" s="431"/>
      <c r="D15" s="431"/>
      <c r="E15" s="431"/>
      <c r="F15" s="431"/>
      <c r="G15" s="431"/>
      <c r="H15" s="431"/>
      <c r="I15" s="431"/>
      <c r="J15" s="431"/>
      <c r="K15" s="431"/>
      <c r="L15" s="431"/>
    </row>
    <row r="16" spans="1:44" x14ac:dyDescent="0.25">
      <c r="A16" s="433" t="s">
        <v>4</v>
      </c>
      <c r="B16" s="433"/>
      <c r="C16" s="433"/>
      <c r="D16" s="433"/>
      <c r="E16" s="433"/>
      <c r="F16" s="433"/>
      <c r="G16" s="433"/>
      <c r="H16" s="433"/>
      <c r="I16" s="433"/>
      <c r="J16" s="433"/>
      <c r="K16" s="433"/>
      <c r="L16" s="433"/>
    </row>
    <row r="17" spans="1:12" ht="15.75" customHeight="1" x14ac:dyDescent="0.25">
      <c r="L17" s="96"/>
    </row>
    <row r="18" spans="1:12" x14ac:dyDescent="0.25">
      <c r="K18" s="95"/>
    </row>
    <row r="19" spans="1:12" ht="15.75" customHeight="1" x14ac:dyDescent="0.25">
      <c r="A19" s="494" t="s">
        <v>495</v>
      </c>
      <c r="B19" s="494"/>
      <c r="C19" s="494"/>
      <c r="D19" s="494"/>
      <c r="E19" s="494"/>
      <c r="F19" s="494"/>
      <c r="G19" s="494"/>
      <c r="H19" s="494"/>
      <c r="I19" s="494"/>
      <c r="J19" s="494"/>
      <c r="K19" s="494"/>
      <c r="L19" s="494"/>
    </row>
    <row r="20" spans="1:12" x14ac:dyDescent="0.25">
      <c r="A20" s="64"/>
      <c r="B20" s="64"/>
      <c r="C20" s="94"/>
      <c r="D20" s="94"/>
      <c r="E20" s="94"/>
      <c r="F20" s="94"/>
      <c r="G20" s="94"/>
      <c r="H20" s="94"/>
      <c r="I20" s="94"/>
      <c r="J20" s="94"/>
      <c r="K20" s="94"/>
      <c r="L20" s="94"/>
    </row>
    <row r="21" spans="1:12" ht="28.5" customHeight="1" x14ac:dyDescent="0.25">
      <c r="A21" s="495" t="s">
        <v>218</v>
      </c>
      <c r="B21" s="495" t="s">
        <v>217</v>
      </c>
      <c r="C21" s="501" t="s">
        <v>427</v>
      </c>
      <c r="D21" s="501"/>
      <c r="E21" s="501"/>
      <c r="F21" s="501"/>
      <c r="G21" s="501"/>
      <c r="H21" s="501"/>
      <c r="I21" s="496" t="s">
        <v>216</v>
      </c>
      <c r="J21" s="498" t="s">
        <v>429</v>
      </c>
      <c r="K21" s="495" t="s">
        <v>215</v>
      </c>
      <c r="L21" s="497" t="s">
        <v>428</v>
      </c>
    </row>
    <row r="22" spans="1:12" ht="58.5" customHeight="1" x14ac:dyDescent="0.25">
      <c r="A22" s="495"/>
      <c r="B22" s="495"/>
      <c r="C22" s="502" t="s">
        <v>2</v>
      </c>
      <c r="D22" s="502"/>
      <c r="E22" s="503" t="s">
        <v>635</v>
      </c>
      <c r="F22" s="504"/>
      <c r="G22" s="503" t="s">
        <v>638</v>
      </c>
      <c r="H22" s="504"/>
      <c r="I22" s="496"/>
      <c r="J22" s="499"/>
      <c r="K22" s="495"/>
      <c r="L22" s="497"/>
    </row>
    <row r="23" spans="1:12" ht="31.5" x14ac:dyDescent="0.25">
      <c r="A23" s="495"/>
      <c r="B23" s="495"/>
      <c r="C23" s="93" t="s">
        <v>214</v>
      </c>
      <c r="D23" s="93" t="s">
        <v>213</v>
      </c>
      <c r="E23" s="93" t="s">
        <v>214</v>
      </c>
      <c r="F23" s="93" t="s">
        <v>213</v>
      </c>
      <c r="G23" s="93" t="s">
        <v>214</v>
      </c>
      <c r="H23" s="93" t="s">
        <v>213</v>
      </c>
      <c r="I23" s="496"/>
      <c r="J23" s="500"/>
      <c r="K23" s="495"/>
      <c r="L23" s="497"/>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25">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25">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25">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25">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25">
      <c r="A31" s="88" t="s">
        <v>207</v>
      </c>
      <c r="B31" s="87" t="s">
        <v>437</v>
      </c>
      <c r="C31" s="86" t="s">
        <v>636</v>
      </c>
      <c r="D31" s="303" t="s">
        <v>636</v>
      </c>
      <c r="E31" s="304">
        <v>44823</v>
      </c>
      <c r="F31" s="304">
        <v>44823</v>
      </c>
      <c r="G31" s="303" t="s">
        <v>530</v>
      </c>
      <c r="H31" s="303" t="s">
        <v>530</v>
      </c>
      <c r="I31" s="303">
        <v>100</v>
      </c>
      <c r="J31" s="303"/>
      <c r="K31" s="85"/>
      <c r="L31" s="85"/>
    </row>
    <row r="32" spans="1:12" s="67" customFormat="1" ht="31.5" x14ac:dyDescent="0.25">
      <c r="A32" s="88" t="s">
        <v>205</v>
      </c>
      <c r="B32" s="87" t="s">
        <v>442</v>
      </c>
      <c r="C32" s="86" t="s">
        <v>636</v>
      </c>
      <c r="D32" s="303" t="s">
        <v>636</v>
      </c>
      <c r="E32" s="304"/>
      <c r="F32" s="304"/>
      <c r="G32" s="304"/>
      <c r="H32" s="304"/>
      <c r="I32" s="303"/>
      <c r="J32" s="303"/>
      <c r="K32" s="85"/>
      <c r="L32" s="85"/>
    </row>
    <row r="33" spans="1:12" s="67" customFormat="1" ht="37.5" customHeight="1" x14ac:dyDescent="0.25">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25">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25">
      <c r="A35" s="88" t="s">
        <v>455</v>
      </c>
      <c r="B35" s="87" t="s">
        <v>206</v>
      </c>
      <c r="C35" s="86" t="s">
        <v>636</v>
      </c>
      <c r="D35" s="303" t="s">
        <v>636</v>
      </c>
      <c r="E35" s="304">
        <v>44939</v>
      </c>
      <c r="F35" s="304">
        <v>44939</v>
      </c>
      <c r="G35" s="304"/>
      <c r="H35" s="304"/>
      <c r="I35" s="303">
        <v>100</v>
      </c>
      <c r="J35" s="303"/>
      <c r="K35" s="90"/>
      <c r="L35" s="85"/>
    </row>
    <row r="36" spans="1:12" ht="37.5" customHeight="1" x14ac:dyDescent="0.25">
      <c r="A36" s="88" t="s">
        <v>456</v>
      </c>
      <c r="B36" s="87" t="s">
        <v>438</v>
      </c>
      <c r="C36" s="86" t="s">
        <v>636</v>
      </c>
      <c r="D36" s="305" t="s">
        <v>636</v>
      </c>
      <c r="E36" s="303" t="s">
        <v>530</v>
      </c>
      <c r="F36" s="303" t="s">
        <v>530</v>
      </c>
      <c r="G36" s="303"/>
      <c r="H36" s="303"/>
      <c r="I36" s="303"/>
      <c r="J36" s="303"/>
      <c r="K36" s="85"/>
      <c r="L36" s="85"/>
    </row>
    <row r="37" spans="1:12" x14ac:dyDescent="0.25">
      <c r="A37" s="88" t="s">
        <v>457</v>
      </c>
      <c r="B37" s="87" t="s">
        <v>204</v>
      </c>
      <c r="C37" s="86" t="s">
        <v>636</v>
      </c>
      <c r="D37" s="305" t="s">
        <v>636</v>
      </c>
      <c r="E37" s="304">
        <v>44925</v>
      </c>
      <c r="F37" s="304">
        <v>44925</v>
      </c>
      <c r="G37" s="304"/>
      <c r="H37" s="304"/>
      <c r="I37" s="303">
        <v>100</v>
      </c>
      <c r="J37" s="303"/>
      <c r="K37" s="85"/>
      <c r="L37" s="85"/>
    </row>
    <row r="38" spans="1:12" x14ac:dyDescent="0.25">
      <c r="A38" s="88" t="s">
        <v>458</v>
      </c>
      <c r="B38" s="89" t="s">
        <v>203</v>
      </c>
      <c r="C38" s="86" t="s">
        <v>636</v>
      </c>
      <c r="D38" s="305" t="s">
        <v>636</v>
      </c>
      <c r="E38" s="305"/>
      <c r="F38" s="305"/>
      <c r="G38" s="305"/>
      <c r="H38" s="305"/>
      <c r="I38" s="305"/>
      <c r="J38" s="305"/>
      <c r="K38" s="85"/>
      <c r="L38" s="85"/>
    </row>
    <row r="39" spans="1:12" ht="63" x14ac:dyDescent="0.25">
      <c r="A39" s="88">
        <v>2</v>
      </c>
      <c r="B39" s="87" t="s">
        <v>443</v>
      </c>
      <c r="C39" s="86" t="s">
        <v>636</v>
      </c>
      <c r="D39" s="305" t="s">
        <v>636</v>
      </c>
      <c r="E39" s="304">
        <v>44862</v>
      </c>
      <c r="F39" s="304">
        <v>44862</v>
      </c>
      <c r="G39" s="304"/>
      <c r="H39" s="304"/>
      <c r="I39" s="303">
        <v>100</v>
      </c>
      <c r="J39" s="303"/>
      <c r="K39" s="85"/>
      <c r="L39" s="85"/>
    </row>
    <row r="40" spans="1:12" ht="33.75" customHeight="1" x14ac:dyDescent="0.25">
      <c r="A40" s="88" t="s">
        <v>202</v>
      </c>
      <c r="B40" s="87" t="s">
        <v>445</v>
      </c>
      <c r="C40" s="86" t="s">
        <v>636</v>
      </c>
      <c r="D40" s="305" t="s">
        <v>636</v>
      </c>
      <c r="E40" s="303" t="s">
        <v>530</v>
      </c>
      <c r="F40" s="303" t="s">
        <v>530</v>
      </c>
      <c r="G40" s="304"/>
      <c r="H40" s="304"/>
      <c r="I40" s="303"/>
      <c r="J40" s="305"/>
      <c r="K40" s="85"/>
      <c r="L40" s="85"/>
    </row>
    <row r="41" spans="1:12" ht="63" customHeight="1" x14ac:dyDescent="0.25">
      <c r="A41" s="88" t="s">
        <v>201</v>
      </c>
      <c r="B41" s="89" t="s">
        <v>526</v>
      </c>
      <c r="C41" s="86" t="s">
        <v>636</v>
      </c>
      <c r="D41" s="305" t="s">
        <v>636</v>
      </c>
      <c r="E41" s="305"/>
      <c r="F41" s="305"/>
      <c r="G41" s="305"/>
      <c r="H41" s="305"/>
      <c r="I41" s="305"/>
      <c r="J41" s="305"/>
      <c r="K41" s="85"/>
      <c r="L41" s="85"/>
    </row>
    <row r="42" spans="1:12" ht="58.5" customHeight="1" x14ac:dyDescent="0.25">
      <c r="A42" s="88">
        <v>3</v>
      </c>
      <c r="B42" s="87" t="s">
        <v>444</v>
      </c>
      <c r="C42" s="86" t="s">
        <v>636</v>
      </c>
      <c r="D42" s="305" t="s">
        <v>636</v>
      </c>
      <c r="E42" s="303" t="s">
        <v>530</v>
      </c>
      <c r="F42" s="303" t="s">
        <v>530</v>
      </c>
      <c r="G42" s="304"/>
      <c r="H42" s="304"/>
      <c r="I42" s="303"/>
      <c r="J42" s="305"/>
      <c r="K42" s="85"/>
      <c r="L42" s="85"/>
    </row>
    <row r="43" spans="1:12" ht="34.5" customHeight="1" x14ac:dyDescent="0.25">
      <c r="A43" s="88" t="s">
        <v>200</v>
      </c>
      <c r="B43" s="87" t="s">
        <v>198</v>
      </c>
      <c r="C43" s="86" t="s">
        <v>636</v>
      </c>
      <c r="D43" s="305" t="s">
        <v>636</v>
      </c>
      <c r="E43" s="303" t="s">
        <v>530</v>
      </c>
      <c r="F43" s="303" t="s">
        <v>530</v>
      </c>
      <c r="G43" s="304"/>
      <c r="H43" s="306"/>
      <c r="I43" s="303"/>
      <c r="J43" s="305"/>
      <c r="K43" s="85"/>
      <c r="L43" s="85"/>
    </row>
    <row r="44" spans="1:12" ht="24.75" customHeight="1" x14ac:dyDescent="0.25">
      <c r="A44" s="88" t="s">
        <v>199</v>
      </c>
      <c r="B44" s="87" t="s">
        <v>196</v>
      </c>
      <c r="C44" s="86" t="s">
        <v>636</v>
      </c>
      <c r="D44" s="305" t="s">
        <v>636</v>
      </c>
      <c r="E44" s="304">
        <v>44925</v>
      </c>
      <c r="F44" s="304">
        <v>44925</v>
      </c>
      <c r="G44" s="306"/>
      <c r="H44" s="306"/>
      <c r="I44" s="303">
        <v>100</v>
      </c>
      <c r="J44" s="303"/>
      <c r="K44" s="85"/>
      <c r="L44" s="85"/>
    </row>
    <row r="45" spans="1:12" ht="90.75" customHeight="1" x14ac:dyDescent="0.25">
      <c r="A45" s="88" t="s">
        <v>197</v>
      </c>
      <c r="B45" s="87" t="s">
        <v>449</v>
      </c>
      <c r="C45" s="86" t="s">
        <v>636</v>
      </c>
      <c r="D45" s="305" t="s">
        <v>636</v>
      </c>
      <c r="E45" s="303" t="s">
        <v>530</v>
      </c>
      <c r="F45" s="303" t="s">
        <v>530</v>
      </c>
      <c r="G45" s="303"/>
      <c r="H45" s="303"/>
      <c r="I45" s="303"/>
      <c r="J45" s="303"/>
      <c r="K45" s="85"/>
      <c r="L45" s="85"/>
    </row>
    <row r="46" spans="1:12" ht="167.25" customHeight="1" x14ac:dyDescent="0.25">
      <c r="A46" s="88" t="s">
        <v>195</v>
      </c>
      <c r="B46" s="87" t="s">
        <v>447</v>
      </c>
      <c r="C46" s="86" t="s">
        <v>636</v>
      </c>
      <c r="D46" s="305" t="s">
        <v>636</v>
      </c>
      <c r="E46" s="303" t="s">
        <v>530</v>
      </c>
      <c r="F46" s="303" t="s">
        <v>530</v>
      </c>
      <c r="G46" s="303"/>
      <c r="H46" s="303"/>
      <c r="I46" s="303"/>
      <c r="J46" s="303"/>
      <c r="K46" s="85"/>
      <c r="L46" s="85"/>
    </row>
    <row r="47" spans="1:12" ht="30.75" customHeight="1" x14ac:dyDescent="0.25">
      <c r="A47" s="88" t="s">
        <v>193</v>
      </c>
      <c r="B47" s="87" t="s">
        <v>194</v>
      </c>
      <c r="C47" s="86" t="s">
        <v>636</v>
      </c>
      <c r="D47" s="305" t="s">
        <v>636</v>
      </c>
      <c r="E47" s="306">
        <v>45012</v>
      </c>
      <c r="F47" s="306">
        <v>45014</v>
      </c>
      <c r="G47" s="306"/>
      <c r="H47" s="306"/>
      <c r="I47" s="303">
        <v>100</v>
      </c>
      <c r="J47" s="303">
        <v>100</v>
      </c>
      <c r="K47" s="85"/>
      <c r="L47" s="85"/>
    </row>
    <row r="48" spans="1:12" ht="37.5" customHeight="1" x14ac:dyDescent="0.25">
      <c r="A48" s="88" t="s">
        <v>459</v>
      </c>
      <c r="B48" s="89" t="s">
        <v>192</v>
      </c>
      <c r="C48" s="86" t="s">
        <v>636</v>
      </c>
      <c r="D48" s="305" t="s">
        <v>636</v>
      </c>
      <c r="E48" s="305"/>
      <c r="F48" s="305"/>
      <c r="G48" s="305"/>
      <c r="H48" s="305"/>
      <c r="I48" s="305"/>
      <c r="J48" s="305"/>
      <c r="K48" s="85"/>
      <c r="L48" s="85"/>
    </row>
    <row r="49" spans="1:12" ht="35.25" customHeight="1" x14ac:dyDescent="0.25">
      <c r="A49" s="88">
        <v>4</v>
      </c>
      <c r="B49" s="87" t="s">
        <v>190</v>
      </c>
      <c r="C49" s="86" t="s">
        <v>636</v>
      </c>
      <c r="D49" s="305" t="s">
        <v>636</v>
      </c>
      <c r="E49" s="306">
        <v>45012</v>
      </c>
      <c r="F49" s="306">
        <v>45014</v>
      </c>
      <c r="G49" s="306"/>
      <c r="H49" s="306"/>
      <c r="I49" s="303">
        <v>100</v>
      </c>
      <c r="J49" s="303">
        <v>100</v>
      </c>
      <c r="K49" s="85"/>
      <c r="L49" s="85"/>
    </row>
    <row r="50" spans="1:12" ht="86.25" customHeight="1" x14ac:dyDescent="0.25">
      <c r="A50" s="88" t="s">
        <v>191</v>
      </c>
      <c r="B50" s="87" t="s">
        <v>448</v>
      </c>
      <c r="C50" s="86" t="s">
        <v>636</v>
      </c>
      <c r="D50" s="305" t="s">
        <v>636</v>
      </c>
      <c r="E50" s="304">
        <v>45016</v>
      </c>
      <c r="F50" s="304">
        <v>45016</v>
      </c>
      <c r="G50" s="306"/>
      <c r="H50" s="306"/>
      <c r="I50" s="303">
        <v>100</v>
      </c>
      <c r="J50" s="303">
        <v>100</v>
      </c>
      <c r="K50" s="85"/>
      <c r="L50" s="85"/>
    </row>
    <row r="51" spans="1:12" ht="77.25" customHeight="1" x14ac:dyDescent="0.25">
      <c r="A51" s="88" t="s">
        <v>189</v>
      </c>
      <c r="B51" s="87" t="s">
        <v>450</v>
      </c>
      <c r="C51" s="86" t="s">
        <v>636</v>
      </c>
      <c r="D51" s="305" t="s">
        <v>636</v>
      </c>
      <c r="E51" s="303" t="s">
        <v>530</v>
      </c>
      <c r="F51" s="303" t="s">
        <v>530</v>
      </c>
      <c r="G51" s="306"/>
      <c r="H51" s="306"/>
      <c r="I51" s="305"/>
      <c r="J51" s="305"/>
      <c r="K51" s="85"/>
      <c r="L51" s="85"/>
    </row>
    <row r="52" spans="1:12" ht="71.25" customHeight="1" x14ac:dyDescent="0.25">
      <c r="A52" s="88" t="s">
        <v>187</v>
      </c>
      <c r="B52" s="87" t="s">
        <v>188</v>
      </c>
      <c r="C52" s="86" t="s">
        <v>636</v>
      </c>
      <c r="D52" s="305" t="s">
        <v>636</v>
      </c>
      <c r="E52" s="303" t="s">
        <v>530</v>
      </c>
      <c r="F52" s="303" t="s">
        <v>530</v>
      </c>
      <c r="G52" s="306"/>
      <c r="H52" s="306"/>
      <c r="I52" s="305"/>
      <c r="J52" s="305"/>
      <c r="K52" s="85"/>
      <c r="L52" s="85"/>
    </row>
    <row r="53" spans="1:12" ht="48" customHeight="1" x14ac:dyDescent="0.25">
      <c r="A53" s="88" t="s">
        <v>185</v>
      </c>
      <c r="B53" s="149" t="s">
        <v>451</v>
      </c>
      <c r="C53" s="86" t="s">
        <v>636</v>
      </c>
      <c r="D53" s="305" t="s">
        <v>636</v>
      </c>
      <c r="E53" s="304">
        <v>45016</v>
      </c>
      <c r="F53" s="304">
        <v>45016</v>
      </c>
      <c r="G53" s="306"/>
      <c r="H53" s="306"/>
      <c r="I53" s="303">
        <v>100</v>
      </c>
      <c r="J53" s="303">
        <v>100</v>
      </c>
      <c r="K53" s="85"/>
      <c r="L53" s="85"/>
    </row>
    <row r="54" spans="1:12" ht="46.5" customHeight="1" x14ac:dyDescent="0.25">
      <c r="A54" s="88" t="s">
        <v>452</v>
      </c>
      <c r="B54" s="87" t="s">
        <v>186</v>
      </c>
      <c r="C54" s="86" t="s">
        <v>636</v>
      </c>
      <c r="D54" s="305" t="s">
        <v>636</v>
      </c>
      <c r="E54" s="303" t="s">
        <v>530</v>
      </c>
      <c r="F54" s="303" t="s">
        <v>530</v>
      </c>
      <c r="G54" s="306"/>
      <c r="H54" s="306"/>
      <c r="I54" s="305"/>
      <c r="J54" s="30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2023-04-28T07:28:18Z</dcterms:modified>
</cp:coreProperties>
</file>