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57" l="1"/>
  <c r="G26" i="57"/>
  <c r="F27" i="57"/>
  <c r="G27" i="57"/>
  <c r="F28" i="57"/>
  <c r="G28" i="57"/>
  <c r="F29" i="57"/>
  <c r="G29" i="57"/>
  <c r="F30" i="57"/>
  <c r="G30" i="57"/>
  <c r="F31" i="57"/>
  <c r="G31" i="57"/>
  <c r="F32" i="57"/>
  <c r="G32" i="57"/>
  <c r="F33" i="57"/>
  <c r="G33" i="57"/>
  <c r="F34" i="57"/>
  <c r="G34" i="57"/>
  <c r="F35" i="57"/>
  <c r="G35" i="57"/>
  <c r="F36" i="57"/>
  <c r="G36" i="57"/>
  <c r="F37" i="57"/>
  <c r="G37" i="57"/>
  <c r="F38" i="57"/>
  <c r="G38" i="57"/>
  <c r="F39" i="57"/>
  <c r="G39" i="57"/>
  <c r="F40" i="57"/>
  <c r="G40" i="57"/>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D63" i="57" l="1"/>
  <c r="D56" i="57"/>
  <c r="D52" i="57"/>
  <c r="D49" i="57"/>
  <c r="AA64" i="57"/>
  <c r="AA63" i="57"/>
  <c r="AA62" i="57"/>
  <c r="AA61" i="57"/>
  <c r="AA60" i="57"/>
  <c r="AA59" i="57"/>
  <c r="AA58" i="57"/>
  <c r="AA57" i="57"/>
  <c r="AA55" i="57"/>
  <c r="AA54" i="57"/>
  <c r="AA53" i="57"/>
  <c r="AA52" i="57"/>
  <c r="AA51" i="57"/>
  <c r="AA50" i="57"/>
  <c r="AA49" i="57"/>
  <c r="AA48" i="57"/>
  <c r="AA47" i="57"/>
  <c r="AA46" i="57"/>
  <c r="AA45" i="57"/>
  <c r="AA44" i="57"/>
  <c r="AA43" i="57"/>
  <c r="AA42" i="57"/>
  <c r="AA41" i="57"/>
  <c r="AA40" i="57"/>
  <c r="AA39" i="57"/>
  <c r="AA38" i="57"/>
  <c r="AA37" i="57"/>
  <c r="AA36" i="57"/>
  <c r="AA35" i="57"/>
  <c r="AA34" i="57"/>
  <c r="AA33" i="57"/>
  <c r="AA32" i="57"/>
  <c r="AA31" i="57"/>
  <c r="C24" i="57"/>
  <c r="D24" i="57"/>
  <c r="H24" i="57"/>
  <c r="I24" i="57"/>
  <c r="J24" i="57"/>
  <c r="K24" i="57"/>
  <c r="L24" i="57"/>
  <c r="M24" i="57"/>
  <c r="N24" i="57"/>
  <c r="O24" i="57"/>
  <c r="P24" i="57"/>
  <c r="Q24" i="57"/>
  <c r="R24" i="57"/>
  <c r="S24" i="57"/>
  <c r="T24" i="57"/>
  <c r="U24" i="57"/>
  <c r="V24" i="57"/>
  <c r="W24" i="57"/>
  <c r="X24" i="57"/>
  <c r="Y24" i="57"/>
  <c r="Z24" i="57"/>
  <c r="AA24" i="57"/>
  <c r="AA56" i="57" l="1"/>
  <c r="B22" i="53"/>
  <c r="AB24" i="57" l="1"/>
  <c r="AO25" i="57" l="1"/>
  <c r="AP25" i="57"/>
  <c r="AO26" i="57"/>
  <c r="AP26" i="57"/>
  <c r="AO27" i="57"/>
  <c r="AP27" i="57"/>
  <c r="AO28" i="57"/>
  <c r="AP28" i="57"/>
  <c r="AO29" i="57"/>
  <c r="AP29" i="57"/>
  <c r="AO30" i="57"/>
  <c r="AP30" i="57"/>
  <c r="C49" i="7" s="1"/>
  <c r="AO31" i="57"/>
  <c r="AP31" i="57"/>
  <c r="AO32" i="57"/>
  <c r="AP32" i="57"/>
  <c r="AO33" i="57"/>
  <c r="AP33" i="57"/>
  <c r="AO34" i="57"/>
  <c r="AP34" i="57"/>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P63" i="57"/>
  <c r="AO64" i="57"/>
  <c r="AP64" i="57"/>
  <c r="AP24" i="57"/>
  <c r="C48" i="7" s="1"/>
  <c r="AO24" i="57"/>
  <c r="I23" i="57"/>
  <c r="J23" i="57" s="1"/>
  <c r="K23" i="57" s="1"/>
  <c r="L23" i="57" s="1"/>
  <c r="M23" i="57" s="1"/>
  <c r="N23" i="57" s="1"/>
  <c r="O23" i="57" s="1"/>
  <c r="P23" i="57" s="1"/>
  <c r="Q23" i="57" s="1"/>
  <c r="R23" i="57" s="1"/>
  <c r="S23" i="57" s="1"/>
  <c r="T23" i="57" s="1"/>
  <c r="A15" i="56"/>
  <c r="A12" i="56"/>
  <c r="A9" i="56"/>
  <c r="A5" i="56"/>
  <c r="D141" i="56"/>
  <c r="C141" i="56"/>
  <c r="B141" i="56"/>
  <c r="E140" i="56"/>
  <c r="E141" i="56" s="1"/>
  <c r="F139" i="56"/>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9" i="56"/>
  <c r="D139" i="56" s="1"/>
  <c r="E139" i="56" s="1"/>
  <c r="C137" i="56"/>
  <c r="D137" i="56" s="1"/>
  <c r="E137" i="56" s="1"/>
  <c r="F137" i="56" s="1"/>
  <c r="B49" i="56" s="1"/>
  <c r="G136" i="56"/>
  <c r="H136" i="56" s="1"/>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D109" i="56" s="1"/>
  <c r="D118" i="56"/>
  <c r="B118" i="56"/>
  <c r="B112" i="56"/>
  <c r="C10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Y91" i="56"/>
  <c r="Z91" i="56" s="1"/>
  <c r="AA91" i="56" s="1"/>
  <c r="AB91" i="56" s="1"/>
  <c r="AC91" i="56" s="1"/>
  <c r="AD91" i="56" s="1"/>
  <c r="AE91" i="56" s="1"/>
  <c r="AF91" i="56" s="1"/>
  <c r="AG91" i="56" s="1"/>
  <c r="AH91" i="56" s="1"/>
  <c r="AI91" i="56" s="1"/>
  <c r="AJ91" i="56" s="1"/>
  <c r="AK91" i="56" s="1"/>
  <c r="AL91" i="56" s="1"/>
  <c r="AM91" i="56" s="1"/>
  <c r="AN91" i="56" s="1"/>
  <c r="AO91" i="56" s="1"/>
  <c r="AP91" i="56" s="1"/>
  <c r="I91" i="56"/>
  <c r="J91" i="56" s="1"/>
  <c r="K91" i="56" s="1"/>
  <c r="L91" i="56" s="1"/>
  <c r="M91" i="56" s="1"/>
  <c r="N91" i="56" s="1"/>
  <c r="O91" i="56" s="1"/>
  <c r="P91" i="56" s="1"/>
  <c r="Q91" i="56" s="1"/>
  <c r="R91" i="56" s="1"/>
  <c r="S91" i="56" s="1"/>
  <c r="T91" i="56" s="1"/>
  <c r="U91" i="56" s="1"/>
  <c r="V91" i="56" s="1"/>
  <c r="W91" i="56" s="1"/>
  <c r="X91" i="56" s="1"/>
  <c r="E91" i="56"/>
  <c r="F91" i="56" s="1"/>
  <c r="G91" i="56" s="1"/>
  <c r="H91" i="56" s="1"/>
  <c r="C91" i="56"/>
  <c r="D91" i="56" s="1"/>
  <c r="B76" i="56"/>
  <c r="B74" i="56"/>
  <c r="A62" i="56"/>
  <c r="B60" i="56"/>
  <c r="C58" i="56"/>
  <c r="C74" i="56" s="1"/>
  <c r="B52" i="56"/>
  <c r="B50" i="56"/>
  <c r="B59" i="56" s="1"/>
  <c r="Q48" i="56"/>
  <c r="M48" i="56"/>
  <c r="I48" i="56"/>
  <c r="E48" i="56"/>
  <c r="B48" i="56"/>
  <c r="B47" i="56"/>
  <c r="B45" i="56"/>
  <c r="B44" i="56"/>
  <c r="B27" i="56"/>
  <c r="F24" i="57" l="1"/>
  <c r="G24" i="57"/>
  <c r="B122" i="56"/>
  <c r="B126" i="56" s="1"/>
  <c r="B25" i="56" s="1"/>
  <c r="C67" i="56" s="1"/>
  <c r="D67" i="56" s="1"/>
  <c r="B27" i="53"/>
  <c r="B79" i="53" s="1"/>
  <c r="F48" i="56"/>
  <c r="J48" i="56"/>
  <c r="N48" i="56"/>
  <c r="R48" i="56"/>
  <c r="C48" i="56"/>
  <c r="G48" i="56"/>
  <c r="K48" i="56"/>
  <c r="O48" i="56"/>
  <c r="V48" i="56"/>
  <c r="F140" i="56"/>
  <c r="B46" i="56"/>
  <c r="D48" i="56"/>
  <c r="H48" i="56"/>
  <c r="L48" i="56"/>
  <c r="P48" i="56"/>
  <c r="Z48" i="56"/>
  <c r="D58" i="56"/>
  <c r="D52" i="56" s="1"/>
  <c r="C52" i="56"/>
  <c r="B81" i="56"/>
  <c r="AQ81" i="56" s="1"/>
  <c r="C47" i="56"/>
  <c r="B80" i="56"/>
  <c r="B66" i="56"/>
  <c r="B68" i="56" s="1"/>
  <c r="AF136" i="56"/>
  <c r="AA48" i="56"/>
  <c r="B85" i="56"/>
  <c r="T48" i="56"/>
  <c r="X48" i="56"/>
  <c r="S48" i="56"/>
  <c r="W48" i="56"/>
  <c r="U48" i="56"/>
  <c r="Y48" i="56"/>
  <c r="E109" i="56"/>
  <c r="D108" i="56"/>
  <c r="G140" i="56"/>
  <c r="G141" i="56" s="1"/>
  <c r="C73" i="56" s="1"/>
  <c r="C85" i="56" s="1"/>
  <c r="C99" i="56" s="1"/>
  <c r="G120" i="56"/>
  <c r="G137" i="56"/>
  <c r="F141" i="56"/>
  <c r="B73" i="56" s="1"/>
  <c r="B29" i="56" l="1"/>
  <c r="B79" i="56"/>
  <c r="E58" i="56"/>
  <c r="F58" i="56" s="1"/>
  <c r="B54" i="56"/>
  <c r="B55" i="56" s="1"/>
  <c r="B56" i="56" s="1"/>
  <c r="B69" i="56" s="1"/>
  <c r="B77" i="56" s="1"/>
  <c r="C76" i="56"/>
  <c r="F76" i="56"/>
  <c r="D47" i="56"/>
  <c r="D74" i="56"/>
  <c r="B99" i="56"/>
  <c r="B75" i="56"/>
  <c r="D76" i="56"/>
  <c r="E67" i="56"/>
  <c r="AG136" i="56"/>
  <c r="AB48" i="56"/>
  <c r="E108" i="56"/>
  <c r="F109" i="56"/>
  <c r="H140" i="56"/>
  <c r="H141" i="56"/>
  <c r="D73" i="56" s="1"/>
  <c r="D85" i="56" s="1"/>
  <c r="D99" i="56" s="1"/>
  <c r="H137" i="56"/>
  <c r="C49" i="56"/>
  <c r="B97" i="53"/>
  <c r="E74" i="56" l="1"/>
  <c r="E47" i="56"/>
  <c r="C53" i="56"/>
  <c r="C55" i="56" s="1"/>
  <c r="C56" i="56" s="1"/>
  <c r="C69" i="56" s="1"/>
  <c r="C77" i="56" s="1"/>
  <c r="E52" i="56"/>
  <c r="B82" i="56"/>
  <c r="B70" i="56"/>
  <c r="B71" i="56" s="1"/>
  <c r="B72" i="56" s="1"/>
  <c r="AH136" i="56"/>
  <c r="AC48" i="56"/>
  <c r="I140" i="56"/>
  <c r="F67" i="56"/>
  <c r="E76" i="56"/>
  <c r="I137" i="56"/>
  <c r="D49" i="56"/>
  <c r="F74" i="56"/>
  <c r="G58" i="56"/>
  <c r="F52" i="56"/>
  <c r="F47" i="56"/>
  <c r="C50" i="56"/>
  <c r="C59" i="56" s="1"/>
  <c r="C61" i="56"/>
  <c r="C60" i="56" s="1"/>
  <c r="G109" i="56"/>
  <c r="F108" i="56"/>
  <c r="D53" i="56" l="1"/>
  <c r="C82" i="56"/>
  <c r="J140" i="56"/>
  <c r="C80" i="56"/>
  <c r="C66" i="56"/>
  <c r="C68" i="56" s="1"/>
  <c r="C79" i="56"/>
  <c r="D50" i="56"/>
  <c r="D59" i="56" s="1"/>
  <c r="D61" i="56"/>
  <c r="D60" i="56" s="1"/>
  <c r="G67" i="56"/>
  <c r="B78" i="56"/>
  <c r="B83" i="56" s="1"/>
  <c r="J137" i="56"/>
  <c r="E49" i="56"/>
  <c r="D55" i="56"/>
  <c r="E53" i="56" s="1"/>
  <c r="AI136" i="56"/>
  <c r="AD48" i="56"/>
  <c r="G74" i="56"/>
  <c r="H58" i="56"/>
  <c r="G52" i="56"/>
  <c r="G47" i="56"/>
  <c r="H109" i="56"/>
  <c r="G108" i="56"/>
  <c r="I141" i="56"/>
  <c r="E73" i="56" s="1"/>
  <c r="E85" i="56" s="1"/>
  <c r="E99" i="56" s="1"/>
  <c r="K137" i="56" l="1"/>
  <c r="F49" i="56"/>
  <c r="C75" i="56"/>
  <c r="C70" i="56"/>
  <c r="I58" i="56"/>
  <c r="H47" i="56"/>
  <c r="H74" i="56"/>
  <c r="H52" i="56"/>
  <c r="H67" i="56"/>
  <c r="G76" i="56"/>
  <c r="I109" i="56"/>
  <c r="H108" i="56"/>
  <c r="D82" i="56"/>
  <c r="D56" i="56"/>
  <c r="D69" i="56" s="1"/>
  <c r="D77" i="56" s="1"/>
  <c r="K140" i="56"/>
  <c r="AJ136" i="56"/>
  <c r="AE48" i="56"/>
  <c r="E55" i="56"/>
  <c r="E61" i="56"/>
  <c r="E60" i="56" s="1"/>
  <c r="E50" i="56"/>
  <c r="E59" i="56" s="1"/>
  <c r="B88" i="56"/>
  <c r="B86" i="56"/>
  <c r="B84" i="56"/>
  <c r="B89" i="56" s="1"/>
  <c r="D80" i="56"/>
  <c r="D66" i="56"/>
  <c r="D68" i="56" s="1"/>
  <c r="D79" i="56"/>
  <c r="J141" i="56"/>
  <c r="F73" i="56" s="1"/>
  <c r="F85" i="56" s="1"/>
  <c r="F99" i="56" s="1"/>
  <c r="A11" i="57"/>
  <c r="A8" i="57"/>
  <c r="AL24" i="57"/>
  <c r="AK24" i="57"/>
  <c r="AH24" i="57"/>
  <c r="AG24" i="57"/>
  <c r="AD24" i="57"/>
  <c r="AC24" i="57"/>
  <c r="D75" i="56" l="1"/>
  <c r="D70" i="56"/>
  <c r="E82" i="56"/>
  <c r="E56" i="56"/>
  <c r="E69" i="56" s="1"/>
  <c r="E77" i="56" s="1"/>
  <c r="AK136" i="56"/>
  <c r="AF48" i="56"/>
  <c r="F50" i="56"/>
  <c r="F59" i="56" s="1"/>
  <c r="F61" i="56"/>
  <c r="F60" i="56" s="1"/>
  <c r="F53" i="56"/>
  <c r="L140" i="56"/>
  <c r="L141" i="56"/>
  <c r="H73" i="56" s="1"/>
  <c r="H85" i="56" s="1"/>
  <c r="H99" i="56" s="1"/>
  <c r="H76" i="56"/>
  <c r="I67" i="56"/>
  <c r="I74" i="56"/>
  <c r="J58" i="56"/>
  <c r="I52" i="56"/>
  <c r="I47" i="56"/>
  <c r="L137" i="56"/>
  <c r="G49" i="56"/>
  <c r="B87" i="56"/>
  <c r="B90" i="56" s="1"/>
  <c r="E80" i="56"/>
  <c r="E66" i="56"/>
  <c r="E68" i="56" s="1"/>
  <c r="E79" i="56"/>
  <c r="K141" i="56"/>
  <c r="G73" i="56" s="1"/>
  <c r="G85" i="56" s="1"/>
  <c r="G99" i="56" s="1"/>
  <c r="I108" i="56"/>
  <c r="J109" i="56"/>
  <c r="C71" i="56"/>
  <c r="C72" i="56"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50" i="56" l="1"/>
  <c r="G59" i="56" s="1"/>
  <c r="G61" i="56"/>
  <c r="G60" i="56" s="1"/>
  <c r="J74" i="56"/>
  <c r="K58" i="56"/>
  <c r="J52" i="56"/>
  <c r="J47" i="56"/>
  <c r="M140" i="56"/>
  <c r="M141" i="56" s="1"/>
  <c r="I73" i="56" s="1"/>
  <c r="I85" i="56" s="1"/>
  <c r="I99" i="56" s="1"/>
  <c r="D71" i="56"/>
  <c r="D72" i="56" s="1"/>
  <c r="C78" i="56"/>
  <c r="C83" i="56" s="1"/>
  <c r="F79" i="56"/>
  <c r="M137" i="56"/>
  <c r="H49" i="56"/>
  <c r="F55" i="56"/>
  <c r="G53" i="56" s="1"/>
  <c r="AL136" i="56"/>
  <c r="AG48" i="56"/>
  <c r="K109" i="56"/>
  <c r="J108" i="56"/>
  <c r="F80" i="56"/>
  <c r="F66" i="56"/>
  <c r="F68" i="56" s="1"/>
  <c r="E75" i="56"/>
  <c r="E70" i="56"/>
  <c r="I76" i="56"/>
  <c r="J67" i="56"/>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D78" i="56" l="1"/>
  <c r="D83" i="56" s="1"/>
  <c r="D86" i="56" s="1"/>
  <c r="G79" i="56"/>
  <c r="H50" i="56"/>
  <c r="H59" i="56" s="1"/>
  <c r="H61" i="56"/>
  <c r="H60" i="56" s="1"/>
  <c r="G66" i="56"/>
  <c r="G68" i="56" s="1"/>
  <c r="G80" i="56"/>
  <c r="E71" i="56"/>
  <c r="E72" i="56" s="1"/>
  <c r="AM136" i="56"/>
  <c r="AH48" i="56"/>
  <c r="N137" i="56"/>
  <c r="I49" i="56"/>
  <c r="K74" i="56"/>
  <c r="L58" i="56"/>
  <c r="K52" i="56"/>
  <c r="K47" i="56"/>
  <c r="F75" i="56"/>
  <c r="L109" i="56"/>
  <c r="K108" i="56"/>
  <c r="G55" i="56"/>
  <c r="H53" i="56" s="1"/>
  <c r="N140" i="56"/>
  <c r="K67" i="56"/>
  <c r="J76" i="56"/>
  <c r="F82" i="56"/>
  <c r="F56" i="56"/>
  <c r="F69" i="56" s="1"/>
  <c r="F77" i="56" s="1"/>
  <c r="C86" i="56"/>
  <c r="C88" i="56"/>
  <c r="C84" i="56"/>
  <c r="C89" i="56" s="1"/>
  <c r="A5" i="53"/>
  <c r="D84" i="56" l="1"/>
  <c r="D88" i="56"/>
  <c r="D87" i="56"/>
  <c r="C87" i="56"/>
  <c r="C90" i="56" s="1"/>
  <c r="E78" i="56"/>
  <c r="E83" i="56" s="1"/>
  <c r="O141" i="56"/>
  <c r="K73" i="56" s="1"/>
  <c r="K85" i="56" s="1"/>
  <c r="K99" i="56" s="1"/>
  <c r="O140" i="56"/>
  <c r="I50" i="56"/>
  <c r="I59" i="56" s="1"/>
  <c r="I61" i="56"/>
  <c r="I60" i="56" s="1"/>
  <c r="G75" i="56"/>
  <c r="H80" i="56"/>
  <c r="H66" i="56"/>
  <c r="H68" i="56" s="1"/>
  <c r="H79" i="56"/>
  <c r="H55" i="56"/>
  <c r="I53" i="56" s="1"/>
  <c r="L67" i="56"/>
  <c r="K76" i="56"/>
  <c r="G82" i="56"/>
  <c r="G56" i="56"/>
  <c r="G69" i="56" s="1"/>
  <c r="G77" i="56" s="1"/>
  <c r="F70" i="56"/>
  <c r="L52" i="56"/>
  <c r="L47" i="56"/>
  <c r="L74" i="56"/>
  <c r="M58" i="56"/>
  <c r="AN136" i="56"/>
  <c r="AI48" i="56"/>
  <c r="D89" i="56"/>
  <c r="N141" i="56"/>
  <c r="J73" i="56" s="1"/>
  <c r="J85" i="56" s="1"/>
  <c r="J99" i="56" s="1"/>
  <c r="M109" i="56"/>
  <c r="L108" i="56"/>
  <c r="O137" i="56"/>
  <c r="J49" i="56"/>
  <c r="E25" i="14"/>
  <c r="C25" i="14"/>
  <c r="G70" i="56" l="1"/>
  <c r="G71" i="56" s="1"/>
  <c r="G72" i="56" s="1"/>
  <c r="D90" i="56"/>
  <c r="J61" i="56"/>
  <c r="J60" i="56" s="1"/>
  <c r="J50" i="56"/>
  <c r="J59" i="56" s="1"/>
  <c r="H75" i="56"/>
  <c r="M74" i="56"/>
  <c r="N58" i="56"/>
  <c r="M52" i="56"/>
  <c r="M47" i="56"/>
  <c r="F71" i="56"/>
  <c r="F72" i="56" s="1"/>
  <c r="L76" i="56"/>
  <c r="M67" i="56"/>
  <c r="I55" i="56"/>
  <c r="P137" i="56"/>
  <c r="K49" i="56"/>
  <c r="AO136" i="56"/>
  <c r="AJ48" i="56"/>
  <c r="H82" i="56"/>
  <c r="H56" i="56"/>
  <c r="H69" i="56" s="1"/>
  <c r="H77" i="56" s="1"/>
  <c r="E86" i="56"/>
  <c r="E84" i="56"/>
  <c r="E89" i="56" s="1"/>
  <c r="E88" i="56"/>
  <c r="M108" i="56"/>
  <c r="N109" i="56"/>
  <c r="I80" i="56"/>
  <c r="I66" i="56"/>
  <c r="I68" i="56" s="1"/>
  <c r="I79" i="56"/>
  <c r="P140" i="56"/>
  <c r="P141" i="56"/>
  <c r="L73" i="56" s="1"/>
  <c r="L85" i="56" s="1"/>
  <c r="L99" i="56" s="1"/>
  <c r="X49" i="15"/>
  <c r="X45" i="15"/>
  <c r="X54" i="15" s="1"/>
  <c r="X48" i="15"/>
  <c r="X47" i="15"/>
  <c r="X27" i="15"/>
  <c r="T27" i="15"/>
  <c r="E27" i="15" s="1"/>
  <c r="E87" i="56" l="1"/>
  <c r="E90" i="56" s="1"/>
  <c r="AP136" i="56"/>
  <c r="AK48" i="56"/>
  <c r="N67" i="56"/>
  <c r="M76" i="56"/>
  <c r="I75" i="56"/>
  <c r="K50" i="56"/>
  <c r="K59" i="56" s="1"/>
  <c r="K61" i="56"/>
  <c r="K60" i="56" s="1"/>
  <c r="I82" i="56"/>
  <c r="I56" i="56"/>
  <c r="I69" i="56" s="1"/>
  <c r="I77" i="56" s="1"/>
  <c r="J80" i="56"/>
  <c r="J66" i="56"/>
  <c r="J68" i="56" s="1"/>
  <c r="J79" i="56"/>
  <c r="Q140" i="56"/>
  <c r="O109" i="56"/>
  <c r="N108" i="56"/>
  <c r="Q137" i="56"/>
  <c r="L49" i="56"/>
  <c r="J53" i="56"/>
  <c r="F78" i="56"/>
  <c r="F83" i="56" s="1"/>
  <c r="N74" i="56"/>
  <c r="O58" i="56"/>
  <c r="N52" i="56"/>
  <c r="N47" i="56"/>
  <c r="H70" i="56"/>
  <c r="X56" i="15"/>
  <c r="G78" i="56" l="1"/>
  <c r="G83" i="56" s="1"/>
  <c r="G86" i="56" s="1"/>
  <c r="I70" i="56"/>
  <c r="H71" i="56"/>
  <c r="F86" i="56"/>
  <c r="G88" i="56"/>
  <c r="F88" i="56"/>
  <c r="F84" i="56"/>
  <c r="F89" i="56" s="1"/>
  <c r="AQ136" i="56"/>
  <c r="AL48" i="56"/>
  <c r="O74" i="56"/>
  <c r="P58" i="56"/>
  <c r="O52" i="56"/>
  <c r="O47" i="56"/>
  <c r="R137" i="56"/>
  <c r="M49" i="56"/>
  <c r="R140" i="56"/>
  <c r="J55" i="56"/>
  <c r="K53" i="56"/>
  <c r="P109" i="56"/>
  <c r="O108" i="56"/>
  <c r="J75" i="56"/>
  <c r="L61" i="56"/>
  <c r="L60" i="56" s="1"/>
  <c r="L50" i="56"/>
  <c r="L59" i="56" s="1"/>
  <c r="Q141" i="56"/>
  <c r="M73" i="56" s="1"/>
  <c r="M85" i="56" s="1"/>
  <c r="M99" i="56" s="1"/>
  <c r="K80" i="56"/>
  <c r="K66" i="56"/>
  <c r="K68" i="56" s="1"/>
  <c r="K79" i="56"/>
  <c r="O67" i="56"/>
  <c r="N76" i="56"/>
  <c r="R26" i="14"/>
  <c r="Q26" i="14"/>
  <c r="G84" i="56" l="1"/>
  <c r="L80" i="56"/>
  <c r="L66" i="56"/>
  <c r="L68" i="56" s="1"/>
  <c r="L79" i="56"/>
  <c r="S137" i="56"/>
  <c r="N49" i="56"/>
  <c r="H78" i="56"/>
  <c r="H83" i="56" s="1"/>
  <c r="K75" i="56"/>
  <c r="Q109" i="56"/>
  <c r="P108" i="56"/>
  <c r="S140" i="56"/>
  <c r="G89" i="56"/>
  <c r="H72" i="56"/>
  <c r="K55" i="56"/>
  <c r="R141" i="56"/>
  <c r="N73" i="56" s="1"/>
  <c r="N85" i="56" s="1"/>
  <c r="N99" i="56" s="1"/>
  <c r="AR136" i="56"/>
  <c r="AM48" i="56"/>
  <c r="P67" i="56"/>
  <c r="O76" i="56"/>
  <c r="J56" i="56"/>
  <c r="J69" i="56" s="1"/>
  <c r="J82" i="56"/>
  <c r="M61" i="56"/>
  <c r="M60" i="56" s="1"/>
  <c r="M50" i="56"/>
  <c r="M59" i="56" s="1"/>
  <c r="Q58" i="56"/>
  <c r="P47" i="56"/>
  <c r="P74" i="56"/>
  <c r="P52" i="56"/>
  <c r="G87" i="56"/>
  <c r="F87" i="56"/>
  <c r="F90" i="56" s="1"/>
  <c r="I71" i="56"/>
  <c r="I72" i="56"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77" i="56" l="1"/>
  <c r="J70" i="56"/>
  <c r="AS136" i="56"/>
  <c r="AN48" i="56"/>
  <c r="T140" i="56"/>
  <c r="T141" i="56"/>
  <c r="P73" i="56" s="1"/>
  <c r="P85" i="56" s="1"/>
  <c r="P99" i="56" s="1"/>
  <c r="T137" i="56"/>
  <c r="O49" i="56"/>
  <c r="M80" i="56"/>
  <c r="M66" i="56"/>
  <c r="M68" i="56" s="1"/>
  <c r="M79" i="56"/>
  <c r="P76" i="56"/>
  <c r="Q67" i="56"/>
  <c r="K82" i="56"/>
  <c r="K56" i="56"/>
  <c r="K69" i="56" s="1"/>
  <c r="L75" i="56"/>
  <c r="Q74" i="56"/>
  <c r="R58" i="56"/>
  <c r="Q52" i="56"/>
  <c r="Q47" i="56"/>
  <c r="H86" i="56"/>
  <c r="H84" i="56"/>
  <c r="H89" i="56" s="1"/>
  <c r="H88" i="56"/>
  <c r="S141" i="56"/>
  <c r="O73" i="56" s="1"/>
  <c r="O85" i="56" s="1"/>
  <c r="O99" i="56" s="1"/>
  <c r="I78" i="56"/>
  <c r="I83" i="56" s="1"/>
  <c r="I86" i="56" s="1"/>
  <c r="G90" i="56"/>
  <c r="L53" i="56"/>
  <c r="R109" i="56"/>
  <c r="Q108" i="56"/>
  <c r="N50" i="56"/>
  <c r="N59" i="56" s="1"/>
  <c r="N61" i="56"/>
  <c r="N60" i="56" s="1"/>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6" i="14"/>
  <c r="S23" i="12"/>
  <c r="J23" i="12"/>
  <c r="H23" i="12"/>
  <c r="M75" i="56" l="1"/>
  <c r="J71" i="56"/>
  <c r="J78" i="56" s="1"/>
  <c r="J83" i="56" s="1"/>
  <c r="S109" i="56"/>
  <c r="R108" i="56"/>
  <c r="I88" i="56"/>
  <c r="R74" i="56"/>
  <c r="S58" i="56"/>
  <c r="R52" i="56"/>
  <c r="R47" i="56"/>
  <c r="O61" i="56"/>
  <c r="O60" i="56" s="1"/>
  <c r="O50" i="56"/>
  <c r="O59" i="56" s="1"/>
  <c r="L55" i="56"/>
  <c r="M53" i="56" s="1"/>
  <c r="I87" i="56"/>
  <c r="H87" i="56"/>
  <c r="H90" i="56" s="1"/>
  <c r="K77" i="56"/>
  <c r="K70" i="56"/>
  <c r="U137" i="56"/>
  <c r="P49" i="56"/>
  <c r="AT136" i="56"/>
  <c r="AO48" i="56"/>
  <c r="N80" i="56"/>
  <c r="N66" i="56"/>
  <c r="N68" i="56" s="1"/>
  <c r="N79" i="56"/>
  <c r="I84" i="56"/>
  <c r="I89" i="56" s="1"/>
  <c r="Q76" i="56"/>
  <c r="R67" i="56"/>
  <c r="U140" i="56"/>
  <c r="U141" i="56"/>
  <c r="Q73" i="56" s="1"/>
  <c r="Q85" i="56" s="1"/>
  <c r="Q99" i="56" s="1"/>
  <c r="F24" i="15"/>
  <c r="C52" i="15"/>
  <c r="E52" i="15" s="1"/>
  <c r="F52" i="15"/>
  <c r="J72" i="56" l="1"/>
  <c r="J86" i="56"/>
  <c r="J87" i="56" s="1"/>
  <c r="J90" i="56" s="1"/>
  <c r="J84" i="56"/>
  <c r="J89" i="56" s="1"/>
  <c r="J88" i="56"/>
  <c r="AU136" i="56"/>
  <c r="AV136" i="56" s="1"/>
  <c r="AW136" i="56" s="1"/>
  <c r="AX136" i="56" s="1"/>
  <c r="AY136" i="56" s="1"/>
  <c r="AP48" i="56"/>
  <c r="M55" i="56"/>
  <c r="N75" i="56"/>
  <c r="P61" i="56"/>
  <c r="P60" i="56" s="1"/>
  <c r="P50" i="56"/>
  <c r="P59" i="56" s="1"/>
  <c r="L56" i="56"/>
  <c r="L69" i="56" s="1"/>
  <c r="L82" i="56"/>
  <c r="V137" i="56"/>
  <c r="Q49" i="56"/>
  <c r="O80" i="56"/>
  <c r="O66" i="56"/>
  <c r="O68" i="56" s="1"/>
  <c r="O79" i="56"/>
  <c r="S74" i="56"/>
  <c r="T58" i="56"/>
  <c r="S52" i="56"/>
  <c r="S47" i="56"/>
  <c r="T109" i="56"/>
  <c r="S108" i="56"/>
  <c r="I90" i="56"/>
  <c r="V140" i="56"/>
  <c r="S67" i="56"/>
  <c r="R76" i="56"/>
  <c r="K71" i="56"/>
  <c r="K78" i="56" s="1"/>
  <c r="K83" i="56" s="1"/>
  <c r="A15" i="53"/>
  <c r="B21" i="53" s="1"/>
  <c r="A12" i="53"/>
  <c r="A9" i="53"/>
  <c r="B60" i="53"/>
  <c r="B83" i="53"/>
  <c r="B82" i="53" s="1"/>
  <c r="B81" i="53"/>
  <c r="B80" i="53" s="1"/>
  <c r="B58" i="53"/>
  <c r="B41" i="53"/>
  <c r="B32" i="53"/>
  <c r="B72" i="53"/>
  <c r="K86" i="56" l="1"/>
  <c r="K87" i="56" s="1"/>
  <c r="K90" i="56" s="1"/>
  <c r="K88" i="56"/>
  <c r="K84" i="56"/>
  <c r="K89" i="56" s="1"/>
  <c r="T67" i="56"/>
  <c r="S76" i="56"/>
  <c r="W137" i="56"/>
  <c r="R49" i="56"/>
  <c r="M82" i="56"/>
  <c r="M56" i="56"/>
  <c r="M69" i="56" s="1"/>
  <c r="W140" i="56"/>
  <c r="O75" i="56"/>
  <c r="N53" i="56"/>
  <c r="K72" i="56"/>
  <c r="V141" i="56"/>
  <c r="R73" i="56" s="1"/>
  <c r="R85" i="56" s="1"/>
  <c r="R99" i="56" s="1"/>
  <c r="T52" i="56"/>
  <c r="U58" i="56"/>
  <c r="T47" i="56"/>
  <c r="T74" i="56"/>
  <c r="L77" i="56"/>
  <c r="L70" i="56"/>
  <c r="U109" i="56"/>
  <c r="T108" i="56"/>
  <c r="Q61" i="56"/>
  <c r="Q60" i="56" s="1"/>
  <c r="Q50" i="56"/>
  <c r="Q59" i="56" s="1"/>
  <c r="P80" i="56"/>
  <c r="P66" i="56"/>
  <c r="P68" i="56" s="1"/>
  <c r="P79" i="56"/>
  <c r="B30" i="53"/>
  <c r="B34" i="53"/>
  <c r="B47" i="53"/>
  <c r="B55" i="53"/>
  <c r="B68" i="53"/>
  <c r="B38" i="53"/>
  <c r="B43" i="53"/>
  <c r="B51" i="53"/>
  <c r="B64" i="53"/>
  <c r="B29" i="53" l="1"/>
  <c r="B75" i="53"/>
  <c r="U108" i="56"/>
  <c r="V109" i="56"/>
  <c r="M77" i="56"/>
  <c r="M70" i="56"/>
  <c r="N55" i="56"/>
  <c r="O53" i="56" s="1"/>
  <c r="X140" i="56"/>
  <c r="X141" i="56"/>
  <c r="T73" i="56" s="1"/>
  <c r="T85" i="56" s="1"/>
  <c r="T99" i="56" s="1"/>
  <c r="R61" i="56"/>
  <c r="R60" i="56" s="1"/>
  <c r="R50" i="56"/>
  <c r="R59" i="56" s="1"/>
  <c r="T76" i="56"/>
  <c r="U67" i="56"/>
  <c r="P75" i="56"/>
  <c r="W141" i="56"/>
  <c r="S73" i="56" s="1"/>
  <c r="S85" i="56" s="1"/>
  <c r="S99" i="56" s="1"/>
  <c r="X137" i="56"/>
  <c r="S49" i="56"/>
  <c r="Q80" i="56"/>
  <c r="Q66" i="56"/>
  <c r="Q68" i="56" s="1"/>
  <c r="Q79" i="56"/>
  <c r="L71" i="56"/>
  <c r="L78" i="56" s="1"/>
  <c r="L83" i="56" s="1"/>
  <c r="U74" i="56"/>
  <c r="V58" i="56"/>
  <c r="U52" i="56"/>
  <c r="U47" i="56"/>
  <c r="A15" i="12"/>
  <c r="L72" i="56" l="1"/>
  <c r="L86" i="56"/>
  <c r="L87" i="56" s="1"/>
  <c r="L84" i="56"/>
  <c r="L89" i="56" s="1"/>
  <c r="G28" i="56" s="1"/>
  <c r="C105" i="56" s="1"/>
  <c r="L88" i="56"/>
  <c r="B105" i="56" s="1"/>
  <c r="N82" i="56"/>
  <c r="N56" i="56"/>
  <c r="N69" i="56" s="1"/>
  <c r="V67" i="56"/>
  <c r="U76" i="56"/>
  <c r="W109" i="56"/>
  <c r="V108" i="56"/>
  <c r="S50" i="56"/>
  <c r="S59" i="56" s="1"/>
  <c r="S61" i="56"/>
  <c r="S60" i="56" s="1"/>
  <c r="R80" i="56"/>
  <c r="R66" i="56"/>
  <c r="R68" i="56" s="1"/>
  <c r="R79" i="56"/>
  <c r="O55" i="56"/>
  <c r="V74" i="56"/>
  <c r="W58" i="56"/>
  <c r="V52" i="56"/>
  <c r="V47" i="56"/>
  <c r="Y137" i="56"/>
  <c r="T49" i="56"/>
  <c r="Q75" i="56"/>
  <c r="Y140" i="56"/>
  <c r="M71" i="56"/>
  <c r="M78" i="56" s="1"/>
  <c r="M83" i="56" s="1"/>
  <c r="A8" i="17"/>
  <c r="E9" i="14"/>
  <c r="M72" i="56" l="1"/>
  <c r="M86" i="56"/>
  <c r="M87" i="56" s="1"/>
  <c r="M90" i="56" s="1"/>
  <c r="M84" i="56"/>
  <c r="M89" i="56" s="1"/>
  <c r="M88" i="56"/>
  <c r="Z140" i="56"/>
  <c r="Z141" i="56" s="1"/>
  <c r="V73" i="56" s="1"/>
  <c r="V85" i="56" s="1"/>
  <c r="V99" i="56" s="1"/>
  <c r="T50" i="56"/>
  <c r="T59" i="56" s="1"/>
  <c r="T61" i="56"/>
  <c r="T60" i="56" s="1"/>
  <c r="W74" i="56"/>
  <c r="X58" i="56"/>
  <c r="W52" i="56"/>
  <c r="W47" i="56"/>
  <c r="O82" i="56"/>
  <c r="O56" i="56"/>
  <c r="O69" i="56" s="1"/>
  <c r="Z137" i="56"/>
  <c r="U49" i="56"/>
  <c r="S80" i="56"/>
  <c r="S66" i="56"/>
  <c r="S68" i="56" s="1"/>
  <c r="S79" i="56"/>
  <c r="W67" i="56"/>
  <c r="V76" i="56"/>
  <c r="R75" i="56"/>
  <c r="N77" i="56"/>
  <c r="N70" i="56"/>
  <c r="Y141" i="56"/>
  <c r="U73" i="56" s="1"/>
  <c r="U85" i="56" s="1"/>
  <c r="U99" i="56" s="1"/>
  <c r="P53" i="56"/>
  <c r="X109" i="56"/>
  <c r="W108" i="56"/>
  <c r="L90" i="56"/>
  <c r="G29" i="56" s="1"/>
  <c r="D105" i="56" s="1"/>
  <c r="G30" i="56"/>
  <c r="A105" i="56" s="1"/>
  <c r="A15" i="5"/>
  <c r="A12" i="5"/>
  <c r="A9" i="5"/>
  <c r="A5" i="5"/>
  <c r="A14" i="15"/>
  <c r="A11" i="15"/>
  <c r="A8" i="15"/>
  <c r="A4" i="15"/>
  <c r="A15" i="16"/>
  <c r="A14" i="57" s="1"/>
  <c r="A12" i="16"/>
  <c r="A9" i="16"/>
  <c r="A15" i="10"/>
  <c r="A12" i="10"/>
  <c r="A9" i="10"/>
  <c r="A5" i="10"/>
  <c r="A4" i="17"/>
  <c r="A14" i="17"/>
  <c r="A11" i="17"/>
  <c r="A6" i="13"/>
  <c r="A5" i="14"/>
  <c r="A4" i="12"/>
  <c r="A5" i="16" s="1"/>
  <c r="A4" i="57" s="1"/>
  <c r="A5" i="6"/>
  <c r="A15" i="6"/>
  <c r="A12" i="6"/>
  <c r="A9" i="6"/>
  <c r="E15" i="14"/>
  <c r="E12" i="14"/>
  <c r="A16" i="13"/>
  <c r="A13" i="13"/>
  <c r="A10" i="13"/>
  <c r="A14" i="12"/>
  <c r="A11" i="12"/>
  <c r="A8" i="12"/>
  <c r="X67" i="56" l="1"/>
  <c r="W76" i="56"/>
  <c r="U61" i="56"/>
  <c r="U60" i="56" s="1"/>
  <c r="U50" i="56"/>
  <c r="U59" i="56" s="1"/>
  <c r="N71" i="56"/>
  <c r="N78" i="56" s="1"/>
  <c r="N83" i="56" s="1"/>
  <c r="AA137" i="56"/>
  <c r="V49" i="56"/>
  <c r="T80" i="56"/>
  <c r="T66" i="56"/>
  <c r="T68" i="56" s="1"/>
  <c r="T79" i="56"/>
  <c r="X108" i="56"/>
  <c r="Y109" i="56"/>
  <c r="P55" i="56"/>
  <c r="Q53" i="56" s="1"/>
  <c r="S75" i="56"/>
  <c r="O77" i="56"/>
  <c r="O70" i="56"/>
  <c r="Y58" i="56"/>
  <c r="X47" i="56"/>
  <c r="X74" i="56"/>
  <c r="X52" i="56"/>
  <c r="AA140" i="56"/>
  <c r="AA141" i="56" s="1"/>
  <c r="W73" i="56" s="1"/>
  <c r="W85" i="56" s="1"/>
  <c r="W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56" l="1"/>
  <c r="O71" i="56"/>
  <c r="O78" i="56" s="1"/>
  <c r="O83" i="56" s="1"/>
  <c r="AB137" i="56"/>
  <c r="W49" i="56"/>
  <c r="U80" i="56"/>
  <c r="U66" i="56"/>
  <c r="U68" i="56" s="1"/>
  <c r="U79" i="56"/>
  <c r="Y74" i="56"/>
  <c r="Z58" i="56"/>
  <c r="Y52" i="56"/>
  <c r="Y47" i="56"/>
  <c r="Y108" i="56"/>
  <c r="Z109" i="56"/>
  <c r="N86" i="56"/>
  <c r="N87" i="56" s="1"/>
  <c r="N90" i="56" s="1"/>
  <c r="N84" i="56"/>
  <c r="N89" i="56" s="1"/>
  <c r="N88" i="56"/>
  <c r="V61" i="56"/>
  <c r="V60" i="56" s="1"/>
  <c r="V50" i="56"/>
  <c r="V59" i="56" s="1"/>
  <c r="X76" i="56"/>
  <c r="Y67" i="56"/>
  <c r="Q55" i="56"/>
  <c r="AB140" i="56"/>
  <c r="P82" i="56"/>
  <c r="P56" i="56"/>
  <c r="P69" i="56" s="1"/>
  <c r="T75" i="56"/>
  <c r="AC140" i="56" l="1"/>
  <c r="AC141" i="56"/>
  <c r="Y73" i="56" s="1"/>
  <c r="Y85" i="56" s="1"/>
  <c r="Y99" i="56" s="1"/>
  <c r="Y76" i="56"/>
  <c r="Z67" i="56"/>
  <c r="Q82" i="56"/>
  <c r="Q56" i="56"/>
  <c r="Q69" i="56" s="1"/>
  <c r="AC137" i="56"/>
  <c r="X49" i="56"/>
  <c r="R53" i="56"/>
  <c r="V80" i="56"/>
  <c r="V66" i="56"/>
  <c r="V68" i="56" s="1"/>
  <c r="V79" i="56"/>
  <c r="U75" i="56"/>
  <c r="P77" i="56"/>
  <c r="P70" i="56"/>
  <c r="AB141" i="56"/>
  <c r="X73" i="56" s="1"/>
  <c r="X85" i="56" s="1"/>
  <c r="X99" i="56" s="1"/>
  <c r="O86" i="56"/>
  <c r="O87" i="56" s="1"/>
  <c r="O90" i="56" s="1"/>
  <c r="O84" i="56"/>
  <c r="O89" i="56" s="1"/>
  <c r="O88" i="56"/>
  <c r="AA109" i="56"/>
  <c r="Z108" i="56"/>
  <c r="Z74" i="56"/>
  <c r="AA58" i="56"/>
  <c r="Z52" i="56"/>
  <c r="Z47" i="56"/>
  <c r="W50" i="56"/>
  <c r="W59" i="56" s="1"/>
  <c r="W61" i="56"/>
  <c r="W60" i="56" s="1"/>
  <c r="O72" i="56"/>
  <c r="AD137" i="56" l="1"/>
  <c r="Y49" i="56"/>
  <c r="AA67" i="56"/>
  <c r="Z76" i="56"/>
  <c r="AB109" i="56"/>
  <c r="AA108" i="56"/>
  <c r="R55" i="56"/>
  <c r="W66" i="56"/>
  <c r="W68" i="56" s="1"/>
  <c r="W80" i="56"/>
  <c r="W79" i="56"/>
  <c r="AA74" i="56"/>
  <c r="AB58" i="56"/>
  <c r="AA52" i="56"/>
  <c r="AA47" i="56"/>
  <c r="Q77" i="56"/>
  <c r="Q70" i="56"/>
  <c r="P71" i="56"/>
  <c r="P78" i="56" s="1"/>
  <c r="P83" i="56" s="1"/>
  <c r="V75" i="56"/>
  <c r="X50" i="56"/>
  <c r="X59" i="56" s="1"/>
  <c r="X61" i="56"/>
  <c r="X60" i="56" s="1"/>
  <c r="AD140" i="56"/>
  <c r="P86" i="56" l="1"/>
  <c r="P87" i="56" s="1"/>
  <c r="P90" i="56" s="1"/>
  <c r="P88" i="56"/>
  <c r="P84" i="56"/>
  <c r="P89" i="56" s="1"/>
  <c r="X80" i="56"/>
  <c r="X66" i="56"/>
  <c r="X68" i="56" s="1"/>
  <c r="X79" i="56"/>
  <c r="R82" i="56"/>
  <c r="R56" i="56"/>
  <c r="R69" i="56" s="1"/>
  <c r="AE140" i="56"/>
  <c r="AE141" i="56" s="1"/>
  <c r="AA73" i="56" s="1"/>
  <c r="AA85" i="56" s="1"/>
  <c r="AA99" i="56" s="1"/>
  <c r="P72" i="56"/>
  <c r="AB67" i="56"/>
  <c r="AA76" i="56"/>
  <c r="AQ67" i="56"/>
  <c r="AD141" i="56"/>
  <c r="Z73" i="56" s="1"/>
  <c r="Z85" i="56" s="1"/>
  <c r="Z99" i="56" s="1"/>
  <c r="Q71" i="56"/>
  <c r="Q78" i="56" s="1"/>
  <c r="Q83" i="56" s="1"/>
  <c r="AB52" i="56"/>
  <c r="AB74" i="56"/>
  <c r="AC58" i="56"/>
  <c r="AB47" i="56"/>
  <c r="W75" i="56"/>
  <c r="Y50" i="56"/>
  <c r="Y59" i="56" s="1"/>
  <c r="Y61" i="56"/>
  <c r="Y60" i="56" s="1"/>
  <c r="S53" i="56"/>
  <c r="AB108" i="56"/>
  <c r="AC109" i="56"/>
  <c r="AE137" i="56"/>
  <c r="Z49" i="56"/>
  <c r="Q86" i="56" l="1"/>
  <c r="Q87" i="56" s="1"/>
  <c r="Q90" i="56" s="1"/>
  <c r="Q84" i="56"/>
  <c r="Q89" i="56" s="1"/>
  <c r="Q88" i="56"/>
  <c r="Z61" i="56"/>
  <c r="Z60" i="56" s="1"/>
  <c r="Z50" i="56"/>
  <c r="Z59" i="56" s="1"/>
  <c r="S55" i="56"/>
  <c r="AC74" i="56"/>
  <c r="AD58" i="56"/>
  <c r="AC52" i="56"/>
  <c r="AC47" i="56"/>
  <c r="AB76" i="56"/>
  <c r="AC67" i="56"/>
  <c r="AF137" i="56"/>
  <c r="AA49" i="56"/>
  <c r="R77" i="56"/>
  <c r="R70" i="56"/>
  <c r="X75" i="56"/>
  <c r="AC108" i="56"/>
  <c r="AD109" i="56"/>
  <c r="Y80" i="56"/>
  <c r="Y66" i="56"/>
  <c r="Y68" i="56" s="1"/>
  <c r="Y79" i="56"/>
  <c r="Q72" i="56"/>
  <c r="AF140" i="56"/>
  <c r="AF141" i="56"/>
  <c r="AB73" i="56" s="1"/>
  <c r="AB85" i="56" s="1"/>
  <c r="AB99" i="56" s="1"/>
  <c r="AG137" i="56" l="1"/>
  <c r="AB49" i="56"/>
  <c r="AG140" i="56"/>
  <c r="AG141" i="56" s="1"/>
  <c r="AC73" i="56" s="1"/>
  <c r="AC85" i="56" s="1"/>
  <c r="AC99" i="56" s="1"/>
  <c r="AA61" i="56"/>
  <c r="AA60" i="56" s="1"/>
  <c r="AA50" i="56"/>
  <c r="AA59" i="56" s="1"/>
  <c r="S82" i="56"/>
  <c r="S56" i="56"/>
  <c r="S69" i="56" s="1"/>
  <c r="T53" i="56"/>
  <c r="Y75" i="56"/>
  <c r="AE109" i="56"/>
  <c r="AD108" i="56"/>
  <c r="R71" i="56"/>
  <c r="R78" i="56" s="1"/>
  <c r="R83" i="56" s="1"/>
  <c r="AD67" i="56"/>
  <c r="AC76" i="56"/>
  <c r="AD74" i="56"/>
  <c r="AE58" i="56"/>
  <c r="AD52" i="56"/>
  <c r="AD47" i="56"/>
  <c r="Z80" i="56"/>
  <c r="Z66" i="56"/>
  <c r="Z68" i="56" s="1"/>
  <c r="Z79" i="56"/>
  <c r="R86" i="56" l="1"/>
  <c r="R87" i="56" s="1"/>
  <c r="R90" i="56" s="1"/>
  <c r="R84" i="56"/>
  <c r="R89" i="56" s="1"/>
  <c r="R88" i="56"/>
  <c r="AF109" i="56"/>
  <c r="AE108" i="56"/>
  <c r="S77" i="56"/>
  <c r="S70" i="56"/>
  <c r="AH140" i="56"/>
  <c r="AH141" i="56" s="1"/>
  <c r="AD73" i="56" s="1"/>
  <c r="AD85" i="56" s="1"/>
  <c r="AD99" i="56" s="1"/>
  <c r="AE67" i="56"/>
  <c r="AD76" i="56"/>
  <c r="AA80" i="56"/>
  <c r="AA66" i="56"/>
  <c r="AA68" i="56" s="1"/>
  <c r="AA79" i="56"/>
  <c r="Z75" i="56"/>
  <c r="AE74" i="56"/>
  <c r="AF58" i="56"/>
  <c r="AE47" i="56"/>
  <c r="AE52" i="56"/>
  <c r="R72" i="56"/>
  <c r="AB50" i="56"/>
  <c r="AB59" i="56" s="1"/>
  <c r="AB61" i="56"/>
  <c r="AB60" i="56" s="1"/>
  <c r="T55" i="56"/>
  <c r="AH137" i="56"/>
  <c r="AC49" i="56"/>
  <c r="T82" i="56" l="1"/>
  <c r="T56" i="56"/>
  <c r="T69" i="56" s="1"/>
  <c r="AB80" i="56"/>
  <c r="AB66" i="56"/>
  <c r="AB68" i="56" s="1"/>
  <c r="AB79" i="56"/>
  <c r="S71" i="56"/>
  <c r="S78" i="56" s="1"/>
  <c r="S83" i="56" s="1"/>
  <c r="AF67" i="56"/>
  <c r="AE76" i="56"/>
  <c r="AI137" i="56"/>
  <c r="AD49" i="56"/>
  <c r="U53" i="56"/>
  <c r="AF108" i="56"/>
  <c r="AG109" i="56"/>
  <c r="AC50" i="56"/>
  <c r="AC59" i="56" s="1"/>
  <c r="AC61" i="56"/>
  <c r="AC60" i="56" s="1"/>
  <c r="AG58" i="56"/>
  <c r="AF47" i="56"/>
  <c r="AF74" i="56"/>
  <c r="AF52" i="56"/>
  <c r="AA75" i="56"/>
  <c r="AI140" i="56"/>
  <c r="AI141" i="56" s="1"/>
  <c r="AE73" i="56" s="1"/>
  <c r="AE85" i="56" s="1"/>
  <c r="AE99" i="56" s="1"/>
  <c r="S86" i="56" l="1"/>
  <c r="S87" i="56" s="1"/>
  <c r="S90" i="56" s="1"/>
  <c r="S84" i="56"/>
  <c r="S89" i="56" s="1"/>
  <c r="S88" i="56"/>
  <c r="AG108" i="56"/>
  <c r="AH109" i="56"/>
  <c r="AD50" i="56"/>
  <c r="AD59" i="56" s="1"/>
  <c r="AD61" i="56"/>
  <c r="AD60" i="56" s="1"/>
  <c r="AB75" i="56"/>
  <c r="AJ140" i="56"/>
  <c r="AG74" i="56"/>
  <c r="AH58" i="56"/>
  <c r="AG52" i="56"/>
  <c r="AG47" i="56"/>
  <c r="AJ137" i="56"/>
  <c r="AE49" i="56"/>
  <c r="S72" i="56"/>
  <c r="T77" i="56"/>
  <c r="T70" i="56"/>
  <c r="AC80" i="56"/>
  <c r="AC66" i="56"/>
  <c r="AC68" i="56" s="1"/>
  <c r="AC79" i="56"/>
  <c r="U55" i="56"/>
  <c r="AF76" i="56"/>
  <c r="AG67" i="56"/>
  <c r="AR67" i="56"/>
  <c r="AG76" i="56" l="1"/>
  <c r="AH67" i="56"/>
  <c r="U82" i="56"/>
  <c r="U56" i="56"/>
  <c r="U69" i="56" s="1"/>
  <c r="AE61" i="56"/>
  <c r="AE60" i="56" s="1"/>
  <c r="AE50" i="56"/>
  <c r="AE59" i="56" s="1"/>
  <c r="AK140" i="56"/>
  <c r="AK141" i="56" s="1"/>
  <c r="AG73" i="56" s="1"/>
  <c r="AG85" i="56" s="1"/>
  <c r="AG99" i="56" s="1"/>
  <c r="AD80" i="56"/>
  <c r="AD66" i="56"/>
  <c r="AD68" i="56" s="1"/>
  <c r="AD79" i="56"/>
  <c r="V53" i="56"/>
  <c r="T71" i="56"/>
  <c r="T78" i="56" s="1"/>
  <c r="T83" i="56" s="1"/>
  <c r="AK137" i="56"/>
  <c r="AF49" i="56"/>
  <c r="AH74" i="56"/>
  <c r="AI58" i="56"/>
  <c r="AH52" i="56"/>
  <c r="AH47" i="56"/>
  <c r="AI109" i="56"/>
  <c r="AH108" i="56"/>
  <c r="AC75" i="56"/>
  <c r="AJ141" i="56"/>
  <c r="AF73" i="56" s="1"/>
  <c r="AF85" i="56" s="1"/>
  <c r="AF99" i="56" s="1"/>
  <c r="T72" i="56" l="1"/>
  <c r="AJ109" i="56"/>
  <c r="AI108" i="56"/>
  <c r="AF61" i="56"/>
  <c r="AF60" i="56" s="1"/>
  <c r="AF50" i="56"/>
  <c r="AF59" i="56" s="1"/>
  <c r="V55" i="56"/>
  <c r="W53" i="56" s="1"/>
  <c r="T86" i="56"/>
  <c r="T87" i="56" s="1"/>
  <c r="T90" i="56" s="1"/>
  <c r="T88" i="56"/>
  <c r="T84" i="56"/>
  <c r="T89" i="56" s="1"/>
  <c r="AL137" i="56"/>
  <c r="AG49" i="56"/>
  <c r="AL140" i="56"/>
  <c r="AI67" i="56"/>
  <c r="AH76" i="56"/>
  <c r="U77" i="56"/>
  <c r="U70" i="56"/>
  <c r="AI74" i="56"/>
  <c r="AJ58" i="56"/>
  <c r="AI47" i="56"/>
  <c r="AI52" i="56"/>
  <c r="AD75" i="56"/>
  <c r="AE80" i="56"/>
  <c r="AE66" i="56"/>
  <c r="AE68" i="56" s="1"/>
  <c r="AE79" i="56"/>
  <c r="AG50" i="56" l="1"/>
  <c r="AG59" i="56" s="1"/>
  <c r="AG61" i="56"/>
  <c r="AG60" i="56" s="1"/>
  <c r="AE75" i="56"/>
  <c r="AJ67" i="56"/>
  <c r="AI76" i="56"/>
  <c r="AM137" i="56"/>
  <c r="AH49" i="56"/>
  <c r="U71" i="56"/>
  <c r="U78" i="56" s="1"/>
  <c r="U83" i="56" s="1"/>
  <c r="AM140" i="56"/>
  <c r="AM141" i="56" s="1"/>
  <c r="AI73" i="56" s="1"/>
  <c r="AI85" i="56" s="1"/>
  <c r="AI99" i="56" s="1"/>
  <c r="W55" i="56"/>
  <c r="X53" i="56" s="1"/>
  <c r="AJ52" i="56"/>
  <c r="AK58" i="56"/>
  <c r="AJ47" i="56"/>
  <c r="AJ74" i="56"/>
  <c r="AL141" i="56"/>
  <c r="AH73" i="56" s="1"/>
  <c r="AH85" i="56" s="1"/>
  <c r="AH99" i="56" s="1"/>
  <c r="V82" i="56"/>
  <c r="V56" i="56"/>
  <c r="V69" i="56" s="1"/>
  <c r="AF80" i="56"/>
  <c r="AF66" i="56"/>
  <c r="AF68" i="56" s="1"/>
  <c r="AF79" i="56"/>
  <c r="AJ108" i="56"/>
  <c r="AK109" i="56"/>
  <c r="U86" i="56" l="1"/>
  <c r="U87" i="56" s="1"/>
  <c r="U90" i="56" s="1"/>
  <c r="U88" i="56"/>
  <c r="U84" i="56"/>
  <c r="U89" i="56" s="1"/>
  <c r="X55" i="56"/>
  <c r="Y53" i="56" s="1"/>
  <c r="V77" i="56"/>
  <c r="V70" i="56"/>
  <c r="AH61" i="56"/>
  <c r="AH60" i="56" s="1"/>
  <c r="AH50" i="56"/>
  <c r="AH59" i="56" s="1"/>
  <c r="AF75" i="56"/>
  <c r="U72" i="56"/>
  <c r="AN137" i="56"/>
  <c r="AI49" i="56"/>
  <c r="AK108" i="56"/>
  <c r="AL109" i="56"/>
  <c r="AK74" i="56"/>
  <c r="AL58" i="56"/>
  <c r="AK52" i="56"/>
  <c r="AK47" i="56"/>
  <c r="W82" i="56"/>
  <c r="W56" i="56"/>
  <c r="W69" i="56" s="1"/>
  <c r="AN140" i="56"/>
  <c r="AN141" i="56" s="1"/>
  <c r="AJ73" i="56" s="1"/>
  <c r="AJ85" i="56" s="1"/>
  <c r="AJ99" i="56" s="1"/>
  <c r="AJ76" i="56"/>
  <c r="AK67" i="56"/>
  <c r="AG80" i="56"/>
  <c r="AG66" i="56"/>
  <c r="AG68" i="56" s="1"/>
  <c r="AG79" i="56"/>
  <c r="AM109" i="56" l="1"/>
  <c r="AL108" i="56"/>
  <c r="AO137" i="56"/>
  <c r="AJ49" i="56"/>
  <c r="AL67" i="56"/>
  <c r="AK76" i="56"/>
  <c r="W77" i="56"/>
  <c r="W70" i="56"/>
  <c r="AL74" i="56"/>
  <c r="AM58" i="56"/>
  <c r="AL52" i="56"/>
  <c r="AL47" i="56"/>
  <c r="X82" i="56"/>
  <c r="X56" i="56"/>
  <c r="X69" i="56" s="1"/>
  <c r="AG75" i="56"/>
  <c r="AI61" i="56"/>
  <c r="AI60" i="56" s="1"/>
  <c r="AI50" i="56"/>
  <c r="AI59" i="56" s="1"/>
  <c r="V71" i="56"/>
  <c r="V78" i="56" s="1"/>
  <c r="V83" i="56" s="1"/>
  <c r="AO140" i="56"/>
  <c r="AH80" i="56"/>
  <c r="AH66" i="56"/>
  <c r="AH68" i="56" s="1"/>
  <c r="AH79" i="56"/>
  <c r="Y55" i="56"/>
  <c r="V86" i="56" l="1"/>
  <c r="V87" i="56" s="1"/>
  <c r="V90" i="56" s="1"/>
  <c r="V84" i="56"/>
  <c r="V89" i="56" s="1"/>
  <c r="V88" i="56"/>
  <c r="AH75" i="56"/>
  <c r="AP140" i="56"/>
  <c r="AP141" i="56" s="1"/>
  <c r="AL73" i="56" s="1"/>
  <c r="AL85" i="56" s="1"/>
  <c r="AL99" i="56" s="1"/>
  <c r="W71" i="56"/>
  <c r="W78" i="56" s="1"/>
  <c r="W83" i="56" s="1"/>
  <c r="AM67" i="56"/>
  <c r="AL76" i="56"/>
  <c r="AP137" i="56"/>
  <c r="AK49" i="56"/>
  <c r="Y82" i="56"/>
  <c r="Y56" i="56"/>
  <c r="Y69" i="56" s="1"/>
  <c r="Z53" i="56"/>
  <c r="V72" i="56"/>
  <c r="AN109" i="56"/>
  <c r="AM108" i="56"/>
  <c r="AO141" i="56"/>
  <c r="AK73" i="56" s="1"/>
  <c r="AK85" i="56" s="1"/>
  <c r="AK99" i="56" s="1"/>
  <c r="AI80" i="56"/>
  <c r="AI66" i="56"/>
  <c r="AI68" i="56" s="1"/>
  <c r="AI79" i="56"/>
  <c r="X77" i="56"/>
  <c r="X70" i="56"/>
  <c r="AM74" i="56"/>
  <c r="AN58" i="56"/>
  <c r="AM52" i="56"/>
  <c r="AM47" i="56"/>
  <c r="AJ61" i="56"/>
  <c r="AJ60" i="56" s="1"/>
  <c r="AJ50" i="56"/>
  <c r="AJ59" i="56" s="1"/>
  <c r="AJ80" i="56" l="1"/>
  <c r="AJ66" i="56"/>
  <c r="AJ68" i="56" s="1"/>
  <c r="AJ79" i="56"/>
  <c r="AO58" i="56"/>
  <c r="AN74" i="56"/>
  <c r="AN52" i="56"/>
  <c r="AN47" i="56"/>
  <c r="AK61" i="56"/>
  <c r="AK60" i="56" s="1"/>
  <c r="AK50" i="56"/>
  <c r="AK59" i="56" s="1"/>
  <c r="AI75" i="56"/>
  <c r="AN108" i="56"/>
  <c r="AO109" i="56"/>
  <c r="Z55" i="56"/>
  <c r="AA53" i="56" s="1"/>
  <c r="AQ137" i="56"/>
  <c r="AL49" i="56"/>
  <c r="AN67" i="56"/>
  <c r="AM76" i="56"/>
  <c r="AQ140" i="56"/>
  <c r="X71" i="56"/>
  <c r="X78" i="56" s="1"/>
  <c r="X83" i="56" s="1"/>
  <c r="W86" i="56"/>
  <c r="W87" i="56" s="1"/>
  <c r="W90" i="56" s="1"/>
  <c r="W84" i="56"/>
  <c r="W89" i="56" s="1"/>
  <c r="W88" i="56"/>
  <c r="Y77" i="56"/>
  <c r="Y70" i="56"/>
  <c r="W72" i="56"/>
  <c r="AN76" i="56" l="1"/>
  <c r="AO67" i="56"/>
  <c r="AA55" i="56"/>
  <c r="AO74" i="56"/>
  <c r="AP58" i="56"/>
  <c r="AO52" i="56"/>
  <c r="AO47" i="56"/>
  <c r="Y71" i="56"/>
  <c r="Y78" i="56" s="1"/>
  <c r="Y83" i="56" s="1"/>
  <c r="AR140" i="56"/>
  <c r="AR141" i="56"/>
  <c r="AN73" i="56" s="1"/>
  <c r="AN85" i="56" s="1"/>
  <c r="AN99" i="56" s="1"/>
  <c r="X86" i="56"/>
  <c r="X87" i="56" s="1"/>
  <c r="X90" i="56" s="1"/>
  <c r="X88" i="56"/>
  <c r="X84" i="56"/>
  <c r="X89" i="56" s="1"/>
  <c r="Z82" i="56"/>
  <c r="Z56" i="56"/>
  <c r="Z69" i="56" s="1"/>
  <c r="AQ141" i="56"/>
  <c r="AM73" i="56" s="1"/>
  <c r="AM85" i="56" s="1"/>
  <c r="AM99" i="56" s="1"/>
  <c r="AL50" i="56"/>
  <c r="AL59" i="56" s="1"/>
  <c r="AL61" i="56"/>
  <c r="AL60" i="56" s="1"/>
  <c r="AO108" i="56"/>
  <c r="AP109" i="56"/>
  <c r="AP108" i="56" s="1"/>
  <c r="AK80" i="56"/>
  <c r="AK66" i="56"/>
  <c r="AK68" i="56" s="1"/>
  <c r="AK79" i="56"/>
  <c r="AJ75" i="56"/>
  <c r="X72" i="56"/>
  <c r="AR137" i="56"/>
  <c r="AM49" i="56"/>
  <c r="Y72" i="56" l="1"/>
  <c r="AS137" i="56"/>
  <c r="AN49" i="56"/>
  <c r="AA82" i="56"/>
  <c r="AA56" i="56"/>
  <c r="AA69" i="56" s="1"/>
  <c r="AK75" i="56"/>
  <c r="AS140" i="56"/>
  <c r="AS141" i="56"/>
  <c r="AO73" i="56" s="1"/>
  <c r="AO85" i="56" s="1"/>
  <c r="AO99" i="56" s="1"/>
  <c r="AB53" i="56"/>
  <c r="AP74" i="56"/>
  <c r="AP52" i="56"/>
  <c r="AP47" i="56"/>
  <c r="AO76" i="56"/>
  <c r="AP67" i="56"/>
  <c r="Y86" i="56"/>
  <c r="Y87" i="56" s="1"/>
  <c r="Y90" i="56" s="1"/>
  <c r="Y84" i="56"/>
  <c r="Y89" i="56" s="1"/>
  <c r="Y88" i="56"/>
  <c r="AL80" i="56"/>
  <c r="AL66" i="56"/>
  <c r="AL68" i="56" s="1"/>
  <c r="AL79" i="56"/>
  <c r="AM50" i="56"/>
  <c r="AM59" i="56" s="1"/>
  <c r="AM61" i="56"/>
  <c r="AM60" i="56" s="1"/>
  <c r="Z77" i="56"/>
  <c r="Z70" i="56"/>
  <c r="AB55" i="56" l="1"/>
  <c r="AC53" i="56" s="1"/>
  <c r="Z71" i="56"/>
  <c r="Z78" i="56" s="1"/>
  <c r="Z83" i="56" s="1"/>
  <c r="AA77" i="56"/>
  <c r="AA70" i="56"/>
  <c r="AN50" i="56"/>
  <c r="AN59" i="56" s="1"/>
  <c r="AN61" i="56"/>
  <c r="AN60" i="56" s="1"/>
  <c r="AP76" i="56"/>
  <c r="AS67" i="56"/>
  <c r="AM66" i="56"/>
  <c r="AM68" i="56" s="1"/>
  <c r="AM80" i="56"/>
  <c r="AM79" i="56"/>
  <c r="AL75" i="56"/>
  <c r="AT140" i="56"/>
  <c r="AT137" i="56"/>
  <c r="AO49" i="56"/>
  <c r="Z72" i="56" l="1"/>
  <c r="Z86" i="56"/>
  <c r="Z87" i="56" s="1"/>
  <c r="Z90" i="56" s="1"/>
  <c r="Z88" i="56"/>
  <c r="Z84" i="56"/>
  <c r="Z89" i="56" s="1"/>
  <c r="AU140" i="56"/>
  <c r="AU141" i="56" s="1"/>
  <c r="AT141" i="56"/>
  <c r="AP73" i="56" s="1"/>
  <c r="AP85" i="56" s="1"/>
  <c r="AP99" i="56" s="1"/>
  <c r="AQ99" i="56" s="1"/>
  <c r="A100" i="56" s="1"/>
  <c r="AO61" i="56"/>
  <c r="AO60" i="56" s="1"/>
  <c r="AO50" i="56"/>
  <c r="AO59" i="56" s="1"/>
  <c r="AM75" i="56"/>
  <c r="AN80" i="56"/>
  <c r="AN66" i="56"/>
  <c r="AN68" i="56" s="1"/>
  <c r="AN79" i="56"/>
  <c r="AC55" i="56"/>
  <c r="AU137" i="56"/>
  <c r="AV137" i="56" s="1"/>
  <c r="AW137" i="56" s="1"/>
  <c r="AX137" i="56" s="1"/>
  <c r="AY137" i="56" s="1"/>
  <c r="AP49" i="56"/>
  <c r="AA71" i="56"/>
  <c r="AA78" i="56" s="1"/>
  <c r="AA83" i="56" s="1"/>
  <c r="AB56" i="56"/>
  <c r="AB69" i="56" s="1"/>
  <c r="AB82" i="56"/>
  <c r="AC82" i="56" l="1"/>
  <c r="AC56" i="56"/>
  <c r="AC69" i="56" s="1"/>
  <c r="AA72" i="56"/>
  <c r="AD53" i="56"/>
  <c r="AP50" i="56"/>
  <c r="AP59" i="56" s="1"/>
  <c r="AP61" i="56"/>
  <c r="AP60" i="56" s="1"/>
  <c r="AA86" i="56"/>
  <c r="AA87" i="56" s="1"/>
  <c r="AA90" i="56" s="1"/>
  <c r="AA84" i="56"/>
  <c r="AA89" i="56" s="1"/>
  <c r="AA88" i="56"/>
  <c r="AB77" i="56"/>
  <c r="AB70" i="56"/>
  <c r="AN75" i="56"/>
  <c r="AO80" i="56"/>
  <c r="AO66" i="56"/>
  <c r="AO68" i="56" s="1"/>
  <c r="AO79" i="56"/>
  <c r="AV140" i="56"/>
  <c r="AV141" i="56"/>
  <c r="AW140" i="56" l="1"/>
  <c r="AW141" i="56"/>
  <c r="AO75" i="56"/>
  <c r="AB71" i="56"/>
  <c r="AB78" i="56" s="1"/>
  <c r="AB83" i="56" s="1"/>
  <c r="AD55" i="56"/>
  <c r="AC77" i="56"/>
  <c r="AC70" i="56"/>
  <c r="AP80" i="56"/>
  <c r="AP66" i="56"/>
  <c r="AP68" i="56" s="1"/>
  <c r="AP79" i="56"/>
  <c r="AB86" i="56" l="1"/>
  <c r="AB87" i="56" s="1"/>
  <c r="AB90" i="56" s="1"/>
  <c r="AB84" i="56"/>
  <c r="AB89" i="56" s="1"/>
  <c r="AB88" i="56"/>
  <c r="AP75" i="56"/>
  <c r="AB72" i="56"/>
  <c r="AX140" i="56"/>
  <c r="AX141" i="56" s="1"/>
  <c r="AD82" i="56"/>
  <c r="AD56" i="56"/>
  <c r="AD69" i="56" s="1"/>
  <c r="AC71" i="56"/>
  <c r="AC78" i="56" s="1"/>
  <c r="AC83" i="56" s="1"/>
  <c r="AE53" i="56"/>
  <c r="AC86" i="56" l="1"/>
  <c r="AC87" i="56" s="1"/>
  <c r="AC90" i="56" s="1"/>
  <c r="AC88" i="56"/>
  <c r="AC84" i="56"/>
  <c r="AC89" i="56" s="1"/>
  <c r="AE55" i="56"/>
  <c r="AF53" i="56" s="1"/>
  <c r="AC72" i="56"/>
  <c r="AD77" i="56"/>
  <c r="AD70" i="56"/>
  <c r="AY140" i="56"/>
  <c r="AY141" i="56" s="1"/>
  <c r="AD71" i="56" l="1"/>
  <c r="AD78" i="56" s="1"/>
  <c r="AD83" i="56" s="1"/>
  <c r="AE82" i="56"/>
  <c r="AE56" i="56"/>
  <c r="AE69" i="56" s="1"/>
  <c r="AF55" i="56"/>
  <c r="AG53" i="56" s="1"/>
  <c r="AD86" i="56" l="1"/>
  <c r="AD87" i="56" s="1"/>
  <c r="AD90" i="56" s="1"/>
  <c r="AD88" i="56"/>
  <c r="AD84" i="56"/>
  <c r="AD89" i="56" s="1"/>
  <c r="AE77" i="56"/>
  <c r="AE70" i="56"/>
  <c r="AG55" i="56"/>
  <c r="AF82" i="56"/>
  <c r="AF56" i="56"/>
  <c r="AF69" i="56" s="1"/>
  <c r="AD72" i="56"/>
  <c r="AG82" i="56" l="1"/>
  <c r="AG56" i="56"/>
  <c r="AG69" i="56" s="1"/>
  <c r="AH53" i="56"/>
  <c r="AF77" i="56"/>
  <c r="AF70" i="56"/>
  <c r="AE71" i="56"/>
  <c r="AE78" i="56" s="1"/>
  <c r="AE83" i="56" s="1"/>
  <c r="AE72" i="56" l="1"/>
  <c r="AE86" i="56"/>
  <c r="AE87" i="56" s="1"/>
  <c r="AE90" i="56" s="1"/>
  <c r="AE84" i="56"/>
  <c r="AE89" i="56" s="1"/>
  <c r="AE88" i="56"/>
  <c r="AH55" i="56"/>
  <c r="AG77" i="56"/>
  <c r="AG70" i="56"/>
  <c r="AF71" i="56"/>
  <c r="AF78" i="56" s="1"/>
  <c r="AF83" i="56" s="1"/>
  <c r="AF72" i="56" l="1"/>
  <c r="AH82" i="56"/>
  <c r="AH56" i="56"/>
  <c r="AH69" i="56" s="1"/>
  <c r="AG71" i="56"/>
  <c r="AG78" i="56" s="1"/>
  <c r="AG83" i="56" s="1"/>
  <c r="AF86" i="56"/>
  <c r="AF87" i="56" s="1"/>
  <c r="AF90" i="56" s="1"/>
  <c r="AF84" i="56"/>
  <c r="AF89" i="56" s="1"/>
  <c r="AF88" i="56"/>
  <c r="AI53" i="56"/>
  <c r="AG86" i="56" l="1"/>
  <c r="AG87" i="56" s="1"/>
  <c r="AG90" i="56" s="1"/>
  <c r="AG84" i="56"/>
  <c r="AG89" i="56" s="1"/>
  <c r="AG88" i="56"/>
  <c r="AG72" i="56"/>
  <c r="AH77" i="56"/>
  <c r="AH70" i="56"/>
  <c r="AI55" i="56"/>
  <c r="AJ53" i="56" s="1"/>
  <c r="AI82" i="56" l="1"/>
  <c r="AI56" i="56"/>
  <c r="AI69" i="56" s="1"/>
  <c r="AH71" i="56"/>
  <c r="AH78" i="56" s="1"/>
  <c r="AH83" i="56" s="1"/>
  <c r="AJ55" i="56"/>
  <c r="AK53" i="56" s="1"/>
  <c r="AH72" i="56" l="1"/>
  <c r="AK55" i="56"/>
  <c r="AI77" i="56"/>
  <c r="AI70" i="56"/>
  <c r="AH86" i="56"/>
  <c r="AH87" i="56" s="1"/>
  <c r="AH90" i="56" s="1"/>
  <c r="AH84" i="56"/>
  <c r="AH89" i="56" s="1"/>
  <c r="AH88" i="56"/>
  <c r="AJ82" i="56"/>
  <c r="AJ56" i="56"/>
  <c r="AJ69" i="56" s="1"/>
  <c r="AK82" i="56" l="1"/>
  <c r="AK56" i="56"/>
  <c r="AK69" i="56" s="1"/>
  <c r="AI71" i="56"/>
  <c r="AI78" i="56" s="1"/>
  <c r="AI83" i="56" s="1"/>
  <c r="AJ77" i="56"/>
  <c r="AJ70" i="56"/>
  <c r="AL53" i="56"/>
  <c r="AI86" i="56" l="1"/>
  <c r="AI87" i="56" s="1"/>
  <c r="AI90" i="56" s="1"/>
  <c r="AI84" i="56"/>
  <c r="AI89" i="56" s="1"/>
  <c r="AI88" i="56"/>
  <c r="AJ71" i="56"/>
  <c r="AJ78" i="56" s="1"/>
  <c r="AJ83" i="56" s="1"/>
  <c r="AL55" i="56"/>
  <c r="AM53" i="56" s="1"/>
  <c r="AI72" i="56"/>
  <c r="AK77" i="56"/>
  <c r="AK70" i="56"/>
  <c r="AJ72" i="56" l="1"/>
  <c r="AJ86" i="56"/>
  <c r="AJ87" i="56" s="1"/>
  <c r="AJ90" i="56" s="1"/>
  <c r="AJ84" i="56"/>
  <c r="AJ89" i="56" s="1"/>
  <c r="AJ88" i="56"/>
  <c r="AK71" i="56"/>
  <c r="AK78" i="56" s="1"/>
  <c r="AK83" i="56" s="1"/>
  <c r="AL82" i="56"/>
  <c r="AL56" i="56"/>
  <c r="AL69" i="56" s="1"/>
  <c r="AM55" i="56"/>
  <c r="AK72" i="56" l="1"/>
  <c r="AM82" i="56"/>
  <c r="AM56" i="56"/>
  <c r="AM69" i="56" s="1"/>
  <c r="AL77" i="56"/>
  <c r="AL70" i="56"/>
  <c r="AK86" i="56"/>
  <c r="AK87" i="56" s="1"/>
  <c r="AK90" i="56" s="1"/>
  <c r="AK84" i="56"/>
  <c r="AK89" i="56" s="1"/>
  <c r="AK88" i="56"/>
  <c r="AN53" i="56"/>
  <c r="AN55" i="56" l="1"/>
  <c r="AO53" i="56" s="1"/>
  <c r="AL71" i="56"/>
  <c r="AL78" i="56" s="1"/>
  <c r="AL83" i="56" s="1"/>
  <c r="AM77" i="56"/>
  <c r="AM70" i="56"/>
  <c r="AL86" i="56" l="1"/>
  <c r="AL87" i="56" s="1"/>
  <c r="AL90" i="56" s="1"/>
  <c r="AL88" i="56"/>
  <c r="AL84" i="56"/>
  <c r="AL89" i="56" s="1"/>
  <c r="AL72" i="56"/>
  <c r="AM71" i="56"/>
  <c r="AM78" i="56" s="1"/>
  <c r="AM83" i="56" s="1"/>
  <c r="AO55" i="56"/>
  <c r="AP53" i="56" s="1"/>
  <c r="AP55" i="56" s="1"/>
  <c r="AN82" i="56"/>
  <c r="AN56" i="56"/>
  <c r="AN69" i="56" s="1"/>
  <c r="AP56" i="56" l="1"/>
  <c r="AP69" i="56" s="1"/>
  <c r="AP82" i="56"/>
  <c r="AM86" i="56"/>
  <c r="AM87" i="56" s="1"/>
  <c r="AM90" i="56" s="1"/>
  <c r="AM84" i="56"/>
  <c r="AM89" i="56" s="1"/>
  <c r="AM88" i="56"/>
  <c r="AN77" i="56"/>
  <c r="AN70" i="56"/>
  <c r="AO82" i="56"/>
  <c r="AO56" i="56"/>
  <c r="AO69" i="56" s="1"/>
  <c r="AM72" i="56"/>
  <c r="AN71" i="56" l="1"/>
  <c r="AN78" i="56" s="1"/>
  <c r="AN83" i="56" s="1"/>
  <c r="AO77" i="56"/>
  <c r="AO70" i="56"/>
  <c r="AP77" i="56"/>
  <c r="AP70" i="56"/>
  <c r="AN86" i="56" l="1"/>
  <c r="AN87" i="56" s="1"/>
  <c r="AN90" i="56" s="1"/>
  <c r="AN88" i="56"/>
  <c r="AN84" i="56"/>
  <c r="AN89" i="56" s="1"/>
  <c r="AP71" i="56"/>
  <c r="AO71" i="56"/>
  <c r="AO78" i="56" s="1"/>
  <c r="AO83" i="56" s="1"/>
  <c r="AN72" i="56"/>
  <c r="AO86" i="56" l="1"/>
  <c r="AO87" i="56" s="1"/>
  <c r="AO90" i="56" s="1"/>
  <c r="AO88" i="56"/>
  <c r="AO84" i="56"/>
  <c r="AO89" i="56" s="1"/>
  <c r="AP78" i="56"/>
  <c r="AP83" i="56" s="1"/>
  <c r="AO72" i="56"/>
  <c r="AP72" i="56"/>
  <c r="AP86" i="56" l="1"/>
  <c r="AP87" i="56" s="1"/>
  <c r="AP84" i="56"/>
  <c r="AP89" i="56" s="1"/>
  <c r="AP88" i="56"/>
  <c r="A101" i="56" l="1"/>
  <c r="B102" i="56" s="1"/>
  <c r="AP90" i="56"/>
</calcChain>
</file>

<file path=xl/sharedStrings.xml><?xml version="1.0" encoding="utf-8"?>
<sst xmlns="http://schemas.openxmlformats.org/spreadsheetml/2006/main" count="1416" uniqueCount="659">
  <si>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</si>
  <si>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</si>
  <si>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</si>
  <si>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</si>
  <si>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</si>
  <si>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</si>
  <si>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</si>
  <si>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</si>
  <si>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</si>
  <si>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</si>
  <si>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</si>
  <si>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</si>
  <si>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</si>
  <si>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</si>
  <si>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</si>
  <si>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</si>
  <si>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</si>
  <si>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</si>
  <si>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</si>
  <si>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</si>
  <si>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</si>
  <si>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</si>
  <si>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</si>
  <si>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</si>
  <si>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</si>
  <si>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</si>
  <si>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</si>
  <si>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</si>
  <si>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</si>
  <si>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</si>
  <si>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</si>
  <si>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</si>
  <si>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</si>
  <si>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</si>
  <si>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</si>
  <si>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</si>
  <si>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</si>
  <si>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</si>
  <si>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</si>
  <si>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</si>
  <si>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</si>
  <si>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</si>
  <si>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</si>
  <si>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</si>
  <si>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</si>
  <si>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</si>
  <si>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</si>
  <si>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</si>
  <si>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</si>
  <si>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</si>
  <si>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</si>
  <si>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</si>
  <si>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</si>
  <si>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</si>
  <si>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</si>
  <si>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</si>
  <si>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</si>
  <si>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</si>
  <si>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</si>
  <si>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</si>
  <si>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</si>
  <si>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</si>
  <si>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</si>
  <si>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</si>
  <si>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</si>
  <si>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</si>
  <si>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</si>
  <si>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</si>
  <si>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</si>
  <si>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</si>
  <si>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</si>
  <si>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</si>
  <si>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</si>
  <si>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</si>
  <si>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</si>
  <si>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</si>
  <si>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</si>
  <si>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</si>
  <si>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</si>
  <si>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</si>
  <si>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</si>
  <si>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</si>
  <si>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</si>
  <si>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</si>
  <si>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</si>
  <si>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</si>
  <si>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</si>
  <si>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</si>
  <si>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</si>
  <si>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</si>
  <si>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</si>
  <si>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</si>
  <si>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</si>
  <si>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</si>
  <si>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</si>
  <si>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</si>
  <si>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</si>
  <si>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</si>
  <si>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</si>
  <si>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</si>
  <si>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</si>
  <si>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</si>
  <si>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</si>
  <si>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</si>
  <si>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</si>
  <si>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</si>
  <si>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</si>
  <si>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</si>
  <si>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</si>
  <si>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</si>
  <si>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</si>
  <si>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</si>
  <si>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</si>
  <si>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</si>
  <si>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</si>
  <si>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</si>
  <si>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</si>
  <si>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</si>
  <si>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</si>
  <si>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</si>
  <si>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</si>
  <si>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</si>
  <si>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</si>
  <si>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</si>
  <si>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</si>
  <si>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</si>
  <si>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</si>
  <si>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</si>
  <si>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</si>
  <si>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</si>
  <si>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</si>
  <si>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</si>
  <si>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</si>
  <si>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</si>
  <si>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</si>
  <si>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</si>
  <si>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</si>
  <si>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</si>
  <si>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</si>
  <si>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</si>
  <si>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</si>
  <si>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</si>
  <si>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</si>
  <si>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</si>
  <si>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</si>
  <si>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</si>
  <si>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</si>
  <si>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</si>
  <si>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</si>
  <si>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</si>
  <si>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</si>
  <si>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</si>
  <si>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</si>
  <si>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</si>
  <si>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</si>
  <si>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</si>
  <si>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</si>
  <si>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</si>
  <si>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</si>
  <si>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</si>
  <si>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</si>
  <si>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</si>
  <si>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</si>
  <si>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</si>
  <si>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</si>
  <si>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</si>
  <si>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</si>
  <si>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</si>
  <si>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</si>
  <si>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</si>
  <si>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</si>
  <si>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</si>
  <si>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</si>
  <si>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</si>
  <si>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</si>
  <si>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</si>
  <si>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</si>
  <si>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</si>
  <si>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</si>
  <si>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</si>
  <si>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</si>
  <si>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</si>
  <si>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</si>
  <si>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</si>
  <si>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</si>
  <si>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</si>
  <si>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</si>
  <si>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</si>
  <si>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</si>
  <si>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</si>
  <si>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</si>
  <si>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</si>
  <si>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</si>
  <si>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</si>
  <si>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</si>
  <si>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</si>
  <si>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</si>
  <si>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</si>
  <si>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</si>
  <si>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</si>
  <si>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</si>
  <si>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</si>
  <si>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</si>
  <si>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</si>
  <si>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</si>
  <si>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</si>
  <si>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</si>
  <si>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</si>
  <si>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</si>
  <si>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</si>
  <si>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</si>
  <si>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</si>
  <si>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</si>
  <si>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</si>
  <si>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</si>
  <si>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</si>
  <si>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</si>
  <si>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</si>
  <si>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</si>
  <si>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</si>
  <si>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</si>
  <si>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</si>
  <si>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</si>
  <si>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</si>
  <si>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</si>
  <si>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</si>
  <si>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</si>
  <si>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</si>
  <si>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</si>
  <si>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</si>
  <si>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</si>
  <si>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</si>
  <si>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</si>
  <si>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</si>
  <si>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</si>
  <si>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</si>
  <si>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</si>
  <si>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</si>
  <si>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</si>
  <si>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</si>
  <si>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</si>
  <si>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</si>
  <si>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</si>
  <si>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</si>
  <si>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</si>
  <si>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</si>
  <si>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</si>
  <si>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</si>
  <si>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</si>
  <si>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</si>
  <si>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</si>
  <si>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</si>
  <si>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</si>
  <si>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</si>
  <si>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</si>
  <si>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</si>
  <si>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</si>
  <si>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</si>
  <si>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</si>
  <si>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</si>
  <si>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</si>
  <si>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</si>
  <si>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</si>
  <si>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</si>
  <si>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</si>
  <si>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</si>
  <si>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</si>
  <si>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</si>
  <si>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</si>
  <si>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</si>
  <si>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</si>
  <si>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</si>
  <si>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</si>
  <si>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</si>
  <si>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</si>
  <si>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</si>
  <si>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</si>
  <si>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</si>
  <si>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</si>
  <si>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</si>
  <si>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</si>
  <si>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</si>
  <si>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</si>
  <si>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</si>
  <si>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</si>
  <si>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</si>
  <si>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</si>
  <si>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</si>
  <si>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</si>
  <si>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</si>
  <si>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</si>
  <si>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</si>
  <si>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</si>
  <si>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</si>
  <si>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</si>
  <si>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</si>
  <si>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</si>
  <si>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</si>
  <si>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</si>
  <si>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</si>
  <si>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</si>
  <si>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</si>
  <si>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</si>
  <si>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</si>
  <si>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</si>
  <si>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</si>
  <si>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</si>
  <si>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</si>
  <si>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</si>
  <si>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</si>
  <si>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</si>
  <si>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</si>
  <si>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</si>
  <si>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</si>
  <si>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</si>
  <si>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</si>
  <si>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</si>
  <si>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</si>
  <si>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</si>
  <si>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</si>
  <si>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</si>
  <si>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</si>
  <si>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</si>
  <si>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</si>
  <si>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</si>
  <si>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</si>
  <si>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</si>
  <si>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</si>
  <si>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</si>
  <si>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</si>
  <si>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</si>
  <si>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</si>
  <si>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</si>
  <si>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</si>
  <si>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</si>
  <si>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</si>
  <si>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</si>
  <si>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</si>
  <si>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</si>
  <si>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</si>
  <si>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</si>
  <si>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</si>
  <si>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</si>
  <si>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</si>
  <si>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</si>
  <si>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</si>
  <si>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</si>
  <si>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</si>
  <si>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</si>
  <si>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</si>
  <si>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</si>
  <si>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</si>
  <si>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</si>
  <si>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</si>
  <si>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</si>
  <si>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</si>
  <si>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</si>
  <si>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</si>
  <si>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</si>
  <si>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</si>
  <si>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</si>
  <si>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</si>
  <si>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</si>
  <si>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</si>
  <si>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</si>
  <si>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</si>
  <si>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</si>
  <si>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</si>
  <si>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</si>
  <si>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</si>
  <si>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</si>
  <si>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</si>
  <si>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</si>
  <si>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</si>
  <si>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</si>
  <si>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</si>
  <si>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</si>
  <si>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</si>
  <si>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</si>
  <si>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</si>
  <si>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</si>
  <si>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</si>
  <si>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</si>
  <si>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</si>
  <si>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</si>
  <si>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</si>
  <si>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</si>
  <si>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</si>
  <si>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</si>
  <si>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</si>
  <si>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</si>
  <si>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</si>
  <si>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</si>
  <si>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</si>
  <si>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</si>
  <si>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</si>
  <si>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</si>
  <si>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</si>
  <si>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</si>
  <si>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</si>
  <si>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</si>
  <si>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</si>
  <si>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</si>
  <si>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</si>
  <si>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</si>
  <si>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</si>
  <si>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</si>
  <si>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</si>
  <si>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</si>
  <si>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</si>
  <si>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</si>
  <si>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</si>
  <si>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</si>
  <si>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</si>
  <si>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</si>
  <si>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</si>
  <si>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</si>
  <si>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</si>
  <si>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</si>
  <si>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</si>
  <si>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</si>
  <si>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</si>
  <si>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</si>
  <si>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</si>
  <si>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</si>
  <si>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</si>
  <si>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</si>
  <si>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</si>
  <si>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</si>
  <si>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</si>
  <si>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</si>
  <si>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</si>
  <si>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</si>
  <si>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</si>
  <si>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</si>
  <si>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</si>
  <si>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</si>
  <si>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</si>
  <si>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</si>
  <si>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</si>
  <si>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</si>
  <si>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</si>
  <si>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</si>
  <si>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</si>
  <si>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</si>
  <si>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</si>
  <si>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</si>
  <si>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</si>
  <si>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</si>
  <si>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</si>
  <si>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</si>
  <si>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</si>
  <si>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</si>
  <si>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</si>
  <si>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</si>
  <si>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</si>
  <si>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</si>
  <si>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</si>
  <si>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</si>
  <si>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</si>
  <si>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</si>
  <si>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</si>
  <si>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</si>
  <si>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</si>
  <si>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</si>
  <si>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</si>
  <si>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</si>
  <si>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</si>
  <si>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</si>
  <si>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</si>
  <si>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</si>
  <si>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</si>
  <si>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</si>
  <si>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</si>
  <si>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</si>
  <si>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</si>
  <si>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</si>
  <si>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</si>
  <si>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</si>
  <si>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</si>
  <si>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</si>
  <si>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</si>
  <si>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</si>
  <si>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</si>
  <si>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</si>
  <si>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</si>
  <si>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</si>
  <si>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</si>
  <si>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</si>
  <si>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</si>
  <si>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</si>
  <si>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</si>
  <si>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</si>
  <si>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</si>
  <si>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</si>
  <si>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</si>
  <si>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</si>
  <si>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</si>
  <si>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</si>
  <si>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</si>
  <si>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</si>
  <si>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</si>
  <si>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</si>
  <si>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</si>
  <si>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</si>
  <si>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</si>
  <si>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</si>
  <si>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</si>
  <si>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</si>
  <si>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</si>
  <si>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</si>
  <si>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</si>
  <si>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</si>
  <si>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</si>
  <si>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</si>
  <si>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</si>
  <si>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</si>
  <si>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</si>
  <si>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</si>
  <si>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</si>
  <si>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</si>
  <si>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</si>
  <si>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</si>
  <si>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</si>
  <si>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</si>
  <si>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</si>
  <si>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</si>
  <si>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</si>
  <si>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</si>
  <si>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</si>
  <si>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</si>
  <si>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</si>
  <si>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</si>
  <si>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</si>
  <si>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</si>
  <si>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</si>
  <si>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</si>
  <si>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</si>
  <si>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</si>
  <si>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</si>
  <si>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</si>
  <si>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</si>
  <si>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</si>
  <si>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</si>
  <si>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</si>
  <si>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</si>
  <si>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</si>
  <si>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</si>
  <si>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</si>
  <si>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</si>
  <si>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</si>
  <si>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</si>
  <si>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</si>
  <si>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</si>
  <si>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</si>
  <si>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</si>
  <si>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</si>
  <si>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</si>
  <si>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</si>
  <si>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</si>
  <si>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</si>
  <si>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</si>
  <si>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</si>
  <si>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</si>
  <si>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</si>
  <si>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</si>
  <si>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</si>
  <si>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</si>
  <si>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</si>
  <si>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</si>
  <si>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</si>
  <si>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</si>
  <si>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</si>
  <si>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</si>
  <si>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</si>
  <si>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</si>
  <si>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</si>
  <si>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</si>
  <si>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</si>
  <si>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</si>
  <si>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</si>
  <si>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</si>
  <si>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</si>
  <si>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</si>
  <si>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</si>
  <si>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</si>
  <si>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</si>
  <si>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</si>
  <si>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</si>
  <si>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</si>
  <si>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</si>
  <si>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</si>
  <si>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</si>
  <si>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</si>
  <si>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</si>
  <si>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</si>
  <si>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</si>
  <si>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</si>
  <si>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</si>
  <si>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</si>
  <si>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реконструкция</t>
  </si>
  <si>
    <t>П</t>
  </si>
  <si>
    <t>проектирование</t>
  </si>
  <si>
    <t>КЛ</t>
  </si>
  <si>
    <t>в земле</t>
  </si>
  <si>
    <t>ПС О-1 - оп.1</t>
  </si>
  <si>
    <t>0,26 км (0)</t>
  </si>
  <si>
    <t>H_16-0140</t>
  </si>
  <si>
    <t>ЛЭП 15-08</t>
  </si>
  <si>
    <t>Факт 2015 года</t>
  </si>
  <si>
    <t>по состоянию на 01.01.2017</t>
  </si>
  <si>
    <t>Акт от 05.06.2013,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</si>
  <si>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</si>
  <si>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</si>
  <si>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</si>
  <si>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2016 году, в том числе:</t>
  </si>
  <si>
    <t>ВЛ 15-08</t>
  </si>
  <si>
    <t>всего в 2015 году, в том числе:</t>
  </si>
  <si>
    <t>34586101 1510150110359</t>
  </si>
  <si>
    <t>3.4.10.1,    4.12</t>
  </si>
  <si>
    <t>Реконструкция КЛ 15 кВ 15-08 (инв.№ 5115423) от ПС О-1 до опоры № 1 ВЛ 15-08 с заменой кабеля на кабель большего сечения протяженностью 0,26 км, установка на опоре №1 отключающего пункта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</si>
  <si>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</si>
  <si>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Факт 2015</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</si>
  <si>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</si>
  <si>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</si>
  <si>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</si>
  <si>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АО "Янтарьэнерго"/ЗЭС</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</si>
  <si>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</si>
  <si>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возможно реализавать в установленный срок</t>
  </si>
  <si>
    <t>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</si>
  <si>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</si>
  <si>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</si>
  <si>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</si>
  <si>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61 год), замена концевых муфт 15 кВ (факт 61 год). Повышение пропускной способности КЛ.
Повышение надежности оказываемых услуг в сфере электроэнергетики 
DПsaidi=-0,000080, DПsaifi=-0,000503</t>
  </si>
  <si>
    <t xml:space="preserve">Акт технического обследования от 20.06.2017 АО "Янтарьэнерго" - КЛ 15 кВ старение изоляции, износ жгутового покрова и брони кабеля, низкая пропускная способность, обеднение (ухудшение) изоляции концевых муфт.
Техническое задание № 1.СЭРС.2016/25. </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</si>
  <si>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</si>
  <si>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</si>
  <si>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</si>
  <si>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</si>
  <si>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</si>
  <si>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</si>
  <si>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Утвержденный план</t>
  </si>
  <si>
    <t>Предложение по корректировке утвержденного плана</t>
  </si>
  <si>
    <r>
      <t>L</t>
    </r>
    <r>
      <rPr>
        <vertAlign val="superscript"/>
        <sz val="11"/>
        <color theme="1"/>
        <rFont val="Calibri"/>
        <family val="2"/>
        <charset val="204"/>
        <scheme val="minor"/>
      </rPr>
      <t>15</t>
    </r>
    <r>
      <rPr>
        <sz val="11"/>
        <color theme="1"/>
        <rFont val="Calibri"/>
        <family val="2"/>
        <scheme val="minor"/>
      </rPr>
      <t>з_лэп=0,26 км;
DПsaidi=-0,000080, DПsaifi=-0,000503</t>
    </r>
  </si>
  <si>
    <t>не относится</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</si>
  <si>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</si>
  <si>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</si>
  <si>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</si>
  <si>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</si>
  <si>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</si>
  <si>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</si>
  <si>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КЛ 15 кВ 6,044 млн рублей/км</t>
  </si>
  <si>
    <t>сметная стоимость, млн рублей с НДС</t>
  </si>
  <si>
    <t>Гурьевский городской округ</t>
  </si>
  <si>
    <t>ПИР - ООО "Электроналадка" договор №326 от 03.04.2019 в ценах 2019 года без НДС, млн рублей</t>
  </si>
  <si>
    <t>ПИР - ООО "Электроналадка" договор №326 от 03.04.2019</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</si>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</sst>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vertAlign val="superscrip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cellStyleXfs>
  <cellXfs count="6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4" xfId="67" applyFont="1" applyFill="1" applyBorder="1" applyAlignment="1">
      <alignment vertical="center" wrapText="1"/>
    </xf>
    <xf numFmtId="3" fontId="77" fillId="0" borderId="45" xfId="67" applyNumberFormat="1" applyFont="1" applyFill="1" applyBorder="1" applyAlignment="1">
      <alignment vertical="center"/>
    </xf>
    <xf numFmtId="3" fontId="78" fillId="0" borderId="45" xfId="67" applyNumberFormat="1" applyFont="1" applyFill="1" applyBorder="1" applyAlignment="1">
      <alignment vertical="center"/>
    </xf>
    <xf numFmtId="3" fontId="77" fillId="0" borderId="46" xfId="67" applyNumberFormat="1" applyFont="1" applyFill="1" applyBorder="1" applyAlignment="1">
      <alignment vertical="center"/>
    </xf>
    <xf numFmtId="0" fontId="59" fillId="0" borderId="44" xfId="62" applyFont="1" applyFill="1" applyBorder="1"/>
    <xf numFmtId="0" fontId="79" fillId="0" borderId="44"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60" fillId="0" borderId="49" xfId="62" applyFont="1" applyBorder="1" applyAlignment="1">
      <alignment wrapText="1"/>
    </xf>
    <xf numFmtId="3" fontId="60"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0" fillId="0" borderId="49" xfId="62" applyFont="1" applyFill="1" applyBorder="1"/>
    <xf numFmtId="10" fontId="60" fillId="0" borderId="49"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7" xfId="2" applyNumberFormat="1" applyFont="1" applyFill="1" applyBorder="1" applyAlignment="1">
      <alignment horizontal="center" vertical="center" wrapText="1"/>
    </xf>
    <xf numFmtId="0" fontId="11" fillId="0" borderId="47"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51"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1" xfId="2" applyNumberFormat="1" applyFont="1" applyFill="1" applyBorder="1" applyAlignment="1">
      <alignment horizontal="center" vertical="top" wrapText="1"/>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2"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1" fontId="69" fillId="0" borderId="51" xfId="49" applyNumberFormat="1" applyFont="1" applyBorder="1" applyAlignment="1">
      <alignment horizontal="center" vertical="center"/>
    </xf>
    <xf numFmtId="49" fontId="69" fillId="0" borderId="51" xfId="49" applyNumberFormat="1" applyFont="1" applyBorder="1" applyAlignment="1">
      <alignment horizontal="center" vertical="center"/>
    </xf>
    <xf numFmtId="17" fontId="45" fillId="28" borderId="51" xfId="2" applyNumberFormat="1" applyFont="1" applyFill="1" applyBorder="1" applyAlignment="1">
      <alignment horizontal="center" vertical="center" wrapText="1"/>
    </xf>
    <xf numFmtId="0" fontId="84" fillId="0" borderId="51" xfId="0" applyFont="1" applyBorder="1" applyAlignment="1">
      <alignment wrapText="1"/>
    </xf>
    <xf numFmtId="0" fontId="84" fillId="0" borderId="51" xfId="0" applyFont="1" applyFill="1" applyBorder="1" applyAlignment="1">
      <alignment wrapText="1"/>
    </xf>
    <xf numFmtId="0" fontId="84" fillId="0" borderId="51" xfId="0" applyFont="1" applyBorder="1"/>
    <xf numFmtId="0" fontId="84" fillId="0" borderId="51" xfId="0" applyFont="1" applyFill="1" applyBorder="1" applyAlignment="1">
      <alignment horizontal="center" vertical="center"/>
    </xf>
    <xf numFmtId="0" fontId="84" fillId="0" borderId="50" xfId="0" applyFont="1" applyFill="1" applyBorder="1" applyAlignment="1">
      <alignment horizontal="center" vertical="center"/>
    </xf>
    <xf numFmtId="0" fontId="84" fillId="0" borderId="51" xfId="0" applyFont="1" applyBorder="1" applyAlignment="1">
      <alignment horizontal="center" vertical="center"/>
    </xf>
    <xf numFmtId="0" fontId="0" fillId="0" borderId="51" xfId="0" applyBorder="1" applyAlignment="1">
      <alignment horizontal="center" vertical="center" wrapText="1"/>
    </xf>
    <xf numFmtId="0" fontId="0" fillId="0" borderId="51" xfId="0" applyBorder="1"/>
    <xf numFmtId="178" fontId="85" fillId="29" borderId="51" xfId="72" applyNumberFormat="1" applyFont="1" applyFill="1" applyBorder="1" applyAlignment="1">
      <alignment horizontal="right" vertical="center" wrapText="1"/>
    </xf>
    <xf numFmtId="179" fontId="85" fillId="29" borderId="51" xfId="71" applyNumberFormat="1" applyFont="1" applyFill="1" applyBorder="1" applyAlignment="1">
      <alignment horizontal="right" vertical="center" wrapText="1"/>
    </xf>
    <xf numFmtId="180" fontId="85" fillId="29" borderId="51" xfId="73" applyNumberFormat="1" applyFont="1" applyFill="1" applyBorder="1" applyAlignment="1">
      <alignment horizontal="left" vertical="center" wrapText="1"/>
    </xf>
    <xf numFmtId="181" fontId="84" fillId="0" borderId="51" xfId="0" applyNumberFormat="1" applyFont="1" applyBorder="1"/>
    <xf numFmtId="0" fontId="0" fillId="0" borderId="51" xfId="0" applyFill="1" applyBorder="1" applyAlignment="1">
      <alignment horizontal="center" vertical="center"/>
    </xf>
    <xf numFmtId="0" fontId="7" fillId="0" borderId="51" xfId="1" applyFont="1" applyBorder="1" applyAlignment="1">
      <alignment vertical="center" wrapText="1"/>
    </xf>
    <xf numFmtId="0" fontId="40" fillId="0" borderId="31" xfId="2" applyFont="1" applyFill="1" applyBorder="1" applyAlignment="1">
      <alignment horizontal="left" vertical="top" wrapText="1"/>
    </xf>
    <xf numFmtId="0" fontId="3" fillId="0" borderId="52"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7" fontId="42"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7" fontId="11" fillId="0" borderId="52"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2" xfId="45" applyFont="1" applyFill="1" applyBorder="1" applyAlignment="1">
      <alignment horizontal="left" vertical="center" wrapText="1"/>
    </xf>
    <xf numFmtId="177" fontId="11" fillId="0" borderId="52" xfId="45" applyNumberFormat="1" applyFont="1" applyFill="1" applyBorder="1" applyAlignment="1">
      <alignment horizontal="center" vertical="center" wrapText="1"/>
    </xf>
    <xf numFmtId="0" fontId="42" fillId="0" borderId="52" xfId="45" applyFont="1" applyFill="1" applyBorder="1" applyAlignment="1">
      <alignment horizontal="left" vertical="center" wrapText="1"/>
    </xf>
    <xf numFmtId="177" fontId="42" fillId="0" borderId="52"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3"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4"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182" fontId="84" fillId="0" borderId="54" xfId="0" applyNumberFormat="1" applyFont="1" applyBorder="1" applyAlignment="1">
      <alignment horizontal="center" vertical="center"/>
    </xf>
    <xf numFmtId="49" fontId="0" fillId="0" borderId="51" xfId="0" applyNumberFormat="1" applyFont="1" applyBorder="1" applyAlignment="1">
      <alignment horizontal="center" vertical="center"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3" fontId="36" fillId="0" borderId="55" xfId="67" applyNumberFormat="1" applyFont="1" applyFill="1" applyBorder="1" applyAlignment="1">
      <alignment vertical="center"/>
    </xf>
    <xf numFmtId="0" fontId="70" fillId="0" borderId="59" xfId="67" applyFont="1" applyFill="1" applyBorder="1" applyAlignment="1">
      <alignment vertical="center" wrapText="1"/>
    </xf>
    <xf numFmtId="0" fontId="7" fillId="0" borderId="59" xfId="67" applyFont="1" applyFill="1" applyBorder="1" applyAlignment="1">
      <alignment vertical="center" wrapText="1"/>
    </xf>
    <xf numFmtId="9" fontId="36" fillId="0" borderId="60" xfId="67" applyNumberFormat="1" applyFont="1" applyFill="1" applyBorder="1" applyAlignment="1">
      <alignment vertical="center"/>
    </xf>
    <xf numFmtId="0" fontId="7" fillId="0" borderId="61" xfId="67" applyFont="1" applyFill="1" applyBorder="1" applyAlignment="1">
      <alignment vertical="center" wrapText="1"/>
    </xf>
    <xf numFmtId="171"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6" fontId="60" fillId="24" borderId="54" xfId="62" applyNumberFormat="1" applyFont="1" applyFill="1" applyBorder="1" applyAlignment="1">
      <alignment horizontal="center" vertical="center" wrapText="1"/>
    </xf>
    <xf numFmtId="9" fontId="60" fillId="24" borderId="54" xfId="62" applyNumberFormat="1" applyFont="1" applyFill="1" applyBorder="1" applyAlignment="1">
      <alignment horizontal="center" vertical="center" wrapText="1"/>
    </xf>
    <xf numFmtId="4" fontId="60"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0" fillId="0" borderId="54" xfId="62" applyFont="1" applyBorder="1" applyAlignment="1">
      <alignment wrapText="1"/>
    </xf>
    <xf numFmtId="4" fontId="60" fillId="26" borderId="54" xfId="62" applyNumberFormat="1" applyFont="1" applyFill="1" applyBorder="1" applyAlignment="1">
      <alignment horizontal="center"/>
    </xf>
    <xf numFmtId="0" fontId="69" fillId="30" borderId="0" xfId="67" applyFont="1" applyFill="1" applyAlignment="1">
      <alignment vertical="center"/>
    </xf>
    <xf numFmtId="0" fontId="7" fillId="30" borderId="0" xfId="67" applyFont="1" applyFill="1" applyAlignment="1">
      <alignment vertical="center"/>
    </xf>
    <xf numFmtId="3" fontId="60" fillId="26" borderId="54" xfId="62" applyNumberFormat="1" applyFont="1" applyFill="1" applyBorder="1" applyAlignment="1">
      <alignment horizontal="center"/>
    </xf>
    <xf numFmtId="4" fontId="60" fillId="0" borderId="54" xfId="62" applyNumberFormat="1" applyFont="1" applyFill="1" applyBorder="1" applyAlignment="1">
      <alignment horizontal="center"/>
    </xf>
    <xf numFmtId="4" fontId="60" fillId="25" borderId="54" xfId="62" applyNumberFormat="1" applyFont="1" applyFill="1" applyBorder="1" applyAlignment="1">
      <alignment horizontal="center"/>
    </xf>
    <xf numFmtId="10" fontId="60" fillId="25" borderId="54" xfId="62" applyNumberFormat="1" applyFont="1" applyFill="1" applyBorder="1" applyAlignment="1">
      <alignment horizontal="center"/>
    </xf>
    <xf numFmtId="0" fontId="60" fillId="31" borderId="54" xfId="62" applyFont="1" applyFill="1" applyBorder="1" applyAlignment="1">
      <alignment horizontal="left" vertical="center" wrapText="1"/>
    </xf>
    <xf numFmtId="0" fontId="60" fillId="31" borderId="54" xfId="62" applyFont="1" applyFill="1" applyBorder="1" applyAlignment="1">
      <alignment horizontal="center" wrapText="1"/>
    </xf>
    <xf numFmtId="0" fontId="60" fillId="0" borderId="54" xfId="62" applyFont="1" applyBorder="1"/>
    <xf numFmtId="0" fontId="60" fillId="31" borderId="54" xfId="62" applyFont="1" applyFill="1" applyBorder="1"/>
    <xf numFmtId="10" fontId="60" fillId="31" borderId="54" xfId="62" applyNumberFormat="1" applyFont="1" applyFill="1" applyBorder="1"/>
    <xf numFmtId="0" fontId="60" fillId="31" borderId="49" xfId="62" applyFont="1" applyFill="1" applyBorder="1"/>
    <xf numFmtId="10" fontId="36" fillId="31" borderId="54" xfId="67" applyNumberFormat="1" applyFont="1" applyFill="1" applyBorder="1" applyAlignment="1">
      <alignment vertical="center"/>
    </xf>
    <xf numFmtId="3" fontId="7" fillId="31" borderId="54" xfId="67" applyNumberFormat="1" applyFont="1" applyFill="1" applyBorder="1" applyAlignment="1">
      <alignment horizontal="right" vertical="center"/>
    </xf>
    <xf numFmtId="168" fontId="36" fillId="31" borderId="54"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2" fontId="40" fillId="0" borderId="47" xfId="0" applyNumberFormat="1" applyFont="1" applyFill="1" applyBorder="1" applyAlignment="1">
      <alignment horizontal="left"/>
    </xf>
    <xf numFmtId="0" fontId="42" fillId="0" borderId="10" xfId="2" applyFont="1" applyFill="1" applyBorder="1" applyAlignment="1">
      <alignment horizontal="center" vertical="center" wrapText="1"/>
    </xf>
    <xf numFmtId="0" fontId="42" fillId="0" borderId="52" xfId="2" applyFont="1" applyFill="1" applyBorder="1" applyAlignment="1">
      <alignment horizontal="center" vertical="center" wrapText="1"/>
    </xf>
    <xf numFmtId="177" fontId="42" fillId="0" borderId="63"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5" fillId="0" borderId="0" xfId="1" applyFont="1" applyAlignment="1">
      <alignment horizontal="center" vertical="center" wrapText="1"/>
    </xf>
    <xf numFmtId="0" fontId="56" fillId="0" borderId="0" xfId="67" applyFont="1" applyFill="1" applyAlignment="1">
      <alignment horizontal="left" vertical="center" wrapText="1"/>
    </xf>
    <xf numFmtId="4" fontId="69" fillId="0" borderId="56" xfId="67" applyNumberFormat="1" applyFont="1" applyFill="1" applyBorder="1" applyAlignment="1">
      <alignment horizontal="center" vertical="center"/>
    </xf>
    <xf numFmtId="4" fontId="69" fillId="0" borderId="58" xfId="67" applyNumberFormat="1" applyFont="1" applyFill="1" applyBorder="1" applyAlignment="1">
      <alignment horizontal="center" vertical="center"/>
    </xf>
    <xf numFmtId="0" fontId="69" fillId="0" borderId="56" xfId="67" applyFont="1" applyFill="1" applyBorder="1" applyAlignment="1">
      <alignment horizontal="center" vertical="center" wrapText="1"/>
    </xf>
    <xf numFmtId="0" fontId="69" fillId="0" borderId="57" xfId="67" applyFont="1" applyFill="1" applyBorder="1" applyAlignment="1">
      <alignment horizontal="center" vertical="center" wrapText="1"/>
    </xf>
    <xf numFmtId="0" fontId="69" fillId="0" borderId="58" xfId="67" applyFont="1" applyFill="1" applyBorder="1" applyAlignment="1">
      <alignment horizontal="center" vertical="center" wrapText="1"/>
    </xf>
    <xf numFmtId="3" fontId="69" fillId="0" borderId="56" xfId="67" applyNumberFormat="1" applyFont="1" applyFill="1" applyBorder="1" applyAlignment="1">
      <alignment horizontal="center" vertical="center"/>
    </xf>
    <xf numFmtId="3" fontId="69" fillId="0" borderId="58" xfId="67" applyNumberFormat="1" applyFont="1" applyFill="1" applyBorder="1" applyAlignment="1">
      <alignment horizontal="center" vertical="center"/>
    </xf>
    <xf numFmtId="0" fontId="69" fillId="0" borderId="56" xfId="67" applyFont="1" applyFill="1" applyBorder="1" applyAlignment="1">
      <alignment horizontal="center" vertical="center"/>
    </xf>
    <xf numFmtId="0" fontId="69" fillId="0" borderId="57" xfId="67" applyFont="1" applyFill="1" applyBorder="1" applyAlignment="1">
      <alignment horizontal="center" vertical="center"/>
    </xf>
    <xf numFmtId="0" fontId="69" fillId="0" borderId="58" xfId="67" applyFont="1" applyFill="1" applyBorder="1" applyAlignment="1">
      <alignment horizontal="center" vertical="center"/>
    </xf>
    <xf numFmtId="0" fontId="7" fillId="30" borderId="0" xfId="62" applyFont="1" applyFill="1" applyAlignment="1">
      <alignment horizontal="center" vertical="center" wrapText="1"/>
    </xf>
    <xf numFmtId="0" fontId="69" fillId="30" borderId="0" xfId="0" applyFont="1" applyFill="1" applyAlignment="1">
      <alignment horizontal="center" vertical="center" wrapText="1"/>
    </xf>
    <xf numFmtId="0" fontId="42" fillId="0" borderId="0" xfId="50" applyFont="1" applyFill="1" applyAlignment="1">
      <alignment horizontal="center" vertical="center"/>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62"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8"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2" xfId="5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82" fillId="0" borderId="0" xfId="1" applyFont="1" applyAlignment="1">
      <alignment horizontal="center" vertical="center" wrapText="1"/>
    </xf>
    <xf numFmtId="0" fontId="11" fillId="0" borderId="0" xfId="1" applyFont="1" applyAlignment="1">
      <alignment horizontal="center" vertical="center"/>
    </xf>
    <xf numFmtId="0" fontId="42" fillId="0" borderId="52" xfId="2" applyFont="1" applyBorder="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7" xfId="1"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3809168"/>
        <c:axId val="929692416"/>
      </c:lineChart>
      <c:catAx>
        <c:axId val="823809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9692416"/>
        <c:crosses val="autoZero"/>
        <c:auto val="1"/>
        <c:lblAlgn val="ctr"/>
        <c:lblOffset val="100"/>
        <c:noMultiLvlLbl val="0"/>
      </c:catAx>
      <c:valAx>
        <c:axId val="929692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38091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29693200"/>
        <c:axId val="929693592"/>
      </c:lineChart>
      <c:catAx>
        <c:axId val="929693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9693592"/>
        <c:crosses val="autoZero"/>
        <c:auto val="1"/>
        <c:lblAlgn val="ctr"/>
        <c:lblOffset val="100"/>
        <c:noMultiLvlLbl val="0"/>
      </c:catAx>
      <c:valAx>
        <c:axId val="929693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96932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hidden="1"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80"/>
      <c r="C1" s="281" t="s">
        <v>65</v>
      </c>
    </row>
    <row r="2" spans="1:22" s="15" customFormat="1" ht="18.75" customHeight="1" x14ac:dyDescent="0.3">
      <c r="A2" s="280"/>
      <c r="C2" s="282" t="s">
        <v>7</v>
      </c>
    </row>
    <row r="3" spans="1:22" s="15" customFormat="1" ht="18.75" x14ac:dyDescent="0.3">
      <c r="A3" s="283"/>
      <c r="C3" s="282" t="s">
        <v>64</v>
      </c>
    </row>
    <row r="4" spans="1:22" s="15" customFormat="1" ht="18.75" x14ac:dyDescent="0.3">
      <c r="A4" s="283"/>
      <c r="H4" s="282"/>
    </row>
    <row r="5" spans="1:22" s="15" customFormat="1" ht="15.75" x14ac:dyDescent="0.25">
      <c r="A5" s="450" t="s">
        <v>656</v>
      </c>
      <c r="B5" s="450"/>
      <c r="C5" s="450"/>
      <c r="D5" s="153"/>
      <c r="E5" s="153"/>
      <c r="F5" s="153"/>
      <c r="G5" s="153"/>
      <c r="H5" s="153"/>
      <c r="I5" s="153"/>
      <c r="J5" s="153"/>
    </row>
    <row r="6" spans="1:22" s="15" customFormat="1" ht="18.75" x14ac:dyDescent="0.3">
      <c r="A6" s="283"/>
      <c r="H6" s="282"/>
    </row>
    <row r="7" spans="1:22" s="15" customFormat="1" ht="18.75" x14ac:dyDescent="0.2">
      <c r="A7" s="454" t="s">
        <v>6</v>
      </c>
      <c r="B7" s="454"/>
      <c r="C7" s="454"/>
      <c r="D7" s="284"/>
      <c r="E7" s="284"/>
      <c r="F7" s="284"/>
      <c r="G7" s="284"/>
      <c r="H7" s="284"/>
      <c r="I7" s="284"/>
      <c r="J7" s="284"/>
      <c r="K7" s="284"/>
      <c r="L7" s="284"/>
      <c r="M7" s="284"/>
      <c r="N7" s="284"/>
      <c r="O7" s="284"/>
      <c r="P7" s="284"/>
      <c r="Q7" s="284"/>
      <c r="R7" s="284"/>
      <c r="S7" s="284"/>
      <c r="T7" s="284"/>
      <c r="U7" s="284"/>
      <c r="V7" s="284"/>
    </row>
    <row r="8" spans="1:22" s="15"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8.75" x14ac:dyDescent="0.2">
      <c r="A9" s="455" t="s">
        <v>508</v>
      </c>
      <c r="B9" s="455"/>
      <c r="C9" s="455"/>
      <c r="D9" s="286"/>
      <c r="E9" s="286"/>
      <c r="F9" s="286"/>
      <c r="G9" s="286"/>
      <c r="H9" s="286"/>
      <c r="I9" s="284"/>
      <c r="J9" s="284"/>
      <c r="K9" s="284"/>
      <c r="L9" s="284"/>
      <c r="M9" s="284"/>
      <c r="N9" s="284"/>
      <c r="O9" s="284"/>
      <c r="P9" s="284"/>
      <c r="Q9" s="284"/>
      <c r="R9" s="284"/>
      <c r="S9" s="284"/>
      <c r="T9" s="284"/>
      <c r="U9" s="284"/>
      <c r="V9" s="284"/>
    </row>
    <row r="10" spans="1:22" s="15" customFormat="1" ht="18.75" x14ac:dyDescent="0.2">
      <c r="A10" s="451" t="s">
        <v>5</v>
      </c>
      <c r="B10" s="451"/>
      <c r="C10" s="451"/>
      <c r="D10" s="287"/>
      <c r="E10" s="287"/>
      <c r="F10" s="287"/>
      <c r="G10" s="287"/>
      <c r="H10" s="287"/>
      <c r="I10" s="284"/>
      <c r="J10" s="284"/>
      <c r="K10" s="284"/>
      <c r="L10" s="284"/>
      <c r="M10" s="284"/>
      <c r="N10" s="284"/>
      <c r="O10" s="284"/>
      <c r="P10" s="284"/>
      <c r="Q10" s="284"/>
      <c r="R10" s="284"/>
      <c r="S10" s="284"/>
      <c r="T10" s="284"/>
      <c r="U10" s="284"/>
      <c r="V10" s="284"/>
    </row>
    <row r="11" spans="1:22" s="15"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8.75" x14ac:dyDescent="0.2">
      <c r="A12" s="456" t="s">
        <v>607</v>
      </c>
      <c r="B12" s="456"/>
      <c r="C12" s="456"/>
      <c r="D12" s="286"/>
      <c r="E12" s="286"/>
      <c r="F12" s="286"/>
      <c r="G12" s="286"/>
      <c r="H12" s="286"/>
      <c r="I12" s="284"/>
      <c r="J12" s="284"/>
      <c r="K12" s="284"/>
      <c r="L12" s="284"/>
      <c r="M12" s="284"/>
      <c r="N12" s="284"/>
      <c r="O12" s="284"/>
      <c r="P12" s="284"/>
      <c r="Q12" s="284"/>
      <c r="R12" s="284"/>
      <c r="S12" s="284"/>
      <c r="T12" s="284"/>
      <c r="U12" s="284"/>
      <c r="V12" s="284"/>
    </row>
    <row r="13" spans="1:22" s="15" customFormat="1" ht="18.75" x14ac:dyDescent="0.2">
      <c r="A13" s="457" t="s">
        <v>4</v>
      </c>
      <c r="B13" s="457"/>
      <c r="C13" s="457"/>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309"/>
      <c r="B14" s="309"/>
      <c r="C14" s="309"/>
      <c r="D14" s="276"/>
      <c r="E14" s="276"/>
      <c r="F14" s="276"/>
      <c r="G14" s="276"/>
      <c r="H14" s="276"/>
      <c r="I14" s="276"/>
      <c r="J14" s="276"/>
      <c r="K14" s="276"/>
      <c r="L14" s="276"/>
      <c r="M14" s="276"/>
      <c r="N14" s="276"/>
      <c r="O14" s="276"/>
      <c r="P14" s="276"/>
      <c r="Q14" s="276"/>
      <c r="R14" s="276"/>
      <c r="S14" s="276"/>
      <c r="T14" s="276"/>
      <c r="U14" s="276"/>
      <c r="V14" s="276"/>
    </row>
    <row r="15" spans="1:22" s="289" customFormat="1" ht="31.5" customHeight="1" x14ac:dyDescent="0.2">
      <c r="A15" s="458" t="s">
        <v>629</v>
      </c>
      <c r="B15" s="459"/>
      <c r="C15" s="459"/>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51" t="s">
        <v>3</v>
      </c>
      <c r="B16" s="451"/>
      <c r="C16" s="451"/>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52" t="s">
        <v>448</v>
      </c>
      <c r="B18" s="453"/>
      <c r="C18" s="453"/>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4" t="s">
        <v>2</v>
      </c>
      <c r="B20" s="292" t="s">
        <v>63</v>
      </c>
      <c r="C20" s="293" t="s">
        <v>62</v>
      </c>
      <c r="D20" s="294"/>
      <c r="E20" s="294"/>
      <c r="F20" s="294"/>
      <c r="G20" s="294"/>
      <c r="H20" s="294"/>
      <c r="I20" s="276"/>
      <c r="J20" s="276"/>
      <c r="K20" s="276"/>
      <c r="L20" s="276"/>
      <c r="M20" s="276"/>
      <c r="N20" s="276"/>
      <c r="O20" s="276"/>
      <c r="P20" s="276"/>
      <c r="Q20" s="276"/>
      <c r="R20" s="276"/>
      <c r="S20" s="276"/>
      <c r="T20" s="295"/>
      <c r="U20" s="295"/>
      <c r="V20" s="295"/>
    </row>
    <row r="21" spans="1:22" s="289" customFormat="1" ht="16.5" customHeight="1" x14ac:dyDescent="0.2">
      <c r="A21" s="293">
        <v>1</v>
      </c>
      <c r="B21" s="292">
        <v>2</v>
      </c>
      <c r="C21" s="293">
        <v>3</v>
      </c>
      <c r="D21" s="294"/>
      <c r="E21" s="294"/>
      <c r="F21" s="294"/>
      <c r="G21" s="294"/>
      <c r="H21" s="294"/>
      <c r="I21" s="276"/>
      <c r="J21" s="276"/>
      <c r="K21" s="276"/>
      <c r="L21" s="276"/>
      <c r="M21" s="276"/>
      <c r="N21" s="276"/>
      <c r="O21" s="276"/>
      <c r="P21" s="276"/>
      <c r="Q21" s="276"/>
      <c r="R21" s="276"/>
      <c r="S21" s="276"/>
      <c r="T21" s="295"/>
      <c r="U21" s="295"/>
      <c r="V21" s="295"/>
    </row>
    <row r="22" spans="1:22" s="289" customFormat="1" ht="39" customHeight="1" x14ac:dyDescent="0.2">
      <c r="A22" s="27" t="s">
        <v>61</v>
      </c>
      <c r="B22" s="296" t="s">
        <v>304</v>
      </c>
      <c r="C22" s="150" t="s">
        <v>540</v>
      </c>
      <c r="D22" s="294" t="s">
        <v>519</v>
      </c>
      <c r="E22" s="294"/>
      <c r="F22" s="294"/>
      <c r="G22" s="294"/>
      <c r="H22" s="294"/>
      <c r="I22" s="276"/>
      <c r="J22" s="276"/>
      <c r="K22" s="276"/>
      <c r="L22" s="276"/>
      <c r="M22" s="276"/>
      <c r="N22" s="276"/>
      <c r="O22" s="276"/>
      <c r="P22" s="276"/>
      <c r="Q22" s="276"/>
      <c r="R22" s="276"/>
      <c r="S22" s="276"/>
      <c r="T22" s="295"/>
      <c r="U22" s="295"/>
      <c r="V22" s="295"/>
    </row>
    <row r="23" spans="1:22" s="289" customFormat="1" ht="63" x14ac:dyDescent="0.2">
      <c r="A23" s="27" t="s">
        <v>60</v>
      </c>
      <c r="B23" s="35" t="s">
        <v>560</v>
      </c>
      <c r="C23" s="442" t="s">
        <v>621</v>
      </c>
      <c r="D23" s="294" t="s">
        <v>509</v>
      </c>
      <c r="E23" s="294"/>
      <c r="F23" s="294"/>
      <c r="G23" s="294"/>
      <c r="H23" s="294"/>
      <c r="I23" s="276"/>
      <c r="J23" s="276"/>
      <c r="K23" s="276"/>
      <c r="L23" s="276"/>
      <c r="M23" s="276"/>
      <c r="N23" s="276"/>
      <c r="O23" s="276"/>
      <c r="P23" s="276"/>
      <c r="Q23" s="276"/>
      <c r="R23" s="276"/>
      <c r="S23" s="276"/>
      <c r="T23" s="295"/>
      <c r="U23" s="295"/>
      <c r="V23" s="295"/>
    </row>
    <row r="24" spans="1:22" s="289" customFormat="1" ht="22.5" customHeight="1" x14ac:dyDescent="0.2">
      <c r="A24" s="447"/>
      <c r="B24" s="448"/>
      <c r="C24" s="449"/>
      <c r="D24" s="294"/>
      <c r="E24" s="294"/>
      <c r="F24" s="294"/>
      <c r="G24" s="294"/>
      <c r="H24" s="294"/>
      <c r="I24" s="276"/>
      <c r="J24" s="276"/>
      <c r="K24" s="276"/>
      <c r="L24" s="276"/>
      <c r="M24" s="276"/>
      <c r="N24" s="276"/>
      <c r="O24" s="276"/>
      <c r="P24" s="276"/>
      <c r="Q24" s="276"/>
      <c r="R24" s="276"/>
      <c r="S24" s="276"/>
      <c r="T24" s="295"/>
      <c r="U24" s="295"/>
      <c r="V24" s="295"/>
    </row>
    <row r="25" spans="1:22" s="289" customFormat="1" ht="58.5" customHeight="1" x14ac:dyDescent="0.2">
      <c r="A25" s="27" t="s">
        <v>59</v>
      </c>
      <c r="B25" s="150" t="s">
        <v>397</v>
      </c>
      <c r="C25" s="34" t="s">
        <v>598</v>
      </c>
      <c r="D25" s="294"/>
      <c r="E25" s="294"/>
      <c r="F25" s="294"/>
      <c r="G25" s="294"/>
      <c r="H25" s="276"/>
      <c r="I25" s="276"/>
      <c r="J25" s="276"/>
      <c r="K25" s="276"/>
      <c r="L25" s="276"/>
      <c r="M25" s="276"/>
      <c r="N25" s="276"/>
      <c r="O25" s="276"/>
      <c r="P25" s="276"/>
      <c r="Q25" s="276"/>
      <c r="R25" s="276"/>
      <c r="S25" s="295"/>
      <c r="T25" s="295"/>
      <c r="U25" s="295"/>
      <c r="V25" s="295"/>
    </row>
    <row r="26" spans="1:22" s="289" customFormat="1" ht="42.75" customHeight="1" x14ac:dyDescent="0.2">
      <c r="A26" s="27" t="s">
        <v>58</v>
      </c>
      <c r="B26" s="150" t="s">
        <v>71</v>
      </c>
      <c r="C26" s="34" t="s">
        <v>466</v>
      </c>
      <c r="D26" s="294"/>
      <c r="E26" s="294"/>
      <c r="F26" s="294"/>
      <c r="G26" s="294"/>
      <c r="H26" s="276"/>
      <c r="I26" s="276"/>
      <c r="J26" s="276"/>
      <c r="K26" s="276"/>
      <c r="L26" s="276"/>
      <c r="M26" s="276"/>
      <c r="N26" s="276"/>
      <c r="O26" s="276"/>
      <c r="P26" s="276"/>
      <c r="Q26" s="276"/>
      <c r="R26" s="276"/>
      <c r="S26" s="295"/>
      <c r="T26" s="295"/>
      <c r="U26" s="295"/>
      <c r="V26" s="295"/>
    </row>
    <row r="27" spans="1:22" s="289" customFormat="1" ht="51.75" customHeight="1" x14ac:dyDescent="0.2">
      <c r="A27" s="27" t="s">
        <v>56</v>
      </c>
      <c r="B27" s="150" t="s">
        <v>70</v>
      </c>
      <c r="C27" s="310" t="s">
        <v>653</v>
      </c>
      <c r="D27" s="294"/>
      <c r="E27" s="294"/>
      <c r="F27" s="294"/>
      <c r="G27" s="294"/>
      <c r="H27" s="276"/>
      <c r="I27" s="276"/>
      <c r="J27" s="276"/>
      <c r="K27" s="276"/>
      <c r="L27" s="276"/>
      <c r="M27" s="276"/>
      <c r="N27" s="276"/>
      <c r="O27" s="276"/>
      <c r="P27" s="276"/>
      <c r="Q27" s="276"/>
      <c r="R27" s="276"/>
      <c r="S27" s="295"/>
      <c r="T27" s="295"/>
      <c r="U27" s="295"/>
      <c r="V27" s="295"/>
    </row>
    <row r="28" spans="1:22" s="289" customFormat="1" ht="42.75" customHeight="1" x14ac:dyDescent="0.2">
      <c r="A28" s="27" t="s">
        <v>55</v>
      </c>
      <c r="B28" s="150" t="s">
        <v>398</v>
      </c>
      <c r="C28" s="34" t="s">
        <v>468</v>
      </c>
      <c r="D28" s="294"/>
      <c r="E28" s="294"/>
      <c r="F28" s="294"/>
      <c r="G28" s="294"/>
      <c r="H28" s="276"/>
      <c r="I28" s="276"/>
      <c r="J28" s="276"/>
      <c r="K28" s="276"/>
      <c r="L28" s="276"/>
      <c r="M28" s="276"/>
      <c r="N28" s="276"/>
      <c r="O28" s="276"/>
      <c r="P28" s="276"/>
      <c r="Q28" s="276"/>
      <c r="R28" s="276"/>
      <c r="S28" s="295"/>
      <c r="T28" s="295"/>
      <c r="U28" s="295"/>
      <c r="V28" s="295"/>
    </row>
    <row r="29" spans="1:22" s="289" customFormat="1" ht="51.75" customHeight="1" x14ac:dyDescent="0.2">
      <c r="A29" s="27" t="s">
        <v>53</v>
      </c>
      <c r="B29" s="150" t="s">
        <v>399</v>
      </c>
      <c r="C29" s="34" t="s">
        <v>468</v>
      </c>
      <c r="D29" s="294"/>
      <c r="E29" s="294"/>
      <c r="F29" s="294"/>
      <c r="G29" s="294"/>
      <c r="H29" s="276"/>
      <c r="I29" s="276"/>
      <c r="J29" s="276"/>
      <c r="K29" s="276"/>
      <c r="L29" s="276"/>
      <c r="M29" s="276"/>
      <c r="N29" s="276"/>
      <c r="O29" s="276"/>
      <c r="P29" s="276"/>
      <c r="Q29" s="276"/>
      <c r="R29" s="276"/>
      <c r="S29" s="295"/>
      <c r="T29" s="295"/>
      <c r="U29" s="295"/>
      <c r="V29" s="295"/>
    </row>
    <row r="30" spans="1:22" s="289" customFormat="1" ht="51.75" customHeight="1" x14ac:dyDescent="0.2">
      <c r="A30" s="27" t="s">
        <v>51</v>
      </c>
      <c r="B30" s="150" t="s">
        <v>400</v>
      </c>
      <c r="C30" s="34" t="s">
        <v>468</v>
      </c>
      <c r="D30" s="294"/>
      <c r="E30" s="294"/>
      <c r="F30" s="294"/>
      <c r="G30" s="294"/>
      <c r="H30" s="276"/>
      <c r="I30" s="276"/>
      <c r="J30" s="276"/>
      <c r="K30" s="276"/>
      <c r="L30" s="276"/>
      <c r="M30" s="276"/>
      <c r="N30" s="276"/>
      <c r="O30" s="276"/>
      <c r="P30" s="276"/>
      <c r="Q30" s="276"/>
      <c r="R30" s="276"/>
      <c r="S30" s="295"/>
      <c r="T30" s="295"/>
      <c r="U30" s="295"/>
      <c r="V30" s="295"/>
    </row>
    <row r="31" spans="1:22" s="289" customFormat="1" ht="51.75" customHeight="1" x14ac:dyDescent="0.2">
      <c r="A31" s="27" t="s">
        <v>69</v>
      </c>
      <c r="B31" s="150" t="s">
        <v>401</v>
      </c>
      <c r="C31" s="34" t="s">
        <v>468</v>
      </c>
      <c r="D31" s="294"/>
      <c r="E31" s="294"/>
      <c r="F31" s="294"/>
      <c r="G31" s="294"/>
      <c r="H31" s="276"/>
      <c r="I31" s="276"/>
      <c r="J31" s="276"/>
      <c r="K31" s="276"/>
      <c r="L31" s="276"/>
      <c r="M31" s="276"/>
      <c r="N31" s="276"/>
      <c r="O31" s="276"/>
      <c r="P31" s="276"/>
      <c r="Q31" s="276"/>
      <c r="R31" s="276"/>
      <c r="S31" s="295"/>
      <c r="T31" s="295"/>
      <c r="U31" s="295"/>
      <c r="V31" s="295"/>
    </row>
    <row r="32" spans="1:22" s="289" customFormat="1" ht="51.75" customHeight="1" x14ac:dyDescent="0.2">
      <c r="A32" s="27" t="s">
        <v>67</v>
      </c>
      <c r="B32" s="150" t="s">
        <v>402</v>
      </c>
      <c r="C32" s="34" t="s">
        <v>468</v>
      </c>
      <c r="D32" s="294"/>
      <c r="E32" s="294"/>
      <c r="F32" s="294"/>
      <c r="G32" s="294"/>
      <c r="H32" s="276"/>
      <c r="I32" s="276"/>
      <c r="J32" s="276"/>
      <c r="K32" s="276"/>
      <c r="L32" s="276"/>
      <c r="M32" s="276"/>
      <c r="N32" s="276"/>
      <c r="O32" s="276"/>
      <c r="P32" s="276"/>
      <c r="Q32" s="276"/>
      <c r="R32" s="276"/>
      <c r="S32" s="295"/>
      <c r="T32" s="295"/>
      <c r="U32" s="295"/>
      <c r="V32" s="295"/>
    </row>
    <row r="33" spans="1:22" s="289" customFormat="1" ht="101.25" customHeight="1" x14ac:dyDescent="0.2">
      <c r="A33" s="27" t="s">
        <v>66</v>
      </c>
      <c r="B33" s="150" t="s">
        <v>403</v>
      </c>
      <c r="C33" s="150" t="s">
        <v>644</v>
      </c>
      <c r="D33" s="294"/>
      <c r="E33" s="294"/>
      <c r="F33" s="294"/>
      <c r="G33" s="294"/>
      <c r="H33" s="276"/>
      <c r="I33" s="276"/>
      <c r="J33" s="276"/>
      <c r="K33" s="276"/>
      <c r="L33" s="276"/>
      <c r="M33" s="276"/>
      <c r="N33" s="276"/>
      <c r="O33" s="276"/>
      <c r="P33" s="276"/>
      <c r="Q33" s="276"/>
      <c r="R33" s="276"/>
      <c r="S33" s="295"/>
      <c r="T33" s="295"/>
      <c r="U33" s="295"/>
      <c r="V33" s="295"/>
    </row>
    <row r="34" spans="1:22" ht="111" customHeight="1" x14ac:dyDescent="0.25">
      <c r="A34" s="27" t="s">
        <v>417</v>
      </c>
      <c r="B34" s="150" t="s">
        <v>404</v>
      </c>
      <c r="C34" s="34" t="s">
        <v>583</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407</v>
      </c>
      <c r="B35" s="150" t="s">
        <v>68</v>
      </c>
      <c r="C35" s="34" t="s">
        <v>583</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418</v>
      </c>
      <c r="B36" s="150" t="s">
        <v>405</v>
      </c>
      <c r="C36" s="34" t="s">
        <v>468</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408</v>
      </c>
      <c r="B37" s="150" t="s">
        <v>406</v>
      </c>
      <c r="C37" s="34" t="s">
        <v>584</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419</v>
      </c>
      <c r="B38" s="150" t="s">
        <v>227</v>
      </c>
      <c r="C38" s="34" t="s">
        <v>583</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47"/>
      <c r="B39" s="448"/>
      <c r="C39" s="449"/>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409</v>
      </c>
      <c r="B40" s="150" t="s">
        <v>461</v>
      </c>
      <c r="C40" s="343" t="s">
        <v>643</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420</v>
      </c>
      <c r="B41" s="150" t="s">
        <v>443</v>
      </c>
      <c r="C41" s="299" t="s">
        <v>584</v>
      </c>
      <c r="D41" s="297" t="s">
        <v>591</v>
      </c>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410</v>
      </c>
      <c r="B42" s="150" t="s">
        <v>458</v>
      </c>
      <c r="C42" s="299" t="s">
        <v>584</v>
      </c>
      <c r="D42" s="297" t="s">
        <v>591</v>
      </c>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423</v>
      </c>
      <c r="B43" s="150" t="s">
        <v>424</v>
      </c>
      <c r="C43" s="299" t="s">
        <v>598</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411</v>
      </c>
      <c r="B44" s="150" t="s">
        <v>449</v>
      </c>
      <c r="C44" s="299" t="s">
        <v>598</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444</v>
      </c>
      <c r="B45" s="150" t="s">
        <v>450</v>
      </c>
      <c r="C45" s="299" t="s">
        <v>598</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412</v>
      </c>
      <c r="B46" s="150" t="s">
        <v>451</v>
      </c>
      <c r="C46" s="299" t="s">
        <v>598</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47"/>
      <c r="B47" s="448"/>
      <c r="C47" s="449"/>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445</v>
      </c>
      <c r="B48" s="150" t="s">
        <v>459</v>
      </c>
      <c r="C48" s="443" t="str">
        <f>CONCATENATE(ROUND('6.2. Паспорт фин осв ввод'!AP24,2)," млн рублей")</f>
        <v>1,58 млн рублей</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413</v>
      </c>
      <c r="B49" s="150" t="s">
        <v>460</v>
      </c>
      <c r="C49" s="443" t="str">
        <f>CONCATENATE(ROUND('6.2. Паспорт фин осв ввод'!AP30,2)," млн рублей")</f>
        <v>1,33 млн рублей</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H20" sqref="H20:S6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50" t="str">
        <f>'1. паспорт местоположение'!A5:C5</f>
        <v>Год раскрытия информации: 2020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60"/>
      <c r="B5" s="60"/>
      <c r="C5" s="60"/>
      <c r="D5" s="60"/>
      <c r="E5" s="60"/>
      <c r="F5" s="60"/>
      <c r="L5" s="60"/>
      <c r="M5" s="60"/>
      <c r="AC5" s="14"/>
    </row>
    <row r="6" spans="1:29" ht="18.75" x14ac:dyDescent="0.25">
      <c r="A6" s="461" t="s">
        <v>6</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62" t="str">
        <f>'1. паспорт местоположение'!A9:C9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466" t="s">
        <v>5</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62" t="str">
        <f>'1. паспорт местоположение'!A12:C12</f>
        <v>H_16-0140</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466" t="s">
        <v>4</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466" t="s">
        <v>3</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48" t="s">
        <v>433</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44" t="s">
        <v>183</v>
      </c>
      <c r="B20" s="544" t="s">
        <v>182</v>
      </c>
      <c r="C20" s="542" t="s">
        <v>181</v>
      </c>
      <c r="D20" s="542"/>
      <c r="E20" s="547" t="s">
        <v>180</v>
      </c>
      <c r="F20" s="547"/>
      <c r="G20" s="553" t="s">
        <v>609</v>
      </c>
      <c r="H20" s="535" t="s">
        <v>593</v>
      </c>
      <c r="I20" s="536"/>
      <c r="J20" s="536"/>
      <c r="K20" s="536"/>
      <c r="L20" s="535" t="s">
        <v>594</v>
      </c>
      <c r="M20" s="536"/>
      <c r="N20" s="536"/>
      <c r="O20" s="536"/>
      <c r="P20" s="535" t="s">
        <v>595</v>
      </c>
      <c r="Q20" s="536"/>
      <c r="R20" s="536"/>
      <c r="S20" s="536"/>
      <c r="T20" s="535" t="s">
        <v>596</v>
      </c>
      <c r="U20" s="536"/>
      <c r="V20" s="536"/>
      <c r="W20" s="536"/>
      <c r="X20" s="535" t="s">
        <v>597</v>
      </c>
      <c r="Y20" s="536"/>
      <c r="Z20" s="536"/>
      <c r="AA20" s="536"/>
      <c r="AB20" s="549" t="s">
        <v>179</v>
      </c>
      <c r="AC20" s="550"/>
      <c r="AD20" s="79"/>
      <c r="AE20" s="79"/>
      <c r="AF20" s="79"/>
    </row>
    <row r="21" spans="1:32" ht="99.75" customHeight="1" x14ac:dyDescent="0.25">
      <c r="A21" s="545"/>
      <c r="B21" s="545"/>
      <c r="C21" s="542"/>
      <c r="D21" s="542"/>
      <c r="E21" s="547"/>
      <c r="F21" s="547"/>
      <c r="G21" s="554"/>
      <c r="H21" s="537" t="s">
        <v>1</v>
      </c>
      <c r="I21" s="537"/>
      <c r="J21" s="537" t="s">
        <v>592</v>
      </c>
      <c r="K21" s="537"/>
      <c r="L21" s="537" t="s">
        <v>1</v>
      </c>
      <c r="M21" s="537"/>
      <c r="N21" s="537" t="s">
        <v>592</v>
      </c>
      <c r="O21" s="537"/>
      <c r="P21" s="537" t="s">
        <v>1</v>
      </c>
      <c r="Q21" s="537"/>
      <c r="R21" s="537" t="s">
        <v>178</v>
      </c>
      <c r="S21" s="537"/>
      <c r="T21" s="537" t="s">
        <v>1</v>
      </c>
      <c r="U21" s="537"/>
      <c r="V21" s="537" t="s">
        <v>178</v>
      </c>
      <c r="W21" s="537"/>
      <c r="X21" s="537" t="s">
        <v>1</v>
      </c>
      <c r="Y21" s="537"/>
      <c r="Z21" s="537" t="s">
        <v>178</v>
      </c>
      <c r="AA21" s="537"/>
      <c r="AB21" s="551"/>
      <c r="AC21" s="552"/>
    </row>
    <row r="22" spans="1:32" ht="89.25" customHeight="1" x14ac:dyDescent="0.25">
      <c r="A22" s="546"/>
      <c r="B22" s="546"/>
      <c r="C22" s="314" t="s">
        <v>1</v>
      </c>
      <c r="D22" s="314" t="s">
        <v>178</v>
      </c>
      <c r="E22" s="322" t="s">
        <v>599</v>
      </c>
      <c r="F22" s="78" t="s">
        <v>610</v>
      </c>
      <c r="G22" s="555"/>
      <c r="H22" s="323" t="s">
        <v>414</v>
      </c>
      <c r="I22" s="323" t="s">
        <v>415</v>
      </c>
      <c r="J22" s="323" t="s">
        <v>414</v>
      </c>
      <c r="K22" s="323" t="s">
        <v>415</v>
      </c>
      <c r="L22" s="323" t="s">
        <v>414</v>
      </c>
      <c r="M22" s="323" t="s">
        <v>415</v>
      </c>
      <c r="N22" s="323" t="s">
        <v>414</v>
      </c>
      <c r="O22" s="323" t="s">
        <v>415</v>
      </c>
      <c r="P22" s="323" t="s">
        <v>414</v>
      </c>
      <c r="Q22" s="323" t="s">
        <v>415</v>
      </c>
      <c r="R22" s="323" t="s">
        <v>414</v>
      </c>
      <c r="S22" s="323" t="s">
        <v>415</v>
      </c>
      <c r="T22" s="323" t="s">
        <v>414</v>
      </c>
      <c r="U22" s="323" t="s">
        <v>415</v>
      </c>
      <c r="V22" s="323" t="s">
        <v>414</v>
      </c>
      <c r="W22" s="323" t="s">
        <v>415</v>
      </c>
      <c r="X22" s="323" t="s">
        <v>414</v>
      </c>
      <c r="Y22" s="323" t="s">
        <v>415</v>
      </c>
      <c r="Z22" s="323" t="s">
        <v>414</v>
      </c>
      <c r="AA22" s="323" t="s">
        <v>415</v>
      </c>
      <c r="AB22" s="314" t="s">
        <v>1</v>
      </c>
      <c r="AC22" s="314" t="s">
        <v>8</v>
      </c>
    </row>
    <row r="23" spans="1:32" ht="19.5" customHeight="1" x14ac:dyDescent="0.25">
      <c r="A23" s="71">
        <v>1</v>
      </c>
      <c r="B23" s="71">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ht="47.25" customHeight="1" x14ac:dyDescent="0.25">
      <c r="A24" s="76">
        <v>1</v>
      </c>
      <c r="B24" s="75" t="s">
        <v>177</v>
      </c>
      <c r="C24" s="269">
        <f t="shared" ref="C24:C29" si="1">AB24</f>
        <v>1.5714928417674427</v>
      </c>
      <c r="D24" s="269">
        <v>0</v>
      </c>
      <c r="E24" s="320">
        <f t="shared" ref="E24:F24" si="2">SUM(E25:E29)</f>
        <v>1.5714928417674427</v>
      </c>
      <c r="F24" s="320">
        <f t="shared" si="2"/>
        <v>1.5714928417674427</v>
      </c>
      <c r="G24" s="269">
        <v>0</v>
      </c>
      <c r="H24" s="269">
        <v>0</v>
      </c>
      <c r="I24" s="269">
        <v>0</v>
      </c>
      <c r="J24" s="269">
        <v>0</v>
      </c>
      <c r="K24" s="269">
        <v>0</v>
      </c>
      <c r="L24" s="272">
        <v>0</v>
      </c>
      <c r="M24" s="269">
        <v>0</v>
      </c>
      <c r="N24" s="269">
        <v>0</v>
      </c>
      <c r="O24" s="269">
        <v>0</v>
      </c>
      <c r="P24" s="269">
        <v>0</v>
      </c>
      <c r="Q24" s="269">
        <v>0</v>
      </c>
      <c r="R24" s="269">
        <v>0</v>
      </c>
      <c r="S24" s="269">
        <v>0</v>
      </c>
      <c r="T24" s="269">
        <v>0.10419562767521964</v>
      </c>
      <c r="U24" s="269">
        <v>0</v>
      </c>
      <c r="V24" s="269">
        <v>0</v>
      </c>
      <c r="W24" s="269">
        <v>0</v>
      </c>
      <c r="X24" s="269">
        <v>1.4672972140922231</v>
      </c>
      <c r="Y24" s="269">
        <v>0</v>
      </c>
      <c r="Z24" s="269">
        <v>0</v>
      </c>
      <c r="AA24" s="269">
        <v>0</v>
      </c>
      <c r="AB24" s="273">
        <f t="shared" ref="AB24:AB64" si="3">H24+L24+P24+T24+X24</f>
        <v>1.5714928417674427</v>
      </c>
      <c r="AC24" s="273">
        <f>J24+N24+R24+V24+Z24</f>
        <v>0</v>
      </c>
    </row>
    <row r="25" spans="1:32" ht="24" customHeight="1" x14ac:dyDescent="0.25">
      <c r="A25" s="73" t="s">
        <v>176</v>
      </c>
      <c r="B25" s="44" t="s">
        <v>175</v>
      </c>
      <c r="C25" s="269">
        <f t="shared" si="1"/>
        <v>0</v>
      </c>
      <c r="D25" s="269">
        <v>0</v>
      </c>
      <c r="E25" s="321">
        <f>G25+H25+L25+P25+T25+X25</f>
        <v>0</v>
      </c>
      <c r="F25" s="320">
        <f>AB25-H25</f>
        <v>0</v>
      </c>
      <c r="G25" s="270">
        <v>0</v>
      </c>
      <c r="H25" s="270">
        <v>0</v>
      </c>
      <c r="I25" s="270">
        <v>0</v>
      </c>
      <c r="J25" s="270">
        <v>0</v>
      </c>
      <c r="K25" s="270">
        <v>0</v>
      </c>
      <c r="L25" s="270">
        <v>0</v>
      </c>
      <c r="M25" s="270">
        <v>0</v>
      </c>
      <c r="N25" s="270">
        <v>0</v>
      </c>
      <c r="O25" s="270">
        <v>0</v>
      </c>
      <c r="P25" s="270">
        <v>0</v>
      </c>
      <c r="Q25" s="270">
        <v>0</v>
      </c>
      <c r="R25" s="270">
        <v>0</v>
      </c>
      <c r="S25" s="270">
        <v>0</v>
      </c>
      <c r="T25" s="270">
        <v>0</v>
      </c>
      <c r="U25" s="270">
        <v>0</v>
      </c>
      <c r="V25" s="270">
        <v>0</v>
      </c>
      <c r="W25" s="270">
        <v>0</v>
      </c>
      <c r="X25" s="270">
        <v>0</v>
      </c>
      <c r="Y25" s="270">
        <v>0</v>
      </c>
      <c r="Z25" s="270">
        <v>0</v>
      </c>
      <c r="AA25" s="270">
        <v>0</v>
      </c>
      <c r="AB25" s="273">
        <f t="shared" si="3"/>
        <v>0</v>
      </c>
      <c r="AC25" s="273">
        <f t="shared" ref="AC25:AC64" si="4">J25+N25+R25+V25+Z25</f>
        <v>0</v>
      </c>
    </row>
    <row r="26" spans="1:32" x14ac:dyDescent="0.25">
      <c r="A26" s="73" t="s">
        <v>174</v>
      </c>
      <c r="B26" s="44" t="s">
        <v>173</v>
      </c>
      <c r="C26" s="269">
        <f t="shared" si="1"/>
        <v>0</v>
      </c>
      <c r="D26" s="269">
        <v>0</v>
      </c>
      <c r="E26" s="321">
        <f>G26+H26+L26+P26+T26+X26</f>
        <v>0</v>
      </c>
      <c r="F26" s="320">
        <f>AB26-H26</f>
        <v>0</v>
      </c>
      <c r="G26" s="270">
        <v>0</v>
      </c>
      <c r="H26" s="270">
        <v>0</v>
      </c>
      <c r="I26" s="270">
        <v>0</v>
      </c>
      <c r="J26" s="270">
        <v>0</v>
      </c>
      <c r="K26" s="270">
        <v>0</v>
      </c>
      <c r="L26" s="270">
        <v>0</v>
      </c>
      <c r="M26" s="270">
        <v>0</v>
      </c>
      <c r="N26" s="270">
        <v>0</v>
      </c>
      <c r="O26" s="270">
        <v>0</v>
      </c>
      <c r="P26" s="270">
        <v>0</v>
      </c>
      <c r="Q26" s="270">
        <v>0</v>
      </c>
      <c r="R26" s="270">
        <v>0</v>
      </c>
      <c r="S26" s="270">
        <v>0</v>
      </c>
      <c r="T26" s="270">
        <v>0</v>
      </c>
      <c r="U26" s="270">
        <v>0</v>
      </c>
      <c r="V26" s="270">
        <v>0</v>
      </c>
      <c r="W26" s="270">
        <v>0</v>
      </c>
      <c r="X26" s="270">
        <v>0</v>
      </c>
      <c r="Y26" s="270">
        <v>0</v>
      </c>
      <c r="Z26" s="270">
        <v>0</v>
      </c>
      <c r="AA26" s="270">
        <v>0</v>
      </c>
      <c r="AB26" s="273">
        <f t="shared" si="3"/>
        <v>0</v>
      </c>
      <c r="AC26" s="273">
        <f t="shared" si="4"/>
        <v>0</v>
      </c>
    </row>
    <row r="27" spans="1:32" ht="31.5" x14ac:dyDescent="0.25">
      <c r="A27" s="73" t="s">
        <v>172</v>
      </c>
      <c r="B27" s="44" t="s">
        <v>370</v>
      </c>
      <c r="C27" s="269">
        <f t="shared" si="1"/>
        <v>1.5714928417674427</v>
      </c>
      <c r="D27" s="269">
        <v>0</v>
      </c>
      <c r="E27" s="321">
        <f>G27+H27+L27+P27+T27+X27</f>
        <v>1.5714928417674427</v>
      </c>
      <c r="F27" s="320">
        <f>AB27-H27</f>
        <v>1.5714928417674427</v>
      </c>
      <c r="G27" s="270">
        <v>0</v>
      </c>
      <c r="H27" s="270">
        <v>0</v>
      </c>
      <c r="I27" s="270">
        <v>0</v>
      </c>
      <c r="J27" s="270">
        <v>0</v>
      </c>
      <c r="K27" s="270">
        <v>0</v>
      </c>
      <c r="L27" s="271">
        <v>0</v>
      </c>
      <c r="M27" s="270">
        <v>0</v>
      </c>
      <c r="N27" s="270">
        <v>0</v>
      </c>
      <c r="O27" s="270">
        <v>0</v>
      </c>
      <c r="P27" s="270">
        <v>0</v>
      </c>
      <c r="Q27" s="270">
        <v>0</v>
      </c>
      <c r="R27" s="270">
        <v>0</v>
      </c>
      <c r="S27" s="270">
        <v>0</v>
      </c>
      <c r="T27" s="270">
        <f>T24</f>
        <v>0.10419562767521964</v>
      </c>
      <c r="U27" s="270">
        <v>0</v>
      </c>
      <c r="V27" s="270">
        <v>0</v>
      </c>
      <c r="W27" s="270">
        <v>0</v>
      </c>
      <c r="X27" s="270">
        <f>X24</f>
        <v>1.4672972140922231</v>
      </c>
      <c r="Y27" s="270">
        <v>0</v>
      </c>
      <c r="Z27" s="270">
        <v>0</v>
      </c>
      <c r="AA27" s="270">
        <v>0</v>
      </c>
      <c r="AB27" s="273">
        <f t="shared" si="3"/>
        <v>1.5714928417674427</v>
      </c>
      <c r="AC27" s="273">
        <f t="shared" si="4"/>
        <v>0</v>
      </c>
    </row>
    <row r="28" spans="1:32" x14ac:dyDescent="0.25">
      <c r="A28" s="73" t="s">
        <v>171</v>
      </c>
      <c r="B28" s="44" t="s">
        <v>170</v>
      </c>
      <c r="C28" s="269">
        <f t="shared" si="1"/>
        <v>0</v>
      </c>
      <c r="D28" s="269">
        <v>0</v>
      </c>
      <c r="E28" s="321">
        <f>G28+AB28</f>
        <v>0</v>
      </c>
      <c r="F28" s="320">
        <f>AB28-H28</f>
        <v>0</v>
      </c>
      <c r="G28" s="270">
        <v>0</v>
      </c>
      <c r="H28" s="270">
        <v>0</v>
      </c>
      <c r="I28" s="270">
        <v>0</v>
      </c>
      <c r="J28" s="270">
        <v>0</v>
      </c>
      <c r="K28" s="270">
        <v>0</v>
      </c>
      <c r="L28" s="270">
        <v>0</v>
      </c>
      <c r="M28" s="270">
        <v>0</v>
      </c>
      <c r="N28" s="270">
        <v>0</v>
      </c>
      <c r="O28" s="270">
        <v>0</v>
      </c>
      <c r="P28" s="270">
        <v>0</v>
      </c>
      <c r="Q28" s="270">
        <v>0</v>
      </c>
      <c r="R28" s="270">
        <v>0</v>
      </c>
      <c r="S28" s="270">
        <v>0</v>
      </c>
      <c r="T28" s="270">
        <v>0</v>
      </c>
      <c r="U28" s="270">
        <v>0</v>
      </c>
      <c r="V28" s="270">
        <v>0</v>
      </c>
      <c r="W28" s="270">
        <v>0</v>
      </c>
      <c r="X28" s="270">
        <v>0</v>
      </c>
      <c r="Y28" s="270">
        <v>0</v>
      </c>
      <c r="Z28" s="270">
        <v>0</v>
      </c>
      <c r="AA28" s="270">
        <v>0</v>
      </c>
      <c r="AB28" s="273">
        <f t="shared" si="3"/>
        <v>0</v>
      </c>
      <c r="AC28" s="273">
        <f t="shared" si="4"/>
        <v>0</v>
      </c>
    </row>
    <row r="29" spans="1:32" x14ac:dyDescent="0.25">
      <c r="A29" s="73" t="s">
        <v>169</v>
      </c>
      <c r="B29" s="77" t="s">
        <v>168</v>
      </c>
      <c r="C29" s="269">
        <f t="shared" si="1"/>
        <v>0</v>
      </c>
      <c r="D29" s="269">
        <v>0</v>
      </c>
      <c r="E29" s="321">
        <v>0</v>
      </c>
      <c r="F29" s="320">
        <f>AB29-H29</f>
        <v>0</v>
      </c>
      <c r="G29" s="270">
        <v>0</v>
      </c>
      <c r="H29" s="270">
        <v>0</v>
      </c>
      <c r="I29" s="270">
        <v>0</v>
      </c>
      <c r="J29" s="270">
        <v>0</v>
      </c>
      <c r="K29" s="270">
        <v>0</v>
      </c>
      <c r="L29" s="270">
        <v>0</v>
      </c>
      <c r="M29" s="270">
        <v>0</v>
      </c>
      <c r="N29" s="270">
        <v>0</v>
      </c>
      <c r="O29" s="270">
        <v>0</v>
      </c>
      <c r="P29" s="270">
        <v>0</v>
      </c>
      <c r="Q29" s="270">
        <v>0</v>
      </c>
      <c r="R29" s="270">
        <v>0</v>
      </c>
      <c r="S29" s="270">
        <v>0</v>
      </c>
      <c r="T29" s="270">
        <v>0</v>
      </c>
      <c r="U29" s="270">
        <v>0</v>
      </c>
      <c r="V29" s="270">
        <v>0</v>
      </c>
      <c r="W29" s="270">
        <v>0</v>
      </c>
      <c r="X29" s="270">
        <v>0</v>
      </c>
      <c r="Y29" s="270">
        <v>0</v>
      </c>
      <c r="Z29" s="270">
        <v>0</v>
      </c>
      <c r="AA29" s="270">
        <v>0</v>
      </c>
      <c r="AB29" s="273">
        <f t="shared" si="3"/>
        <v>0</v>
      </c>
      <c r="AC29" s="273">
        <f t="shared" si="4"/>
        <v>0</v>
      </c>
    </row>
    <row r="30" spans="1:32" ht="47.25" x14ac:dyDescent="0.25">
      <c r="A30" s="76" t="s">
        <v>60</v>
      </c>
      <c r="B30" s="75" t="s">
        <v>167</v>
      </c>
      <c r="C30" s="269">
        <v>1.3317735947181697</v>
      </c>
      <c r="D30" s="269">
        <v>0</v>
      </c>
      <c r="E30" s="320">
        <v>1.3317735947181697</v>
      </c>
      <c r="F30" s="320">
        <v>1.3317735947181697</v>
      </c>
      <c r="G30" s="269">
        <v>0</v>
      </c>
      <c r="H30" s="269">
        <v>0</v>
      </c>
      <c r="I30" s="269">
        <v>0</v>
      </c>
      <c r="J30" s="269">
        <v>0</v>
      </c>
      <c r="K30" s="269">
        <v>0</v>
      </c>
      <c r="L30" s="272">
        <v>0</v>
      </c>
      <c r="M30" s="269">
        <v>0</v>
      </c>
      <c r="N30" s="269">
        <v>0</v>
      </c>
      <c r="O30" s="269">
        <v>0</v>
      </c>
      <c r="P30" s="269">
        <v>0</v>
      </c>
      <c r="Q30" s="269">
        <v>0</v>
      </c>
      <c r="R30" s="269">
        <v>0</v>
      </c>
      <c r="S30" s="269">
        <v>0</v>
      </c>
      <c r="T30" s="269">
        <v>8.8301379385779366E-2</v>
      </c>
      <c r="U30" s="269">
        <v>0</v>
      </c>
      <c r="V30" s="269">
        <v>0</v>
      </c>
      <c r="W30" s="269">
        <v>0</v>
      </c>
      <c r="X30" s="269">
        <v>1.2434722153323925</v>
      </c>
      <c r="Y30" s="269">
        <v>0</v>
      </c>
      <c r="Z30" s="269">
        <v>0</v>
      </c>
      <c r="AA30" s="269">
        <v>0</v>
      </c>
      <c r="AB30" s="273">
        <f t="shared" si="3"/>
        <v>1.3317735947181719</v>
      </c>
      <c r="AC30" s="273">
        <f t="shared" si="4"/>
        <v>0</v>
      </c>
    </row>
    <row r="31" spans="1:32" x14ac:dyDescent="0.25">
      <c r="A31" s="76" t="s">
        <v>166</v>
      </c>
      <c r="B31" s="44" t="s">
        <v>165</v>
      </c>
      <c r="C31" s="269">
        <v>2.3572392626511604E-2</v>
      </c>
      <c r="D31" s="269">
        <v>0</v>
      </c>
      <c r="E31" s="320">
        <v>2.3572392626511604E-2</v>
      </c>
      <c r="F31" s="320">
        <v>2.3572392626511604E-2</v>
      </c>
      <c r="G31" s="270">
        <v>0</v>
      </c>
      <c r="H31" s="270">
        <v>0</v>
      </c>
      <c r="I31" s="270">
        <v>0</v>
      </c>
      <c r="J31" s="270">
        <v>0</v>
      </c>
      <c r="K31" s="270">
        <v>0</v>
      </c>
      <c r="L31" s="270">
        <v>0</v>
      </c>
      <c r="M31" s="270">
        <v>0</v>
      </c>
      <c r="N31" s="270">
        <v>0</v>
      </c>
      <c r="O31" s="270">
        <v>0</v>
      </c>
      <c r="P31" s="270">
        <v>0</v>
      </c>
      <c r="Q31" s="270">
        <v>0</v>
      </c>
      <c r="R31" s="270">
        <v>0</v>
      </c>
      <c r="S31" s="270">
        <v>0</v>
      </c>
      <c r="T31" s="270">
        <v>0</v>
      </c>
      <c r="U31" s="270">
        <v>0</v>
      </c>
      <c r="V31" s="270">
        <v>0</v>
      </c>
      <c r="W31" s="270">
        <v>0</v>
      </c>
      <c r="X31" s="270">
        <v>0</v>
      </c>
      <c r="Y31" s="270">
        <v>0</v>
      </c>
      <c r="Z31" s="270">
        <v>0</v>
      </c>
      <c r="AA31" s="270">
        <v>0</v>
      </c>
      <c r="AB31" s="273">
        <f t="shared" si="3"/>
        <v>0</v>
      </c>
      <c r="AC31" s="273">
        <f t="shared" si="4"/>
        <v>0</v>
      </c>
    </row>
    <row r="32" spans="1:32" ht="31.5" x14ac:dyDescent="0.25">
      <c r="A32" s="76" t="s">
        <v>164</v>
      </c>
      <c r="B32" s="44" t="s">
        <v>163</v>
      </c>
      <c r="C32" s="269">
        <v>1.2583928696491984</v>
      </c>
      <c r="D32" s="269">
        <v>0</v>
      </c>
      <c r="E32" s="320">
        <v>1.2583928696491984</v>
      </c>
      <c r="F32" s="320">
        <v>1.2583928696491984</v>
      </c>
      <c r="G32" s="270">
        <v>0</v>
      </c>
      <c r="H32" s="270">
        <v>0</v>
      </c>
      <c r="I32" s="270">
        <v>0</v>
      </c>
      <c r="J32" s="270">
        <v>0</v>
      </c>
      <c r="K32" s="270">
        <v>0</v>
      </c>
      <c r="L32" s="270">
        <v>0</v>
      </c>
      <c r="M32" s="270">
        <v>0</v>
      </c>
      <c r="N32" s="270">
        <v>0</v>
      </c>
      <c r="O32" s="270">
        <v>0</v>
      </c>
      <c r="P32" s="270">
        <v>0</v>
      </c>
      <c r="Q32" s="270">
        <v>0</v>
      </c>
      <c r="R32" s="270">
        <v>0</v>
      </c>
      <c r="S32" s="270">
        <v>0</v>
      </c>
      <c r="T32" s="270">
        <v>0</v>
      </c>
      <c r="U32" s="270">
        <v>0</v>
      </c>
      <c r="V32" s="270">
        <v>0</v>
      </c>
      <c r="W32" s="270">
        <v>0</v>
      </c>
      <c r="X32" s="270">
        <v>0</v>
      </c>
      <c r="Y32" s="270">
        <v>0</v>
      </c>
      <c r="Z32" s="270">
        <v>0</v>
      </c>
      <c r="AA32" s="270">
        <v>0</v>
      </c>
      <c r="AB32" s="273">
        <f t="shared" si="3"/>
        <v>0</v>
      </c>
      <c r="AC32" s="273">
        <f t="shared" si="4"/>
        <v>0</v>
      </c>
    </row>
    <row r="33" spans="1:29" x14ac:dyDescent="0.25">
      <c r="A33" s="76" t="s">
        <v>162</v>
      </c>
      <c r="B33" s="44" t="s">
        <v>161</v>
      </c>
      <c r="C33" s="269">
        <v>3.1962566273236069E-3</v>
      </c>
      <c r="D33" s="269">
        <v>0</v>
      </c>
      <c r="E33" s="320">
        <v>3.1962566273236069E-3</v>
      </c>
      <c r="F33" s="320">
        <v>3.1962566273236069E-3</v>
      </c>
      <c r="G33" s="270">
        <v>0</v>
      </c>
      <c r="H33" s="270">
        <v>0</v>
      </c>
      <c r="I33" s="270">
        <v>0</v>
      </c>
      <c r="J33" s="270">
        <v>0</v>
      </c>
      <c r="K33" s="270">
        <v>0</v>
      </c>
      <c r="L33" s="270">
        <v>0</v>
      </c>
      <c r="M33" s="270">
        <v>0</v>
      </c>
      <c r="N33" s="270">
        <v>0</v>
      </c>
      <c r="O33" s="270">
        <v>0</v>
      </c>
      <c r="P33" s="270">
        <v>0</v>
      </c>
      <c r="Q33" s="270">
        <v>0</v>
      </c>
      <c r="R33" s="270">
        <v>0</v>
      </c>
      <c r="S33" s="270">
        <v>0</v>
      </c>
      <c r="T33" s="270">
        <v>0</v>
      </c>
      <c r="U33" s="270">
        <v>0</v>
      </c>
      <c r="V33" s="270">
        <v>0</v>
      </c>
      <c r="W33" s="270">
        <v>0</v>
      </c>
      <c r="X33" s="270">
        <v>0</v>
      </c>
      <c r="Y33" s="270">
        <v>0</v>
      </c>
      <c r="Z33" s="270">
        <v>0</v>
      </c>
      <c r="AA33" s="270">
        <v>0</v>
      </c>
      <c r="AB33" s="273">
        <f t="shared" si="3"/>
        <v>0</v>
      </c>
      <c r="AC33" s="273">
        <f t="shared" si="4"/>
        <v>0</v>
      </c>
    </row>
    <row r="34" spans="1:29" x14ac:dyDescent="0.25">
      <c r="A34" s="76" t="s">
        <v>160</v>
      </c>
      <c r="B34" s="44" t="s">
        <v>159</v>
      </c>
      <c r="C34" s="269">
        <v>4.6612075815135941E-2</v>
      </c>
      <c r="D34" s="269">
        <v>0</v>
      </c>
      <c r="E34" s="320">
        <v>4.6612075815135941E-2</v>
      </c>
      <c r="F34" s="320">
        <v>4.6612075815135941E-2</v>
      </c>
      <c r="G34" s="270">
        <v>0</v>
      </c>
      <c r="H34" s="270">
        <v>0</v>
      </c>
      <c r="I34" s="270">
        <v>0</v>
      </c>
      <c r="J34" s="270">
        <v>0</v>
      </c>
      <c r="K34" s="270">
        <v>0</v>
      </c>
      <c r="L34" s="270">
        <v>0</v>
      </c>
      <c r="M34" s="270">
        <v>0</v>
      </c>
      <c r="N34" s="270">
        <v>0</v>
      </c>
      <c r="O34" s="270">
        <v>0</v>
      </c>
      <c r="P34" s="270">
        <v>0</v>
      </c>
      <c r="Q34" s="270">
        <v>0</v>
      </c>
      <c r="R34" s="270">
        <v>0</v>
      </c>
      <c r="S34" s="270">
        <v>0</v>
      </c>
      <c r="T34" s="270">
        <v>0</v>
      </c>
      <c r="U34" s="270">
        <v>0</v>
      </c>
      <c r="V34" s="270">
        <v>0</v>
      </c>
      <c r="W34" s="270">
        <v>0</v>
      </c>
      <c r="X34" s="270">
        <v>0</v>
      </c>
      <c r="Y34" s="270">
        <v>0</v>
      </c>
      <c r="Z34" s="270">
        <v>0</v>
      </c>
      <c r="AA34" s="270">
        <v>0</v>
      </c>
      <c r="AB34" s="273">
        <f t="shared" si="3"/>
        <v>0</v>
      </c>
      <c r="AC34" s="273">
        <f t="shared" si="4"/>
        <v>0</v>
      </c>
    </row>
    <row r="35" spans="1:29" ht="31.5" x14ac:dyDescent="0.25">
      <c r="A35" s="76" t="s">
        <v>59</v>
      </c>
      <c r="B35" s="75" t="s">
        <v>158</v>
      </c>
      <c r="C35" s="269">
        <f t="shared" ref="C35:C64" si="5">AB35</f>
        <v>0</v>
      </c>
      <c r="D35" s="269">
        <v>0</v>
      </c>
      <c r="E35" s="320">
        <v>0</v>
      </c>
      <c r="F35" s="320">
        <f t="shared" ref="F35:F64" si="6">AB35-H35</f>
        <v>0</v>
      </c>
      <c r="G35" s="269">
        <v>0</v>
      </c>
      <c r="H35" s="269">
        <v>0</v>
      </c>
      <c r="I35" s="269">
        <v>0</v>
      </c>
      <c r="J35" s="269">
        <v>0</v>
      </c>
      <c r="K35" s="269">
        <v>0</v>
      </c>
      <c r="L35" s="272">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73">
        <f t="shared" si="3"/>
        <v>0</v>
      </c>
      <c r="AC35" s="273">
        <f t="shared" si="4"/>
        <v>0</v>
      </c>
    </row>
    <row r="36" spans="1:29" ht="31.5" x14ac:dyDescent="0.25">
      <c r="A36" s="73" t="s">
        <v>157</v>
      </c>
      <c r="B36" s="72" t="s">
        <v>156</v>
      </c>
      <c r="C36" s="269">
        <f t="shared" si="5"/>
        <v>0</v>
      </c>
      <c r="D36" s="269">
        <v>0</v>
      </c>
      <c r="E36" s="320">
        <f t="shared" ref="E36:E42" si="7">G36+AB36</f>
        <v>0</v>
      </c>
      <c r="F36" s="320">
        <f t="shared" si="6"/>
        <v>0</v>
      </c>
      <c r="G36" s="270">
        <v>0</v>
      </c>
      <c r="H36" s="270">
        <v>0</v>
      </c>
      <c r="I36" s="270">
        <v>0</v>
      </c>
      <c r="J36" s="270">
        <v>0</v>
      </c>
      <c r="K36" s="270">
        <v>0</v>
      </c>
      <c r="L36" s="270">
        <v>0</v>
      </c>
      <c r="M36" s="270">
        <v>0</v>
      </c>
      <c r="N36" s="270">
        <v>0</v>
      </c>
      <c r="O36" s="270">
        <v>0</v>
      </c>
      <c r="P36" s="270">
        <v>0</v>
      </c>
      <c r="Q36" s="270">
        <v>0</v>
      </c>
      <c r="R36" s="270">
        <v>0</v>
      </c>
      <c r="S36" s="270">
        <v>0</v>
      </c>
      <c r="T36" s="270">
        <v>0</v>
      </c>
      <c r="U36" s="270">
        <v>0</v>
      </c>
      <c r="V36" s="270">
        <v>0</v>
      </c>
      <c r="W36" s="270">
        <v>0</v>
      </c>
      <c r="X36" s="270">
        <v>0</v>
      </c>
      <c r="Y36" s="270">
        <v>0</v>
      </c>
      <c r="Z36" s="270">
        <v>0</v>
      </c>
      <c r="AA36" s="270">
        <v>0</v>
      </c>
      <c r="AB36" s="273">
        <f t="shared" si="3"/>
        <v>0</v>
      </c>
      <c r="AC36" s="273">
        <f t="shared" si="4"/>
        <v>0</v>
      </c>
    </row>
    <row r="37" spans="1:29" x14ac:dyDescent="0.25">
      <c r="A37" s="73" t="s">
        <v>155</v>
      </c>
      <c r="B37" s="72" t="s">
        <v>145</v>
      </c>
      <c r="C37" s="269">
        <f t="shared" si="5"/>
        <v>0</v>
      </c>
      <c r="D37" s="269">
        <v>0</v>
      </c>
      <c r="E37" s="320">
        <f t="shared" si="7"/>
        <v>0</v>
      </c>
      <c r="F37" s="320">
        <f t="shared" si="6"/>
        <v>0</v>
      </c>
      <c r="G37" s="270">
        <v>0</v>
      </c>
      <c r="H37" s="270">
        <v>0</v>
      </c>
      <c r="I37" s="270">
        <v>0</v>
      </c>
      <c r="J37" s="270">
        <v>0</v>
      </c>
      <c r="K37" s="270">
        <v>0</v>
      </c>
      <c r="L37" s="271">
        <v>0</v>
      </c>
      <c r="M37" s="270">
        <v>0</v>
      </c>
      <c r="N37" s="270">
        <v>0</v>
      </c>
      <c r="O37" s="270">
        <v>0</v>
      </c>
      <c r="P37" s="270">
        <v>0</v>
      </c>
      <c r="Q37" s="270">
        <v>0</v>
      </c>
      <c r="R37" s="270">
        <v>0</v>
      </c>
      <c r="S37" s="270">
        <v>0</v>
      </c>
      <c r="T37" s="270">
        <v>0</v>
      </c>
      <c r="U37" s="270">
        <v>0</v>
      </c>
      <c r="V37" s="270">
        <v>0</v>
      </c>
      <c r="W37" s="270">
        <v>0</v>
      </c>
      <c r="X37" s="270">
        <v>0</v>
      </c>
      <c r="Y37" s="270">
        <v>0</v>
      </c>
      <c r="Z37" s="270">
        <v>0</v>
      </c>
      <c r="AA37" s="270">
        <v>0</v>
      </c>
      <c r="AB37" s="273">
        <f t="shared" si="3"/>
        <v>0</v>
      </c>
      <c r="AC37" s="273">
        <f t="shared" si="4"/>
        <v>0</v>
      </c>
    </row>
    <row r="38" spans="1:29" x14ac:dyDescent="0.25">
      <c r="A38" s="73" t="s">
        <v>154</v>
      </c>
      <c r="B38" s="72" t="s">
        <v>143</v>
      </c>
      <c r="C38" s="269">
        <f t="shared" si="5"/>
        <v>0</v>
      </c>
      <c r="D38" s="269">
        <v>0</v>
      </c>
      <c r="E38" s="320">
        <f t="shared" si="7"/>
        <v>0</v>
      </c>
      <c r="F38" s="320">
        <f t="shared" si="6"/>
        <v>0</v>
      </c>
      <c r="G38" s="270">
        <v>0</v>
      </c>
      <c r="H38" s="270">
        <v>0</v>
      </c>
      <c r="I38" s="270">
        <v>0</v>
      </c>
      <c r="J38" s="270">
        <v>0</v>
      </c>
      <c r="K38" s="270">
        <v>0</v>
      </c>
      <c r="L38" s="270">
        <v>0</v>
      </c>
      <c r="M38" s="270">
        <v>0</v>
      </c>
      <c r="N38" s="270">
        <v>0</v>
      </c>
      <c r="O38" s="270">
        <v>0</v>
      </c>
      <c r="P38" s="270">
        <v>0</v>
      </c>
      <c r="Q38" s="270">
        <v>0</v>
      </c>
      <c r="R38" s="270">
        <v>0</v>
      </c>
      <c r="S38" s="270">
        <v>0</v>
      </c>
      <c r="T38" s="270">
        <v>0</v>
      </c>
      <c r="U38" s="270">
        <v>0</v>
      </c>
      <c r="V38" s="270">
        <v>0</v>
      </c>
      <c r="W38" s="270">
        <v>0</v>
      </c>
      <c r="X38" s="270">
        <v>0</v>
      </c>
      <c r="Y38" s="270">
        <v>0</v>
      </c>
      <c r="Z38" s="270">
        <v>0</v>
      </c>
      <c r="AA38" s="270">
        <v>0</v>
      </c>
      <c r="AB38" s="273">
        <f t="shared" si="3"/>
        <v>0</v>
      </c>
      <c r="AC38" s="273">
        <f t="shared" si="4"/>
        <v>0</v>
      </c>
    </row>
    <row r="39" spans="1:29" ht="31.5" x14ac:dyDescent="0.25">
      <c r="A39" s="73" t="s">
        <v>153</v>
      </c>
      <c r="B39" s="44" t="s">
        <v>141</v>
      </c>
      <c r="C39" s="269">
        <f t="shared" si="5"/>
        <v>0</v>
      </c>
      <c r="D39" s="269">
        <v>0</v>
      </c>
      <c r="E39" s="320">
        <f t="shared" si="7"/>
        <v>0</v>
      </c>
      <c r="F39" s="320">
        <f t="shared" si="6"/>
        <v>0</v>
      </c>
      <c r="G39" s="270">
        <v>0</v>
      </c>
      <c r="H39" s="270">
        <v>0</v>
      </c>
      <c r="I39" s="270">
        <v>0</v>
      </c>
      <c r="J39" s="270">
        <v>0</v>
      </c>
      <c r="K39" s="270">
        <v>0</v>
      </c>
      <c r="L39" s="270">
        <v>0</v>
      </c>
      <c r="M39" s="270">
        <v>0</v>
      </c>
      <c r="N39" s="270">
        <v>0</v>
      </c>
      <c r="O39" s="270">
        <v>0</v>
      </c>
      <c r="P39" s="270">
        <v>0</v>
      </c>
      <c r="Q39" s="270">
        <v>0</v>
      </c>
      <c r="R39" s="270">
        <v>0</v>
      </c>
      <c r="S39" s="270">
        <v>0</v>
      </c>
      <c r="T39" s="270">
        <v>0</v>
      </c>
      <c r="U39" s="270">
        <v>0</v>
      </c>
      <c r="V39" s="270">
        <v>0</v>
      </c>
      <c r="W39" s="270">
        <v>0</v>
      </c>
      <c r="X39" s="270">
        <v>0</v>
      </c>
      <c r="Y39" s="270">
        <v>0</v>
      </c>
      <c r="Z39" s="270">
        <v>0</v>
      </c>
      <c r="AA39" s="270">
        <v>0</v>
      </c>
      <c r="AB39" s="273">
        <f t="shared" si="3"/>
        <v>0</v>
      </c>
      <c r="AC39" s="273">
        <f t="shared" si="4"/>
        <v>0</v>
      </c>
    </row>
    <row r="40" spans="1:29" ht="31.5" x14ac:dyDescent="0.25">
      <c r="A40" s="73" t="s">
        <v>152</v>
      </c>
      <c r="B40" s="44" t="s">
        <v>139</v>
      </c>
      <c r="C40" s="269">
        <f t="shared" si="5"/>
        <v>0</v>
      </c>
      <c r="D40" s="269">
        <v>0</v>
      </c>
      <c r="E40" s="320">
        <f t="shared" si="7"/>
        <v>0</v>
      </c>
      <c r="F40" s="320">
        <f t="shared" si="6"/>
        <v>0</v>
      </c>
      <c r="G40" s="270">
        <v>0</v>
      </c>
      <c r="H40" s="270">
        <v>0</v>
      </c>
      <c r="I40" s="270">
        <v>0</v>
      </c>
      <c r="J40" s="270">
        <v>0</v>
      </c>
      <c r="K40" s="270">
        <v>0</v>
      </c>
      <c r="L40" s="270">
        <v>0</v>
      </c>
      <c r="M40" s="270">
        <v>0</v>
      </c>
      <c r="N40" s="270">
        <v>0</v>
      </c>
      <c r="O40" s="270">
        <v>0</v>
      </c>
      <c r="P40" s="270">
        <v>0</v>
      </c>
      <c r="Q40" s="270">
        <v>0</v>
      </c>
      <c r="R40" s="270">
        <v>0</v>
      </c>
      <c r="S40" s="270">
        <v>0</v>
      </c>
      <c r="T40" s="270">
        <v>0</v>
      </c>
      <c r="U40" s="270">
        <v>0</v>
      </c>
      <c r="V40" s="270">
        <v>0</v>
      </c>
      <c r="W40" s="270">
        <v>0</v>
      </c>
      <c r="X40" s="270">
        <v>0</v>
      </c>
      <c r="Y40" s="270">
        <v>0</v>
      </c>
      <c r="Z40" s="270">
        <v>0</v>
      </c>
      <c r="AA40" s="270">
        <v>0</v>
      </c>
      <c r="AB40" s="273">
        <f t="shared" si="3"/>
        <v>0</v>
      </c>
      <c r="AC40" s="273">
        <f t="shared" si="4"/>
        <v>0</v>
      </c>
    </row>
    <row r="41" spans="1:29" x14ac:dyDescent="0.25">
      <c r="A41" s="73" t="s">
        <v>151</v>
      </c>
      <c r="B41" s="44" t="s">
        <v>137</v>
      </c>
      <c r="C41" s="269">
        <f t="shared" si="5"/>
        <v>0.26</v>
      </c>
      <c r="D41" s="269">
        <v>0</v>
      </c>
      <c r="E41" s="320">
        <f t="shared" si="7"/>
        <v>0.26</v>
      </c>
      <c r="F41" s="320">
        <f t="shared" si="6"/>
        <v>0.26</v>
      </c>
      <c r="G41" s="270">
        <v>0</v>
      </c>
      <c r="H41" s="270">
        <v>0</v>
      </c>
      <c r="I41" s="270">
        <v>0</v>
      </c>
      <c r="J41" s="270">
        <v>0</v>
      </c>
      <c r="K41" s="270">
        <v>0</v>
      </c>
      <c r="L41" s="270">
        <v>0</v>
      </c>
      <c r="M41" s="270">
        <v>0</v>
      </c>
      <c r="N41" s="270">
        <v>0</v>
      </c>
      <c r="O41" s="270">
        <v>0</v>
      </c>
      <c r="P41" s="270">
        <v>0</v>
      </c>
      <c r="Q41" s="270">
        <v>0</v>
      </c>
      <c r="R41" s="270">
        <v>0</v>
      </c>
      <c r="S41" s="270">
        <v>0</v>
      </c>
      <c r="T41" s="270">
        <v>0</v>
      </c>
      <c r="U41" s="270">
        <v>0</v>
      </c>
      <c r="V41" s="270">
        <v>0</v>
      </c>
      <c r="W41" s="270">
        <v>0</v>
      </c>
      <c r="X41" s="270">
        <v>0.26</v>
      </c>
      <c r="Y41" s="270">
        <v>0</v>
      </c>
      <c r="Z41" s="270">
        <v>0</v>
      </c>
      <c r="AA41" s="270">
        <v>0</v>
      </c>
      <c r="AB41" s="273">
        <f t="shared" si="3"/>
        <v>0.26</v>
      </c>
      <c r="AC41" s="273">
        <f t="shared" si="4"/>
        <v>0</v>
      </c>
    </row>
    <row r="42" spans="1:29" ht="18.75" x14ac:dyDescent="0.25">
      <c r="A42" s="73" t="s">
        <v>150</v>
      </c>
      <c r="B42" s="72" t="s">
        <v>135</v>
      </c>
      <c r="C42" s="269">
        <f t="shared" si="5"/>
        <v>0</v>
      </c>
      <c r="D42" s="269">
        <v>0</v>
      </c>
      <c r="E42" s="320">
        <f t="shared" si="7"/>
        <v>0</v>
      </c>
      <c r="F42" s="320">
        <f t="shared" si="6"/>
        <v>0</v>
      </c>
      <c r="G42" s="270">
        <v>0</v>
      </c>
      <c r="H42" s="270">
        <v>0</v>
      </c>
      <c r="I42" s="270">
        <v>0</v>
      </c>
      <c r="J42" s="270">
        <v>0</v>
      </c>
      <c r="K42" s="270">
        <v>0</v>
      </c>
      <c r="L42" s="270">
        <v>0</v>
      </c>
      <c r="M42" s="270">
        <v>0</v>
      </c>
      <c r="N42" s="270">
        <v>0</v>
      </c>
      <c r="O42" s="270">
        <v>0</v>
      </c>
      <c r="P42" s="270">
        <v>0</v>
      </c>
      <c r="Q42" s="270">
        <v>0</v>
      </c>
      <c r="R42" s="270">
        <v>0</v>
      </c>
      <c r="S42" s="270">
        <v>0</v>
      </c>
      <c r="T42" s="270">
        <v>0</v>
      </c>
      <c r="U42" s="270">
        <v>0</v>
      </c>
      <c r="V42" s="270">
        <v>0</v>
      </c>
      <c r="W42" s="270">
        <v>0</v>
      </c>
      <c r="X42" s="270">
        <v>0</v>
      </c>
      <c r="Y42" s="270">
        <v>0</v>
      </c>
      <c r="Z42" s="270">
        <v>0</v>
      </c>
      <c r="AA42" s="270">
        <v>0</v>
      </c>
      <c r="AB42" s="273">
        <f t="shared" si="3"/>
        <v>0</v>
      </c>
      <c r="AC42" s="273">
        <f t="shared" si="4"/>
        <v>0</v>
      </c>
    </row>
    <row r="43" spans="1:29" x14ac:dyDescent="0.25">
      <c r="A43" s="76" t="s">
        <v>58</v>
      </c>
      <c r="B43" s="75" t="s">
        <v>149</v>
      </c>
      <c r="C43" s="269">
        <f t="shared" si="5"/>
        <v>0</v>
      </c>
      <c r="D43" s="269">
        <v>0</v>
      </c>
      <c r="E43" s="320">
        <v>0</v>
      </c>
      <c r="F43" s="320">
        <f t="shared" si="6"/>
        <v>0</v>
      </c>
      <c r="G43" s="269">
        <v>0</v>
      </c>
      <c r="H43" s="269">
        <v>0</v>
      </c>
      <c r="I43" s="269">
        <v>0</v>
      </c>
      <c r="J43" s="269">
        <v>0</v>
      </c>
      <c r="K43" s="269">
        <v>0</v>
      </c>
      <c r="L43" s="272">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73">
        <f t="shared" si="3"/>
        <v>0</v>
      </c>
      <c r="AC43" s="273">
        <f t="shared" si="4"/>
        <v>0</v>
      </c>
    </row>
    <row r="44" spans="1:29" x14ac:dyDescent="0.25">
      <c r="A44" s="73" t="s">
        <v>148</v>
      </c>
      <c r="B44" s="44" t="s">
        <v>147</v>
      </c>
      <c r="C44" s="269">
        <f t="shared" si="5"/>
        <v>0</v>
      </c>
      <c r="D44" s="269">
        <v>0</v>
      </c>
      <c r="E44" s="320">
        <f t="shared" ref="E44:E50" si="8">G44+AB44</f>
        <v>0</v>
      </c>
      <c r="F44" s="320">
        <f t="shared" si="6"/>
        <v>0</v>
      </c>
      <c r="G44" s="270">
        <v>0</v>
      </c>
      <c r="H44" s="270">
        <v>0</v>
      </c>
      <c r="I44" s="270">
        <v>0</v>
      </c>
      <c r="J44" s="270">
        <v>0</v>
      </c>
      <c r="K44" s="270">
        <v>0</v>
      </c>
      <c r="L44" s="270">
        <v>0</v>
      </c>
      <c r="M44" s="270">
        <v>0</v>
      </c>
      <c r="N44" s="270">
        <v>0</v>
      </c>
      <c r="O44" s="270">
        <v>0</v>
      </c>
      <c r="P44" s="270">
        <v>0</v>
      </c>
      <c r="Q44" s="270">
        <v>0</v>
      </c>
      <c r="R44" s="270">
        <v>0</v>
      </c>
      <c r="S44" s="270">
        <v>0</v>
      </c>
      <c r="T44" s="270">
        <v>0</v>
      </c>
      <c r="U44" s="270">
        <v>0</v>
      </c>
      <c r="V44" s="270">
        <v>0</v>
      </c>
      <c r="W44" s="270">
        <v>0</v>
      </c>
      <c r="X44" s="270">
        <v>0</v>
      </c>
      <c r="Y44" s="270">
        <v>0</v>
      </c>
      <c r="Z44" s="270">
        <v>0</v>
      </c>
      <c r="AA44" s="270">
        <v>0</v>
      </c>
      <c r="AB44" s="273">
        <f t="shared" si="3"/>
        <v>0</v>
      </c>
      <c r="AC44" s="273">
        <f t="shared" si="4"/>
        <v>0</v>
      </c>
    </row>
    <row r="45" spans="1:29" x14ac:dyDescent="0.25">
      <c r="A45" s="73" t="s">
        <v>146</v>
      </c>
      <c r="B45" s="44" t="s">
        <v>145</v>
      </c>
      <c r="C45" s="269">
        <f t="shared" si="5"/>
        <v>0</v>
      </c>
      <c r="D45" s="269">
        <v>0</v>
      </c>
      <c r="E45" s="320">
        <f t="shared" si="8"/>
        <v>0</v>
      </c>
      <c r="F45" s="320">
        <f t="shared" si="6"/>
        <v>0</v>
      </c>
      <c r="G45" s="270">
        <v>0</v>
      </c>
      <c r="H45" s="270">
        <v>0</v>
      </c>
      <c r="I45" s="270">
        <v>0</v>
      </c>
      <c r="J45" s="270">
        <v>0</v>
      </c>
      <c r="K45" s="270">
        <v>0</v>
      </c>
      <c r="L45" s="271">
        <v>0</v>
      </c>
      <c r="M45" s="270">
        <v>0</v>
      </c>
      <c r="N45" s="270">
        <v>0</v>
      </c>
      <c r="O45" s="270">
        <v>0</v>
      </c>
      <c r="P45" s="270">
        <v>0</v>
      </c>
      <c r="Q45" s="270">
        <v>0</v>
      </c>
      <c r="R45" s="270">
        <v>0</v>
      </c>
      <c r="S45" s="270">
        <v>0</v>
      </c>
      <c r="T45" s="270">
        <v>0</v>
      </c>
      <c r="U45" s="270">
        <v>0</v>
      </c>
      <c r="V45" s="270">
        <v>0</v>
      </c>
      <c r="W45" s="270">
        <v>0</v>
      </c>
      <c r="X45" s="270">
        <f>X37</f>
        <v>0</v>
      </c>
      <c r="Y45" s="270">
        <v>0</v>
      </c>
      <c r="Z45" s="270">
        <v>0</v>
      </c>
      <c r="AA45" s="270">
        <v>0</v>
      </c>
      <c r="AB45" s="273">
        <f t="shared" si="3"/>
        <v>0</v>
      </c>
      <c r="AC45" s="273">
        <f t="shared" si="4"/>
        <v>0</v>
      </c>
    </row>
    <row r="46" spans="1:29" x14ac:dyDescent="0.25">
      <c r="A46" s="73" t="s">
        <v>144</v>
      </c>
      <c r="B46" s="44" t="s">
        <v>143</v>
      </c>
      <c r="C46" s="269">
        <f t="shared" si="5"/>
        <v>0</v>
      </c>
      <c r="D46" s="269">
        <v>0</v>
      </c>
      <c r="E46" s="320">
        <f t="shared" si="8"/>
        <v>0</v>
      </c>
      <c r="F46" s="320">
        <f t="shared" si="6"/>
        <v>0</v>
      </c>
      <c r="G46" s="270">
        <v>0</v>
      </c>
      <c r="H46" s="270">
        <v>0</v>
      </c>
      <c r="I46" s="270">
        <v>0</v>
      </c>
      <c r="J46" s="270">
        <v>0</v>
      </c>
      <c r="K46" s="270">
        <v>0</v>
      </c>
      <c r="L46" s="270">
        <v>0</v>
      </c>
      <c r="M46" s="270">
        <v>0</v>
      </c>
      <c r="N46" s="270">
        <v>0</v>
      </c>
      <c r="O46" s="270">
        <v>0</v>
      </c>
      <c r="P46" s="270">
        <v>0</v>
      </c>
      <c r="Q46" s="270">
        <v>0</v>
      </c>
      <c r="R46" s="270">
        <v>0</v>
      </c>
      <c r="S46" s="270">
        <v>0</v>
      </c>
      <c r="T46" s="270">
        <v>0</v>
      </c>
      <c r="U46" s="270">
        <v>0</v>
      </c>
      <c r="V46" s="270">
        <v>0</v>
      </c>
      <c r="W46" s="270">
        <v>0</v>
      </c>
      <c r="X46" s="270">
        <v>0</v>
      </c>
      <c r="Y46" s="270">
        <v>0</v>
      </c>
      <c r="Z46" s="270">
        <v>0</v>
      </c>
      <c r="AA46" s="270">
        <v>0</v>
      </c>
      <c r="AB46" s="273">
        <f t="shared" si="3"/>
        <v>0</v>
      </c>
      <c r="AC46" s="273">
        <f t="shared" si="4"/>
        <v>0</v>
      </c>
    </row>
    <row r="47" spans="1:29" ht="31.5" x14ac:dyDescent="0.25">
      <c r="A47" s="73" t="s">
        <v>142</v>
      </c>
      <c r="B47" s="44" t="s">
        <v>141</v>
      </c>
      <c r="C47" s="269">
        <f t="shared" si="5"/>
        <v>0</v>
      </c>
      <c r="D47" s="269">
        <v>0</v>
      </c>
      <c r="E47" s="320">
        <f t="shared" si="8"/>
        <v>0</v>
      </c>
      <c r="F47" s="320">
        <f t="shared" si="6"/>
        <v>0</v>
      </c>
      <c r="G47" s="270">
        <v>0</v>
      </c>
      <c r="H47" s="270">
        <v>0</v>
      </c>
      <c r="I47" s="270">
        <v>0</v>
      </c>
      <c r="J47" s="270">
        <v>0</v>
      </c>
      <c r="K47" s="270">
        <v>0</v>
      </c>
      <c r="L47" s="270">
        <v>0</v>
      </c>
      <c r="M47" s="270">
        <v>0</v>
      </c>
      <c r="N47" s="270">
        <v>0</v>
      </c>
      <c r="O47" s="270">
        <v>0</v>
      </c>
      <c r="P47" s="270">
        <v>0</v>
      </c>
      <c r="Q47" s="270">
        <v>0</v>
      </c>
      <c r="R47" s="270">
        <v>0</v>
      </c>
      <c r="S47" s="270">
        <v>0</v>
      </c>
      <c r="T47" s="270">
        <v>0</v>
      </c>
      <c r="U47" s="270">
        <v>0</v>
      </c>
      <c r="V47" s="270">
        <v>0</v>
      </c>
      <c r="W47" s="270">
        <v>0</v>
      </c>
      <c r="X47" s="270">
        <f>X39</f>
        <v>0</v>
      </c>
      <c r="Y47" s="270">
        <v>0</v>
      </c>
      <c r="Z47" s="270">
        <v>0</v>
      </c>
      <c r="AA47" s="270">
        <v>0</v>
      </c>
      <c r="AB47" s="273">
        <f t="shared" si="3"/>
        <v>0</v>
      </c>
      <c r="AC47" s="273">
        <f t="shared" si="4"/>
        <v>0</v>
      </c>
    </row>
    <row r="48" spans="1:29" ht="31.5" x14ac:dyDescent="0.25">
      <c r="A48" s="73" t="s">
        <v>140</v>
      </c>
      <c r="B48" s="44" t="s">
        <v>139</v>
      </c>
      <c r="C48" s="269">
        <f t="shared" si="5"/>
        <v>0</v>
      </c>
      <c r="D48" s="269">
        <v>0</v>
      </c>
      <c r="E48" s="320">
        <f t="shared" si="8"/>
        <v>0</v>
      </c>
      <c r="F48" s="320">
        <f t="shared" si="6"/>
        <v>0</v>
      </c>
      <c r="G48" s="270">
        <v>0</v>
      </c>
      <c r="H48" s="270">
        <v>0</v>
      </c>
      <c r="I48" s="270">
        <v>0</v>
      </c>
      <c r="J48" s="270">
        <v>0</v>
      </c>
      <c r="K48" s="270">
        <v>0</v>
      </c>
      <c r="L48" s="270">
        <v>0</v>
      </c>
      <c r="M48" s="270">
        <v>0</v>
      </c>
      <c r="N48" s="270">
        <v>0</v>
      </c>
      <c r="O48" s="270">
        <v>0</v>
      </c>
      <c r="P48" s="270">
        <v>0</v>
      </c>
      <c r="Q48" s="270">
        <v>0</v>
      </c>
      <c r="R48" s="270">
        <v>0</v>
      </c>
      <c r="S48" s="270">
        <v>0</v>
      </c>
      <c r="T48" s="270">
        <v>0</v>
      </c>
      <c r="U48" s="270">
        <v>0</v>
      </c>
      <c r="V48" s="270">
        <v>0</v>
      </c>
      <c r="W48" s="270">
        <v>0</v>
      </c>
      <c r="X48" s="270">
        <f>X40</f>
        <v>0</v>
      </c>
      <c r="Y48" s="270">
        <v>0</v>
      </c>
      <c r="Z48" s="270">
        <v>0</v>
      </c>
      <c r="AA48" s="270">
        <v>0</v>
      </c>
      <c r="AB48" s="273">
        <f t="shared" si="3"/>
        <v>0</v>
      </c>
      <c r="AC48" s="273">
        <f t="shared" si="4"/>
        <v>0</v>
      </c>
    </row>
    <row r="49" spans="1:29" x14ac:dyDescent="0.25">
      <c r="A49" s="73" t="s">
        <v>138</v>
      </c>
      <c r="B49" s="44" t="s">
        <v>137</v>
      </c>
      <c r="C49" s="269">
        <f t="shared" si="5"/>
        <v>0.26</v>
      </c>
      <c r="D49" s="269">
        <v>0</v>
      </c>
      <c r="E49" s="320">
        <f t="shared" si="8"/>
        <v>0.26</v>
      </c>
      <c r="F49" s="320">
        <f t="shared" si="6"/>
        <v>0.26</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f>X41</f>
        <v>0.26</v>
      </c>
      <c r="Y49" s="270">
        <v>0</v>
      </c>
      <c r="Z49" s="270">
        <v>0</v>
      </c>
      <c r="AA49" s="270">
        <v>0</v>
      </c>
      <c r="AB49" s="273">
        <f t="shared" si="3"/>
        <v>0.26</v>
      </c>
      <c r="AC49" s="273">
        <f t="shared" si="4"/>
        <v>0</v>
      </c>
    </row>
    <row r="50" spans="1:29" ht="18.75" x14ac:dyDescent="0.25">
      <c r="A50" s="73" t="s">
        <v>136</v>
      </c>
      <c r="B50" s="72" t="s">
        <v>135</v>
      </c>
      <c r="C50" s="269">
        <f t="shared" si="5"/>
        <v>0</v>
      </c>
      <c r="D50" s="269">
        <v>0</v>
      </c>
      <c r="E50" s="320">
        <f t="shared" si="8"/>
        <v>0</v>
      </c>
      <c r="F50" s="320">
        <f t="shared" si="6"/>
        <v>0</v>
      </c>
      <c r="G50" s="270">
        <v>0</v>
      </c>
      <c r="H50" s="270">
        <v>0</v>
      </c>
      <c r="I50" s="270">
        <v>0</v>
      </c>
      <c r="J50" s="270">
        <v>0</v>
      </c>
      <c r="K50" s="270">
        <v>0</v>
      </c>
      <c r="L50" s="270">
        <v>0</v>
      </c>
      <c r="M50" s="270">
        <v>0</v>
      </c>
      <c r="N50" s="270">
        <v>0</v>
      </c>
      <c r="O50" s="270">
        <v>0</v>
      </c>
      <c r="P50" s="270">
        <v>0</v>
      </c>
      <c r="Q50" s="270">
        <v>0</v>
      </c>
      <c r="R50" s="270">
        <v>0</v>
      </c>
      <c r="S50" s="270">
        <v>0</v>
      </c>
      <c r="T50" s="270">
        <v>0</v>
      </c>
      <c r="U50" s="270">
        <v>0</v>
      </c>
      <c r="V50" s="270">
        <v>0</v>
      </c>
      <c r="W50" s="270">
        <v>0</v>
      </c>
      <c r="X50" s="270">
        <v>0</v>
      </c>
      <c r="Y50" s="270">
        <v>0</v>
      </c>
      <c r="Z50" s="270">
        <v>0</v>
      </c>
      <c r="AA50" s="270">
        <v>0</v>
      </c>
      <c r="AB50" s="273">
        <f t="shared" si="3"/>
        <v>0</v>
      </c>
      <c r="AC50" s="273">
        <f t="shared" si="4"/>
        <v>0</v>
      </c>
    </row>
    <row r="51" spans="1:29" ht="35.25" customHeight="1" x14ac:dyDescent="0.25">
      <c r="A51" s="76" t="s">
        <v>56</v>
      </c>
      <c r="B51" s="75" t="s">
        <v>134</v>
      </c>
      <c r="C51" s="269">
        <f t="shared" si="5"/>
        <v>0</v>
      </c>
      <c r="D51" s="269">
        <v>0</v>
      </c>
      <c r="E51" s="320">
        <v>0</v>
      </c>
      <c r="F51" s="320">
        <f t="shared" si="6"/>
        <v>0</v>
      </c>
      <c r="G51" s="269">
        <v>0</v>
      </c>
      <c r="H51" s="269">
        <v>0</v>
      </c>
      <c r="I51" s="269">
        <v>0</v>
      </c>
      <c r="J51" s="269">
        <v>0</v>
      </c>
      <c r="K51" s="269">
        <v>0</v>
      </c>
      <c r="L51" s="272">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73">
        <f t="shared" si="3"/>
        <v>0</v>
      </c>
      <c r="AC51" s="273">
        <f t="shared" si="4"/>
        <v>0</v>
      </c>
    </row>
    <row r="52" spans="1:29" x14ac:dyDescent="0.25">
      <c r="A52" s="73" t="s">
        <v>133</v>
      </c>
      <c r="B52" s="44" t="s">
        <v>132</v>
      </c>
      <c r="C52" s="269">
        <f t="shared" si="5"/>
        <v>1.3317735947181719</v>
      </c>
      <c r="D52" s="269">
        <v>0</v>
      </c>
      <c r="E52" s="320">
        <f>C52</f>
        <v>1.3317735947181719</v>
      </c>
      <c r="F52" s="320">
        <f t="shared" si="6"/>
        <v>1.3317735947181719</v>
      </c>
      <c r="G52" s="270">
        <v>0</v>
      </c>
      <c r="H52" s="270">
        <v>0</v>
      </c>
      <c r="I52" s="270">
        <v>0</v>
      </c>
      <c r="J52" s="270">
        <v>0</v>
      </c>
      <c r="K52" s="270">
        <v>0</v>
      </c>
      <c r="L52" s="270">
        <v>0</v>
      </c>
      <c r="M52" s="270">
        <v>0</v>
      </c>
      <c r="N52" s="270">
        <v>0</v>
      </c>
      <c r="O52" s="270">
        <v>0</v>
      </c>
      <c r="P52" s="270">
        <v>0</v>
      </c>
      <c r="Q52" s="270">
        <v>0</v>
      </c>
      <c r="R52" s="270">
        <v>0</v>
      </c>
      <c r="S52" s="270">
        <v>0</v>
      </c>
      <c r="T52" s="270">
        <v>0</v>
      </c>
      <c r="U52" s="270">
        <v>0</v>
      </c>
      <c r="V52" s="270">
        <v>0</v>
      </c>
      <c r="W52" s="270">
        <v>0</v>
      </c>
      <c r="X52" s="270">
        <f>AB30</f>
        <v>1.3317735947181719</v>
      </c>
      <c r="Y52" s="270">
        <v>0</v>
      </c>
      <c r="Z52" s="270">
        <v>0</v>
      </c>
      <c r="AA52" s="270">
        <v>0</v>
      </c>
      <c r="AB52" s="273">
        <f t="shared" si="3"/>
        <v>1.3317735947181719</v>
      </c>
      <c r="AC52" s="273">
        <f t="shared" si="4"/>
        <v>0</v>
      </c>
    </row>
    <row r="53" spans="1:29" x14ac:dyDescent="0.25">
      <c r="A53" s="73" t="s">
        <v>131</v>
      </c>
      <c r="B53" s="44" t="s">
        <v>125</v>
      </c>
      <c r="C53" s="269">
        <f t="shared" si="5"/>
        <v>0</v>
      </c>
      <c r="D53" s="269">
        <v>0</v>
      </c>
      <c r="E53" s="320">
        <f>G53+AB53</f>
        <v>0</v>
      </c>
      <c r="F53" s="320">
        <f t="shared" si="6"/>
        <v>0</v>
      </c>
      <c r="G53" s="270">
        <v>0</v>
      </c>
      <c r="H53" s="270">
        <v>0</v>
      </c>
      <c r="I53" s="270">
        <v>0</v>
      </c>
      <c r="J53" s="270">
        <v>0</v>
      </c>
      <c r="K53" s="270">
        <v>0</v>
      </c>
      <c r="L53" s="271">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3">
        <f t="shared" si="3"/>
        <v>0</v>
      </c>
      <c r="AC53" s="273">
        <f t="shared" si="4"/>
        <v>0</v>
      </c>
    </row>
    <row r="54" spans="1:29" x14ac:dyDescent="0.25">
      <c r="A54" s="73" t="s">
        <v>130</v>
      </c>
      <c r="B54" s="72" t="s">
        <v>124</v>
      </c>
      <c r="C54" s="269">
        <f t="shared" si="5"/>
        <v>0</v>
      </c>
      <c r="D54" s="269">
        <v>0</v>
      </c>
      <c r="E54" s="320">
        <f>G54+AB54</f>
        <v>0</v>
      </c>
      <c r="F54" s="320">
        <f t="shared" si="6"/>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f>X45</f>
        <v>0</v>
      </c>
      <c r="Y54" s="270">
        <v>0</v>
      </c>
      <c r="Z54" s="270">
        <v>0</v>
      </c>
      <c r="AA54" s="270">
        <v>0</v>
      </c>
      <c r="AB54" s="273">
        <f t="shared" si="3"/>
        <v>0</v>
      </c>
      <c r="AC54" s="273">
        <f t="shared" si="4"/>
        <v>0</v>
      </c>
    </row>
    <row r="55" spans="1:29" x14ac:dyDescent="0.25">
      <c r="A55" s="73" t="s">
        <v>129</v>
      </c>
      <c r="B55" s="72" t="s">
        <v>123</v>
      </c>
      <c r="C55" s="269">
        <f t="shared" si="5"/>
        <v>0</v>
      </c>
      <c r="D55" s="269">
        <v>0</v>
      </c>
      <c r="E55" s="320">
        <f>G55+AB55</f>
        <v>0</v>
      </c>
      <c r="F55" s="320">
        <f t="shared" si="6"/>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3">
        <f t="shared" si="3"/>
        <v>0</v>
      </c>
      <c r="AC55" s="273">
        <f t="shared" si="4"/>
        <v>0</v>
      </c>
    </row>
    <row r="56" spans="1:29" x14ac:dyDescent="0.25">
      <c r="A56" s="73" t="s">
        <v>128</v>
      </c>
      <c r="B56" s="72" t="s">
        <v>122</v>
      </c>
      <c r="C56" s="269">
        <f t="shared" si="5"/>
        <v>0.26</v>
      </c>
      <c r="D56" s="269">
        <v>0</v>
      </c>
      <c r="E56" s="320">
        <f>G56+AB56</f>
        <v>0.26</v>
      </c>
      <c r="F56" s="320">
        <f t="shared" si="6"/>
        <v>0.26</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f>X47+X48+X49</f>
        <v>0.26</v>
      </c>
      <c r="Y56" s="270">
        <v>0</v>
      </c>
      <c r="Z56" s="270">
        <v>0</v>
      </c>
      <c r="AA56" s="270">
        <v>0</v>
      </c>
      <c r="AB56" s="273">
        <f t="shared" si="3"/>
        <v>0.26</v>
      </c>
      <c r="AC56" s="273">
        <f t="shared" si="4"/>
        <v>0</v>
      </c>
    </row>
    <row r="57" spans="1:29" ht="18.75" x14ac:dyDescent="0.25">
      <c r="A57" s="73" t="s">
        <v>127</v>
      </c>
      <c r="B57" s="72" t="s">
        <v>121</v>
      </c>
      <c r="C57" s="269">
        <f t="shared" si="5"/>
        <v>0</v>
      </c>
      <c r="D57" s="269">
        <v>0</v>
      </c>
      <c r="E57" s="320">
        <f>G57+AB57</f>
        <v>0</v>
      </c>
      <c r="F57" s="320">
        <f t="shared" si="6"/>
        <v>0</v>
      </c>
      <c r="G57" s="270">
        <v>0</v>
      </c>
      <c r="H57" s="270">
        <v>0</v>
      </c>
      <c r="I57" s="270">
        <v>0</v>
      </c>
      <c r="J57" s="270">
        <v>0</v>
      </c>
      <c r="K57" s="270">
        <v>0</v>
      </c>
      <c r="L57" s="270">
        <v>0</v>
      </c>
      <c r="M57" s="270">
        <v>0</v>
      </c>
      <c r="N57" s="270">
        <v>0</v>
      </c>
      <c r="O57" s="270">
        <v>0</v>
      </c>
      <c r="P57" s="270">
        <v>0</v>
      </c>
      <c r="Q57" s="270">
        <v>0</v>
      </c>
      <c r="R57" s="270">
        <v>0</v>
      </c>
      <c r="S57" s="270">
        <v>0</v>
      </c>
      <c r="T57" s="270">
        <v>0</v>
      </c>
      <c r="U57" s="270">
        <v>0</v>
      </c>
      <c r="V57" s="270">
        <v>0</v>
      </c>
      <c r="W57" s="270">
        <v>0</v>
      </c>
      <c r="X57" s="270">
        <v>0</v>
      </c>
      <c r="Y57" s="270">
        <v>0</v>
      </c>
      <c r="Z57" s="270">
        <v>0</v>
      </c>
      <c r="AA57" s="270">
        <v>0</v>
      </c>
      <c r="AB57" s="273">
        <f t="shared" si="3"/>
        <v>0</v>
      </c>
      <c r="AC57" s="273">
        <f t="shared" si="4"/>
        <v>0</v>
      </c>
    </row>
    <row r="58" spans="1:29" ht="36.75" customHeight="1" x14ac:dyDescent="0.25">
      <c r="A58" s="76" t="s">
        <v>55</v>
      </c>
      <c r="B58" s="97" t="s">
        <v>225</v>
      </c>
      <c r="C58" s="269">
        <f t="shared" si="5"/>
        <v>0</v>
      </c>
      <c r="D58" s="269">
        <v>0</v>
      </c>
      <c r="E58" s="320">
        <v>0</v>
      </c>
      <c r="F58" s="320">
        <f t="shared" si="6"/>
        <v>0</v>
      </c>
      <c r="G58" s="269">
        <v>0</v>
      </c>
      <c r="H58" s="269">
        <v>0</v>
      </c>
      <c r="I58" s="269">
        <v>0</v>
      </c>
      <c r="J58" s="269">
        <v>0</v>
      </c>
      <c r="K58" s="269">
        <v>0</v>
      </c>
      <c r="L58" s="272">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73">
        <f t="shared" si="3"/>
        <v>0</v>
      </c>
      <c r="AC58" s="273">
        <f t="shared" si="4"/>
        <v>0</v>
      </c>
    </row>
    <row r="59" spans="1:29" x14ac:dyDescent="0.25">
      <c r="A59" s="76" t="s">
        <v>53</v>
      </c>
      <c r="B59" s="75" t="s">
        <v>126</v>
      </c>
      <c r="C59" s="269">
        <f t="shared" si="5"/>
        <v>0</v>
      </c>
      <c r="D59" s="269">
        <v>0</v>
      </c>
      <c r="E59" s="320">
        <v>0</v>
      </c>
      <c r="F59" s="320">
        <f t="shared" si="6"/>
        <v>0</v>
      </c>
      <c r="G59" s="269">
        <v>0</v>
      </c>
      <c r="H59" s="269">
        <v>0</v>
      </c>
      <c r="I59" s="269">
        <v>0</v>
      </c>
      <c r="J59" s="269">
        <v>0</v>
      </c>
      <c r="K59" s="269">
        <v>0</v>
      </c>
      <c r="L59" s="272">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73">
        <f t="shared" si="3"/>
        <v>0</v>
      </c>
      <c r="AC59" s="273">
        <f t="shared" si="4"/>
        <v>0</v>
      </c>
    </row>
    <row r="60" spans="1:29" x14ac:dyDescent="0.25">
      <c r="A60" s="73" t="s">
        <v>219</v>
      </c>
      <c r="B60" s="74" t="s">
        <v>147</v>
      </c>
      <c r="C60" s="269">
        <f t="shared" si="5"/>
        <v>0</v>
      </c>
      <c r="D60" s="269">
        <v>0</v>
      </c>
      <c r="E60" s="320">
        <v>0</v>
      </c>
      <c r="F60" s="320">
        <f t="shared" si="6"/>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273">
        <f t="shared" si="3"/>
        <v>0</v>
      </c>
      <c r="AC60" s="273">
        <f t="shared" si="4"/>
        <v>0</v>
      </c>
    </row>
    <row r="61" spans="1:29" x14ac:dyDescent="0.25">
      <c r="A61" s="73" t="s">
        <v>220</v>
      </c>
      <c r="B61" s="74" t="s">
        <v>145</v>
      </c>
      <c r="C61" s="269">
        <f t="shared" si="5"/>
        <v>0</v>
      </c>
      <c r="D61" s="269">
        <v>0</v>
      </c>
      <c r="E61" s="320">
        <v>0</v>
      </c>
      <c r="F61" s="320">
        <f t="shared" si="6"/>
        <v>0</v>
      </c>
      <c r="G61" s="270">
        <v>0</v>
      </c>
      <c r="H61" s="270">
        <v>0</v>
      </c>
      <c r="I61" s="270">
        <v>0</v>
      </c>
      <c r="J61" s="270">
        <v>0</v>
      </c>
      <c r="K61" s="270">
        <v>0</v>
      </c>
      <c r="L61" s="270">
        <v>0</v>
      </c>
      <c r="M61" s="270">
        <v>0</v>
      </c>
      <c r="N61" s="270">
        <v>0</v>
      </c>
      <c r="O61" s="270">
        <v>0</v>
      </c>
      <c r="P61" s="270">
        <v>0</v>
      </c>
      <c r="Q61" s="270">
        <v>0</v>
      </c>
      <c r="R61" s="270">
        <v>0</v>
      </c>
      <c r="S61" s="270">
        <v>0</v>
      </c>
      <c r="T61" s="270">
        <v>0</v>
      </c>
      <c r="U61" s="270">
        <v>0</v>
      </c>
      <c r="V61" s="270">
        <v>0</v>
      </c>
      <c r="W61" s="270">
        <v>0</v>
      </c>
      <c r="X61" s="270">
        <v>0</v>
      </c>
      <c r="Y61" s="270">
        <v>0</v>
      </c>
      <c r="Z61" s="270">
        <v>0</v>
      </c>
      <c r="AA61" s="270">
        <v>0</v>
      </c>
      <c r="AB61" s="273">
        <f t="shared" si="3"/>
        <v>0</v>
      </c>
      <c r="AC61" s="273">
        <f t="shared" si="4"/>
        <v>0</v>
      </c>
    </row>
    <row r="62" spans="1:29" x14ac:dyDescent="0.25">
      <c r="A62" s="73" t="s">
        <v>221</v>
      </c>
      <c r="B62" s="74" t="s">
        <v>143</v>
      </c>
      <c r="C62" s="269">
        <f t="shared" si="5"/>
        <v>0</v>
      </c>
      <c r="D62" s="269">
        <v>0</v>
      </c>
      <c r="E62" s="320">
        <v>0</v>
      </c>
      <c r="F62" s="320">
        <f t="shared" si="6"/>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273">
        <f t="shared" si="3"/>
        <v>0</v>
      </c>
      <c r="AC62" s="273">
        <f t="shared" si="4"/>
        <v>0</v>
      </c>
    </row>
    <row r="63" spans="1:29" x14ac:dyDescent="0.25">
      <c r="A63" s="73" t="s">
        <v>222</v>
      </c>
      <c r="B63" s="74" t="s">
        <v>224</v>
      </c>
      <c r="C63" s="269">
        <f t="shared" si="5"/>
        <v>0</v>
      </c>
      <c r="D63" s="269">
        <v>0</v>
      </c>
      <c r="E63" s="320">
        <v>0</v>
      </c>
      <c r="F63" s="320">
        <f t="shared" si="6"/>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273">
        <f t="shared" si="3"/>
        <v>0</v>
      </c>
      <c r="AC63" s="273">
        <f t="shared" si="4"/>
        <v>0</v>
      </c>
    </row>
    <row r="64" spans="1:29" ht="18.75" x14ac:dyDescent="0.25">
      <c r="A64" s="73" t="s">
        <v>223</v>
      </c>
      <c r="B64" s="72" t="s">
        <v>121</v>
      </c>
      <c r="C64" s="269">
        <f t="shared" si="5"/>
        <v>0</v>
      </c>
      <c r="D64" s="269">
        <v>0</v>
      </c>
      <c r="E64" s="320">
        <v>0</v>
      </c>
      <c r="F64" s="320">
        <f t="shared" si="6"/>
        <v>0</v>
      </c>
      <c r="G64" s="270">
        <v>0</v>
      </c>
      <c r="H64" s="270">
        <v>0</v>
      </c>
      <c r="I64" s="270">
        <v>0</v>
      </c>
      <c r="J64" s="270">
        <v>0</v>
      </c>
      <c r="K64" s="270">
        <v>0</v>
      </c>
      <c r="L64" s="270">
        <v>0</v>
      </c>
      <c r="M64" s="270">
        <v>0</v>
      </c>
      <c r="N64" s="270">
        <v>0</v>
      </c>
      <c r="O64" s="270">
        <v>0</v>
      </c>
      <c r="P64" s="270">
        <v>0</v>
      </c>
      <c r="Q64" s="270">
        <v>0</v>
      </c>
      <c r="R64" s="270">
        <v>0</v>
      </c>
      <c r="S64" s="270">
        <v>0</v>
      </c>
      <c r="T64" s="270">
        <v>0</v>
      </c>
      <c r="U64" s="270">
        <v>0</v>
      </c>
      <c r="V64" s="270">
        <v>0</v>
      </c>
      <c r="W64" s="270">
        <v>0</v>
      </c>
      <c r="X64" s="270">
        <v>0</v>
      </c>
      <c r="Y64" s="270">
        <v>0</v>
      </c>
      <c r="Z64" s="270">
        <v>0</v>
      </c>
      <c r="AA64" s="270">
        <v>0</v>
      </c>
      <c r="AB64" s="273">
        <f t="shared" si="3"/>
        <v>0</v>
      </c>
      <c r="AC64" s="273">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40"/>
      <c r="C66" s="540"/>
      <c r="D66" s="540"/>
      <c r="E66" s="540"/>
      <c r="F66" s="540"/>
      <c r="G66" s="540"/>
      <c r="H66" s="540"/>
      <c r="I66" s="54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41"/>
      <c r="C68" s="541"/>
      <c r="D68" s="541"/>
      <c r="E68" s="541"/>
      <c r="F68" s="541"/>
      <c r="G68" s="541"/>
      <c r="H68" s="541"/>
      <c r="I68" s="54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40"/>
      <c r="C70" s="540"/>
      <c r="D70" s="540"/>
      <c r="E70" s="540"/>
      <c r="F70" s="540"/>
      <c r="G70" s="540"/>
      <c r="H70" s="540"/>
      <c r="I70" s="54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40"/>
      <c r="C72" s="540"/>
      <c r="D72" s="540"/>
      <c r="E72" s="540"/>
      <c r="F72" s="540"/>
      <c r="G72" s="540"/>
      <c r="H72" s="540"/>
      <c r="I72" s="54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41"/>
      <c r="C73" s="541"/>
      <c r="D73" s="541"/>
      <c r="E73" s="541"/>
      <c r="F73" s="541"/>
      <c r="G73" s="541"/>
      <c r="H73" s="541"/>
      <c r="I73" s="54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40"/>
      <c r="C74" s="540"/>
      <c r="D74" s="540"/>
      <c r="E74" s="540"/>
      <c r="F74" s="540"/>
      <c r="G74" s="540"/>
      <c r="H74" s="540"/>
      <c r="I74" s="54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38"/>
      <c r="C75" s="538"/>
      <c r="D75" s="538"/>
      <c r="E75" s="538"/>
      <c r="F75" s="538"/>
      <c r="G75" s="538"/>
      <c r="H75" s="538"/>
      <c r="I75" s="53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39"/>
      <c r="C77" s="539"/>
      <c r="D77" s="539"/>
      <c r="E77" s="539"/>
      <c r="F77" s="539"/>
      <c r="G77" s="539"/>
      <c r="H77" s="539"/>
      <c r="I77" s="53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34" priority="10" operator="notEqual">
      <formula>0</formula>
    </cfRule>
  </conditionalFormatting>
  <conditionalFormatting sqref="AB24:AC64">
    <cfRule type="cellIs" dxfId="33" priority="9" operator="notEqual">
      <formula>0</formula>
    </cfRule>
  </conditionalFormatting>
  <conditionalFormatting sqref="E24:F24">
    <cfRule type="cellIs" dxfId="32" priority="8" operator="notEqual">
      <formula>0</formula>
    </cfRule>
  </conditionalFormatting>
  <conditionalFormatting sqref="E58:F64 E51:F51 E25:F43">
    <cfRule type="cellIs" dxfId="31" priority="7" operator="notEqual">
      <formula>0</formula>
    </cfRule>
  </conditionalFormatting>
  <conditionalFormatting sqref="F44 F50">
    <cfRule type="cellIs" dxfId="30" priority="6" operator="notEqual">
      <formula>0</formula>
    </cfRule>
  </conditionalFormatting>
  <conditionalFormatting sqref="F45:F49">
    <cfRule type="cellIs" dxfId="29" priority="5" operator="notEqual">
      <formula>0</formula>
    </cfRule>
  </conditionalFormatting>
  <conditionalFormatting sqref="E44:E50">
    <cfRule type="cellIs" dxfId="28" priority="4" operator="notEqual">
      <formula>0</formula>
    </cfRule>
  </conditionalFormatting>
  <conditionalFormatting sqref="E52:F52 F53:F57">
    <cfRule type="cellIs" dxfId="27" priority="3" operator="notEqual">
      <formula>0</formula>
    </cfRule>
  </conditionalFormatting>
  <conditionalFormatting sqref="E53:E57">
    <cfRule type="cellIs" dxfId="26" priority="2" operator="notEqual">
      <formula>0</formula>
    </cfRule>
  </conditionalFormatting>
  <conditionalFormatting sqref="D24:D64">
    <cfRule type="cellIs" dxfId="2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X31" sqref="X31"/>
    </sheetView>
  </sheetViews>
  <sheetFormatPr defaultColWidth="9.140625" defaultRowHeight="15.75" x14ac:dyDescent="0.25"/>
  <cols>
    <col min="1" max="1" width="9.140625" style="59"/>
    <col min="2" max="2" width="57.85546875" style="59" customWidth="1"/>
    <col min="3" max="3" width="13" style="59" customWidth="1"/>
    <col min="4" max="4" width="17.85546875" style="59" hidden="1" customWidth="1"/>
    <col min="5" max="5" width="17.85546875" style="59" customWidth="1"/>
    <col min="6" max="7" width="19" style="59" customWidth="1"/>
    <col min="8" max="8" width="12" style="60" customWidth="1"/>
    <col min="9" max="20" width="9" style="60" customWidth="1"/>
    <col min="21" max="28" width="9" style="59" customWidth="1"/>
    <col min="29" max="30" width="8" style="59" hidden="1" customWidth="1"/>
    <col min="31" max="32" width="8.5703125" style="59" hidden="1" customWidth="1"/>
    <col min="33" max="34" width="8" style="59" hidden="1" customWidth="1"/>
    <col min="35" max="36" width="8.5703125" style="59" hidden="1" customWidth="1"/>
    <col min="37" max="38" width="8" style="59" hidden="1" customWidth="1"/>
    <col min="39" max="40" width="8.5703125" style="59" hidden="1" customWidth="1"/>
    <col min="41" max="41" width="13.140625" style="59" customWidth="1"/>
    <col min="42" max="42" width="24.85546875" style="59" customWidth="1"/>
    <col min="43" max="16384" width="9.140625" style="59"/>
  </cols>
  <sheetData>
    <row r="1" spans="1:42" ht="18.75" x14ac:dyDescent="0.25">
      <c r="A1" s="60"/>
      <c r="B1" s="60"/>
      <c r="C1" s="60"/>
      <c r="D1" s="60"/>
      <c r="E1" s="60"/>
      <c r="F1" s="60"/>
      <c r="G1" s="60"/>
      <c r="AP1" s="38" t="s">
        <v>65</v>
      </c>
    </row>
    <row r="2" spans="1:42" ht="18.75" x14ac:dyDescent="0.3">
      <c r="A2" s="60"/>
      <c r="B2" s="60"/>
      <c r="C2" s="60"/>
      <c r="D2" s="60"/>
      <c r="E2" s="60"/>
      <c r="F2" s="60"/>
      <c r="G2" s="60"/>
      <c r="AP2" s="14" t="s">
        <v>7</v>
      </c>
    </row>
    <row r="3" spans="1:42" ht="18.75" x14ac:dyDescent="0.3">
      <c r="A3" s="60"/>
      <c r="B3" s="60"/>
      <c r="C3" s="60"/>
      <c r="D3" s="60"/>
      <c r="E3" s="60"/>
      <c r="F3" s="60"/>
      <c r="G3" s="60"/>
      <c r="AP3" s="14" t="s">
        <v>64</v>
      </c>
    </row>
    <row r="4" spans="1:42" ht="18.75" customHeight="1" x14ac:dyDescent="0.25">
      <c r="A4" s="450" t="str">
        <f>'6.1. Паспорт сетевой график'!A5:K5</f>
        <v>Год раскрытия информации: 2020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c r="AD4" s="450"/>
      <c r="AE4" s="450"/>
      <c r="AF4" s="450"/>
      <c r="AG4" s="450"/>
      <c r="AH4" s="450"/>
      <c r="AI4" s="450"/>
      <c r="AJ4" s="450"/>
      <c r="AK4" s="450"/>
      <c r="AL4" s="450"/>
      <c r="AM4" s="450"/>
      <c r="AN4" s="450"/>
      <c r="AO4" s="450"/>
      <c r="AP4" s="450"/>
    </row>
    <row r="5" spans="1:42" ht="18.75" x14ac:dyDescent="0.3">
      <c r="A5" s="60"/>
      <c r="B5" s="60"/>
      <c r="C5" s="60"/>
      <c r="D5" s="60"/>
      <c r="E5" s="60"/>
      <c r="F5" s="60"/>
      <c r="G5" s="60"/>
      <c r="AP5" s="14"/>
    </row>
    <row r="6" spans="1:42" ht="18.75" x14ac:dyDescent="0.25">
      <c r="A6" s="569" t="s">
        <v>6</v>
      </c>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569"/>
      <c r="AG6" s="569"/>
      <c r="AH6" s="569"/>
      <c r="AI6" s="569"/>
      <c r="AJ6" s="569"/>
      <c r="AK6" s="569"/>
      <c r="AL6" s="569"/>
      <c r="AM6" s="569"/>
      <c r="AN6" s="569"/>
      <c r="AO6" s="569"/>
      <c r="AP6" s="569"/>
    </row>
    <row r="7" spans="1:42" ht="18.75" x14ac:dyDescent="0.25">
      <c r="A7" s="352"/>
      <c r="B7" s="352"/>
      <c r="C7" s="352"/>
      <c r="D7" s="352"/>
      <c r="E7" s="352"/>
      <c r="F7" s="352"/>
      <c r="G7" s="352"/>
      <c r="H7" s="352"/>
      <c r="I7" s="352"/>
      <c r="J7" s="352"/>
      <c r="K7" s="352"/>
      <c r="L7" s="352"/>
      <c r="M7" s="352"/>
      <c r="N7" s="352"/>
      <c r="O7" s="352"/>
      <c r="P7" s="352"/>
      <c r="Q7" s="352"/>
      <c r="R7" s="352"/>
      <c r="S7" s="352"/>
      <c r="T7" s="352"/>
      <c r="U7" s="353"/>
      <c r="V7" s="353"/>
      <c r="W7" s="353"/>
      <c r="X7" s="353"/>
      <c r="Y7" s="353"/>
      <c r="Z7" s="353"/>
      <c r="AA7" s="353"/>
      <c r="AB7" s="353"/>
      <c r="AC7" s="353"/>
      <c r="AD7" s="353"/>
      <c r="AE7" s="353"/>
      <c r="AF7" s="353"/>
      <c r="AG7" s="353"/>
      <c r="AH7" s="353"/>
      <c r="AI7" s="353"/>
      <c r="AJ7" s="353"/>
      <c r="AK7" s="353"/>
      <c r="AL7" s="353"/>
      <c r="AM7" s="353"/>
      <c r="AN7" s="353"/>
      <c r="AO7" s="353"/>
      <c r="AP7" s="353"/>
    </row>
    <row r="8" spans="1:42" x14ac:dyDescent="0.25">
      <c r="A8" s="570" t="str">
        <f>'6.1. Паспорт сетевой график'!A9</f>
        <v>Акционерное общество "Янтарьэнерго" ДЗО  ПАО "Россети"</v>
      </c>
      <c r="B8" s="570"/>
      <c r="C8" s="570"/>
      <c r="D8" s="570"/>
      <c r="E8" s="570"/>
      <c r="F8" s="570"/>
      <c r="G8" s="570"/>
      <c r="H8" s="570"/>
      <c r="I8" s="570"/>
      <c r="J8" s="570"/>
      <c r="K8" s="570"/>
      <c r="L8" s="570"/>
      <c r="M8" s="570"/>
      <c r="N8" s="570"/>
      <c r="O8" s="570"/>
      <c r="P8" s="570"/>
      <c r="Q8" s="570"/>
      <c r="R8" s="570"/>
      <c r="S8" s="570"/>
      <c r="T8" s="570"/>
      <c r="U8" s="570"/>
      <c r="V8" s="570"/>
      <c r="W8" s="570"/>
      <c r="X8" s="570"/>
      <c r="Y8" s="570"/>
      <c r="Z8" s="570"/>
      <c r="AA8" s="570"/>
      <c r="AB8" s="570"/>
      <c r="AC8" s="570"/>
      <c r="AD8" s="570"/>
      <c r="AE8" s="570"/>
      <c r="AF8" s="570"/>
      <c r="AG8" s="570"/>
      <c r="AH8" s="570"/>
      <c r="AI8" s="570"/>
      <c r="AJ8" s="570"/>
      <c r="AK8" s="570"/>
      <c r="AL8" s="570"/>
      <c r="AM8" s="570"/>
      <c r="AN8" s="570"/>
      <c r="AO8" s="570"/>
      <c r="AP8" s="570"/>
    </row>
    <row r="9" spans="1:42" ht="18.75" customHeight="1" x14ac:dyDescent="0.25">
      <c r="A9" s="567" t="s">
        <v>5</v>
      </c>
      <c r="B9" s="567"/>
      <c r="C9" s="567"/>
      <c r="D9" s="567"/>
      <c r="E9" s="567"/>
      <c r="F9" s="567"/>
      <c r="G9" s="567"/>
      <c r="H9" s="567"/>
      <c r="I9" s="567"/>
      <c r="J9" s="567"/>
      <c r="K9" s="567"/>
      <c r="L9" s="567"/>
      <c r="M9" s="567"/>
      <c r="N9" s="567"/>
      <c r="O9" s="567"/>
      <c r="P9" s="567"/>
      <c r="Q9" s="567"/>
      <c r="R9" s="567"/>
      <c r="S9" s="567"/>
      <c r="T9" s="567"/>
      <c r="U9" s="567"/>
      <c r="V9" s="567"/>
      <c r="W9" s="567"/>
      <c r="X9" s="567"/>
      <c r="Y9" s="567"/>
      <c r="Z9" s="567"/>
      <c r="AA9" s="567"/>
      <c r="AB9" s="567"/>
      <c r="AC9" s="567"/>
      <c r="AD9" s="567"/>
      <c r="AE9" s="567"/>
      <c r="AF9" s="567"/>
      <c r="AG9" s="567"/>
      <c r="AH9" s="567"/>
      <c r="AI9" s="567"/>
      <c r="AJ9" s="567"/>
      <c r="AK9" s="567"/>
      <c r="AL9" s="567"/>
      <c r="AM9" s="567"/>
      <c r="AN9" s="567"/>
      <c r="AO9" s="567"/>
      <c r="AP9" s="567"/>
    </row>
    <row r="10" spans="1:42" ht="18.75" x14ac:dyDescent="0.25">
      <c r="A10" s="352"/>
      <c r="B10" s="352"/>
      <c r="C10" s="352"/>
      <c r="D10" s="352"/>
      <c r="E10" s="352"/>
      <c r="F10" s="352"/>
      <c r="G10" s="352"/>
      <c r="H10" s="352"/>
      <c r="I10" s="352"/>
      <c r="J10" s="352"/>
      <c r="K10" s="352"/>
      <c r="L10" s="352"/>
      <c r="M10" s="352"/>
      <c r="N10" s="352"/>
      <c r="O10" s="352"/>
      <c r="P10" s="352"/>
      <c r="Q10" s="352"/>
      <c r="R10" s="352"/>
      <c r="S10" s="352"/>
      <c r="T10" s="352"/>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row>
    <row r="11" spans="1:42" x14ac:dyDescent="0.25">
      <c r="A11" s="570" t="str">
        <f>'6.1. Паспорт сетевой график'!A12</f>
        <v>H_16-0140</v>
      </c>
      <c r="B11" s="570"/>
      <c r="C11" s="570"/>
      <c r="D11" s="570"/>
      <c r="E11" s="570"/>
      <c r="F11" s="570"/>
      <c r="G11" s="570"/>
      <c r="H11" s="570"/>
      <c r="I11" s="570"/>
      <c r="J11" s="570"/>
      <c r="K11" s="570"/>
      <c r="L11" s="570"/>
      <c r="M11" s="570"/>
      <c r="N11" s="570"/>
      <c r="O11" s="570"/>
      <c r="P11" s="570"/>
      <c r="Q11" s="570"/>
      <c r="R11" s="570"/>
      <c r="S11" s="570"/>
      <c r="T11" s="570"/>
      <c r="U11" s="570"/>
      <c r="V11" s="570"/>
      <c r="W11" s="570"/>
      <c r="X11" s="570"/>
      <c r="Y11" s="570"/>
      <c r="Z11" s="570"/>
      <c r="AA11" s="570"/>
      <c r="AB11" s="570"/>
      <c r="AC11" s="570"/>
      <c r="AD11" s="570"/>
      <c r="AE11" s="570"/>
      <c r="AF11" s="570"/>
      <c r="AG11" s="570"/>
      <c r="AH11" s="570"/>
      <c r="AI11" s="570"/>
      <c r="AJ11" s="570"/>
      <c r="AK11" s="570"/>
      <c r="AL11" s="570"/>
      <c r="AM11" s="570"/>
      <c r="AN11" s="570"/>
      <c r="AO11" s="570"/>
      <c r="AP11" s="570"/>
    </row>
    <row r="12" spans="1:42" x14ac:dyDescent="0.25">
      <c r="A12" s="567" t="s">
        <v>4</v>
      </c>
      <c r="B12" s="567"/>
      <c r="C12" s="567"/>
      <c r="D12" s="567"/>
      <c r="E12" s="567"/>
      <c r="F12" s="567"/>
      <c r="G12" s="567"/>
      <c r="H12" s="567"/>
      <c r="I12" s="567"/>
      <c r="J12" s="567"/>
      <c r="K12" s="567"/>
      <c r="L12" s="567"/>
      <c r="M12" s="567"/>
      <c r="N12" s="567"/>
      <c r="O12" s="567"/>
      <c r="P12" s="567"/>
      <c r="Q12" s="567"/>
      <c r="R12" s="567"/>
      <c r="S12" s="567"/>
      <c r="T12" s="567"/>
      <c r="U12" s="567"/>
      <c r="V12" s="567"/>
      <c r="W12" s="567"/>
      <c r="X12" s="567"/>
      <c r="Y12" s="567"/>
      <c r="Z12" s="567"/>
      <c r="AA12" s="567"/>
      <c r="AB12" s="567"/>
      <c r="AC12" s="567"/>
      <c r="AD12" s="567"/>
      <c r="AE12" s="567"/>
      <c r="AF12" s="567"/>
      <c r="AG12" s="567"/>
      <c r="AH12" s="567"/>
      <c r="AI12" s="567"/>
      <c r="AJ12" s="567"/>
      <c r="AK12" s="567"/>
      <c r="AL12" s="567"/>
      <c r="AM12" s="567"/>
      <c r="AN12" s="567"/>
      <c r="AO12" s="567"/>
      <c r="AP12" s="567"/>
    </row>
    <row r="13" spans="1:42" ht="16.5" customHeight="1" x14ac:dyDescent="0.3">
      <c r="A13" s="354"/>
      <c r="B13" s="354"/>
      <c r="C13" s="354"/>
      <c r="D13" s="354"/>
      <c r="E13" s="354"/>
      <c r="F13" s="354"/>
      <c r="G13" s="354"/>
      <c r="H13" s="354"/>
      <c r="I13" s="354"/>
      <c r="J13" s="354"/>
      <c r="K13" s="354"/>
      <c r="L13" s="354"/>
      <c r="M13" s="354"/>
      <c r="N13" s="354"/>
      <c r="O13" s="354"/>
      <c r="P13" s="354"/>
      <c r="Q13" s="354"/>
      <c r="R13" s="354"/>
      <c r="S13" s="354"/>
      <c r="T13" s="354"/>
      <c r="U13" s="80"/>
      <c r="V13" s="80"/>
      <c r="W13" s="80"/>
      <c r="X13" s="80"/>
      <c r="Y13" s="80"/>
      <c r="Z13" s="80"/>
      <c r="AA13" s="80"/>
      <c r="AB13" s="80"/>
      <c r="AC13" s="80"/>
      <c r="AD13" s="80"/>
      <c r="AE13" s="80"/>
      <c r="AF13" s="80"/>
      <c r="AG13" s="80"/>
      <c r="AH13" s="80"/>
      <c r="AI13" s="80"/>
      <c r="AJ13" s="80"/>
      <c r="AK13" s="80"/>
      <c r="AL13" s="80"/>
      <c r="AM13" s="80"/>
      <c r="AN13" s="80"/>
      <c r="AO13" s="80"/>
      <c r="AP13" s="80"/>
    </row>
    <row r="14" spans="1:42" ht="36" customHeight="1" x14ac:dyDescent="0.25">
      <c r="A14" s="566" t="str">
        <f>'6.1. Паспорт сетевой график'!A15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4" s="566"/>
      <c r="C14" s="566"/>
      <c r="D14" s="566"/>
      <c r="E14" s="566"/>
      <c r="F14" s="566"/>
      <c r="G14" s="566"/>
      <c r="H14" s="566"/>
      <c r="I14" s="566"/>
      <c r="J14" s="566"/>
      <c r="K14" s="566"/>
      <c r="L14" s="566"/>
      <c r="M14" s="566"/>
      <c r="N14" s="566"/>
      <c r="O14" s="566"/>
      <c r="P14" s="566"/>
      <c r="Q14" s="566"/>
      <c r="R14" s="566"/>
      <c r="S14" s="566"/>
      <c r="T14" s="566"/>
      <c r="U14" s="566"/>
      <c r="V14" s="566"/>
      <c r="W14" s="566"/>
      <c r="X14" s="566"/>
      <c r="Y14" s="566"/>
      <c r="Z14" s="566"/>
      <c r="AA14" s="566"/>
      <c r="AB14" s="566"/>
      <c r="AC14" s="566"/>
      <c r="AD14" s="566"/>
      <c r="AE14" s="566"/>
      <c r="AF14" s="566"/>
      <c r="AG14" s="566"/>
      <c r="AH14" s="566"/>
      <c r="AI14" s="566"/>
      <c r="AJ14" s="566"/>
      <c r="AK14" s="566"/>
      <c r="AL14" s="566"/>
      <c r="AM14" s="566"/>
      <c r="AN14" s="566"/>
      <c r="AO14" s="566"/>
      <c r="AP14" s="566"/>
    </row>
    <row r="15" spans="1:42" ht="15.75" customHeight="1" x14ac:dyDescent="0.25">
      <c r="A15" s="567" t="s">
        <v>3</v>
      </c>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c r="AA15" s="567"/>
      <c r="AB15" s="567"/>
      <c r="AC15" s="567"/>
      <c r="AD15" s="567"/>
      <c r="AE15" s="567"/>
      <c r="AF15" s="567"/>
      <c r="AG15" s="567"/>
      <c r="AH15" s="567"/>
      <c r="AI15" s="567"/>
      <c r="AJ15" s="567"/>
      <c r="AK15" s="567"/>
      <c r="AL15" s="567"/>
      <c r="AM15" s="567"/>
      <c r="AN15" s="567"/>
      <c r="AO15" s="567"/>
      <c r="AP15" s="567"/>
    </row>
    <row r="16" spans="1:42"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c r="AD16" s="543"/>
      <c r="AE16" s="543"/>
      <c r="AF16" s="543"/>
      <c r="AG16" s="543"/>
      <c r="AH16" s="543"/>
      <c r="AI16" s="543"/>
      <c r="AJ16" s="543"/>
      <c r="AK16" s="543"/>
      <c r="AL16" s="543"/>
      <c r="AM16" s="543"/>
      <c r="AN16" s="543"/>
      <c r="AO16" s="543"/>
      <c r="AP16" s="543"/>
    </row>
    <row r="17" spans="1:45" x14ac:dyDescent="0.25">
      <c r="A17" s="60"/>
      <c r="U17" s="60"/>
      <c r="V17" s="60"/>
      <c r="W17" s="60"/>
      <c r="X17" s="60"/>
      <c r="Y17" s="60"/>
      <c r="Z17" s="60"/>
      <c r="AA17" s="60"/>
      <c r="AB17" s="60"/>
      <c r="AC17" s="60"/>
      <c r="AD17" s="60"/>
      <c r="AE17" s="60"/>
      <c r="AF17" s="60"/>
      <c r="AG17" s="60"/>
      <c r="AH17" s="60"/>
      <c r="AI17" s="60"/>
      <c r="AJ17" s="60"/>
      <c r="AK17" s="60"/>
      <c r="AL17" s="60"/>
      <c r="AM17" s="60"/>
      <c r="AN17" s="60"/>
      <c r="AO17" s="60"/>
    </row>
    <row r="18" spans="1:45" x14ac:dyDescent="0.25">
      <c r="A18" s="548" t="s">
        <v>433</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c r="AD18" s="548"/>
      <c r="AE18" s="548"/>
      <c r="AF18" s="548"/>
      <c r="AG18" s="548"/>
      <c r="AH18" s="548"/>
      <c r="AI18" s="548"/>
      <c r="AJ18" s="548"/>
      <c r="AK18" s="548"/>
      <c r="AL18" s="548"/>
      <c r="AM18" s="548"/>
      <c r="AN18" s="548"/>
      <c r="AO18" s="548"/>
      <c r="AP18" s="548"/>
    </row>
    <row r="19" spans="1:45" x14ac:dyDescent="0.25">
      <c r="A19" s="60"/>
      <c r="B19" s="60"/>
      <c r="C19" s="60"/>
      <c r="D19" s="60"/>
      <c r="E19" s="60"/>
      <c r="F19" s="60"/>
      <c r="G19" s="60"/>
      <c r="U19" s="60"/>
      <c r="V19" s="60"/>
      <c r="W19" s="60"/>
      <c r="X19" s="60"/>
      <c r="Y19" s="60"/>
      <c r="Z19" s="60"/>
      <c r="AA19" s="60"/>
      <c r="AB19" s="60"/>
      <c r="AC19" s="60"/>
      <c r="AD19" s="60"/>
      <c r="AE19" s="60"/>
      <c r="AF19" s="60"/>
      <c r="AG19" s="60"/>
      <c r="AH19" s="60"/>
      <c r="AI19" s="60"/>
      <c r="AJ19" s="60"/>
      <c r="AK19" s="60"/>
      <c r="AL19" s="60"/>
      <c r="AM19" s="60"/>
      <c r="AN19" s="60"/>
      <c r="AO19" s="60"/>
    </row>
    <row r="20" spans="1:45" ht="33" customHeight="1" x14ac:dyDescent="0.25">
      <c r="A20" s="544" t="s">
        <v>183</v>
      </c>
      <c r="B20" s="544" t="s">
        <v>182</v>
      </c>
      <c r="C20" s="556" t="s">
        <v>181</v>
      </c>
      <c r="D20" s="557"/>
      <c r="E20" s="558"/>
      <c r="F20" s="568" t="s">
        <v>180</v>
      </c>
      <c r="G20" s="568"/>
      <c r="H20" s="544" t="s">
        <v>622</v>
      </c>
      <c r="I20" s="535" t="s">
        <v>593</v>
      </c>
      <c r="J20" s="536"/>
      <c r="K20" s="536"/>
      <c r="L20" s="536"/>
      <c r="M20" s="535" t="s">
        <v>594</v>
      </c>
      <c r="N20" s="536"/>
      <c r="O20" s="536"/>
      <c r="P20" s="536"/>
      <c r="Q20" s="535" t="s">
        <v>595</v>
      </c>
      <c r="R20" s="536"/>
      <c r="S20" s="536"/>
      <c r="T20" s="536"/>
      <c r="U20" s="564">
        <v>2019</v>
      </c>
      <c r="V20" s="565"/>
      <c r="W20" s="565"/>
      <c r="X20" s="565"/>
      <c r="Y20" s="564">
        <v>2020</v>
      </c>
      <c r="Z20" s="565"/>
      <c r="AA20" s="565"/>
      <c r="AB20" s="565"/>
      <c r="AC20" s="564">
        <v>2021</v>
      </c>
      <c r="AD20" s="565"/>
      <c r="AE20" s="565"/>
      <c r="AF20" s="565"/>
      <c r="AG20" s="564">
        <v>2022</v>
      </c>
      <c r="AH20" s="565"/>
      <c r="AI20" s="565"/>
      <c r="AJ20" s="565"/>
      <c r="AK20" s="564">
        <v>2023</v>
      </c>
      <c r="AL20" s="565"/>
      <c r="AM20" s="565"/>
      <c r="AN20" s="565"/>
      <c r="AO20" s="562" t="s">
        <v>179</v>
      </c>
      <c r="AP20" s="562"/>
      <c r="AQ20" s="79"/>
      <c r="AR20" s="79"/>
      <c r="AS20" s="79"/>
    </row>
    <row r="21" spans="1:45" ht="99.75" customHeight="1" x14ac:dyDescent="0.25">
      <c r="A21" s="545"/>
      <c r="B21" s="545"/>
      <c r="C21" s="559"/>
      <c r="D21" s="560"/>
      <c r="E21" s="561"/>
      <c r="F21" s="568"/>
      <c r="G21" s="568"/>
      <c r="H21" s="545"/>
      <c r="I21" s="537" t="s">
        <v>1</v>
      </c>
      <c r="J21" s="537"/>
      <c r="K21" s="537" t="s">
        <v>592</v>
      </c>
      <c r="L21" s="537"/>
      <c r="M21" s="537" t="s">
        <v>1</v>
      </c>
      <c r="N21" s="537"/>
      <c r="O21" s="537" t="s">
        <v>592</v>
      </c>
      <c r="P21" s="537"/>
      <c r="Q21" s="537" t="s">
        <v>1</v>
      </c>
      <c r="R21" s="537"/>
      <c r="S21" s="537" t="s">
        <v>592</v>
      </c>
      <c r="T21" s="537"/>
      <c r="U21" s="537" t="s">
        <v>1</v>
      </c>
      <c r="V21" s="537"/>
      <c r="W21" s="537" t="s">
        <v>592</v>
      </c>
      <c r="X21" s="537"/>
      <c r="Y21" s="537" t="s">
        <v>1</v>
      </c>
      <c r="Z21" s="537"/>
      <c r="AA21" s="537" t="s">
        <v>592</v>
      </c>
      <c r="AB21" s="537"/>
      <c r="AC21" s="563" t="s">
        <v>1</v>
      </c>
      <c r="AD21" s="563"/>
      <c r="AE21" s="563" t="s">
        <v>178</v>
      </c>
      <c r="AF21" s="563"/>
      <c r="AG21" s="563" t="s">
        <v>1</v>
      </c>
      <c r="AH21" s="563"/>
      <c r="AI21" s="563" t="s">
        <v>178</v>
      </c>
      <c r="AJ21" s="563"/>
      <c r="AK21" s="563" t="s">
        <v>1</v>
      </c>
      <c r="AL21" s="563"/>
      <c r="AM21" s="563" t="s">
        <v>178</v>
      </c>
      <c r="AN21" s="563"/>
      <c r="AO21" s="562"/>
      <c r="AP21" s="562"/>
    </row>
    <row r="22" spans="1:45" ht="89.25" customHeight="1" x14ac:dyDescent="0.25">
      <c r="A22" s="546"/>
      <c r="B22" s="546"/>
      <c r="C22" s="351" t="s">
        <v>1</v>
      </c>
      <c r="D22" s="351" t="s">
        <v>178</v>
      </c>
      <c r="E22" s="444" t="s">
        <v>178</v>
      </c>
      <c r="F22" s="78" t="s">
        <v>599</v>
      </c>
      <c r="G22" s="78" t="s">
        <v>658</v>
      </c>
      <c r="H22" s="546"/>
      <c r="I22" s="323" t="s">
        <v>414</v>
      </c>
      <c r="J22" s="323" t="s">
        <v>415</v>
      </c>
      <c r="K22" s="323" t="s">
        <v>414</v>
      </c>
      <c r="L22" s="323" t="s">
        <v>415</v>
      </c>
      <c r="M22" s="323" t="s">
        <v>414</v>
      </c>
      <c r="N22" s="323" t="s">
        <v>415</v>
      </c>
      <c r="O22" s="323" t="s">
        <v>414</v>
      </c>
      <c r="P22" s="323" t="s">
        <v>415</v>
      </c>
      <c r="Q22" s="323" t="s">
        <v>414</v>
      </c>
      <c r="R22" s="323" t="s">
        <v>415</v>
      </c>
      <c r="S22" s="323" t="s">
        <v>414</v>
      </c>
      <c r="T22" s="323" t="s">
        <v>415</v>
      </c>
      <c r="U22" s="355" t="s">
        <v>414</v>
      </c>
      <c r="V22" s="355" t="s">
        <v>415</v>
      </c>
      <c r="W22" s="355" t="s">
        <v>414</v>
      </c>
      <c r="X22" s="355" t="s">
        <v>415</v>
      </c>
      <c r="Y22" s="355" t="s">
        <v>414</v>
      </c>
      <c r="Z22" s="355" t="s">
        <v>415</v>
      </c>
      <c r="AA22" s="355" t="s">
        <v>414</v>
      </c>
      <c r="AB22" s="355" t="s">
        <v>415</v>
      </c>
      <c r="AC22" s="355" t="s">
        <v>414</v>
      </c>
      <c r="AD22" s="355" t="s">
        <v>415</v>
      </c>
      <c r="AE22" s="355" t="s">
        <v>414</v>
      </c>
      <c r="AF22" s="355" t="s">
        <v>415</v>
      </c>
      <c r="AG22" s="355" t="s">
        <v>414</v>
      </c>
      <c r="AH22" s="355" t="s">
        <v>415</v>
      </c>
      <c r="AI22" s="355" t="s">
        <v>414</v>
      </c>
      <c r="AJ22" s="355" t="s">
        <v>415</v>
      </c>
      <c r="AK22" s="355" t="s">
        <v>414</v>
      </c>
      <c r="AL22" s="355" t="s">
        <v>415</v>
      </c>
      <c r="AM22" s="355" t="s">
        <v>414</v>
      </c>
      <c r="AN22" s="355" t="s">
        <v>415</v>
      </c>
      <c r="AO22" s="351" t="s">
        <v>1</v>
      </c>
      <c r="AP22" s="393" t="s">
        <v>8</v>
      </c>
    </row>
    <row r="23" spans="1:45" ht="19.5" customHeight="1" x14ac:dyDescent="0.25">
      <c r="A23" s="356">
        <v>1</v>
      </c>
      <c r="B23" s="356">
        <v>2</v>
      </c>
      <c r="C23" s="356">
        <v>3</v>
      </c>
      <c r="D23" s="356">
        <v>4</v>
      </c>
      <c r="E23" s="445">
        <v>4</v>
      </c>
      <c r="F23" s="356">
        <v>5</v>
      </c>
      <c r="G23" s="356">
        <v>6</v>
      </c>
      <c r="H23" s="356"/>
      <c r="I23" s="392">
        <f t="shared" ref="I23:T23" si="0">H23+1</f>
        <v>1</v>
      </c>
      <c r="J23" s="392">
        <f t="shared" si="0"/>
        <v>2</v>
      </c>
      <c r="K23" s="392">
        <f t="shared" si="0"/>
        <v>3</v>
      </c>
      <c r="L23" s="392">
        <f t="shared" si="0"/>
        <v>4</v>
      </c>
      <c r="M23" s="392">
        <f t="shared" si="0"/>
        <v>5</v>
      </c>
      <c r="N23" s="392">
        <f t="shared" si="0"/>
        <v>6</v>
      </c>
      <c r="O23" s="392">
        <f t="shared" si="0"/>
        <v>7</v>
      </c>
      <c r="P23" s="392">
        <f t="shared" si="0"/>
        <v>8</v>
      </c>
      <c r="Q23" s="392">
        <f t="shared" si="0"/>
        <v>9</v>
      </c>
      <c r="R23" s="392">
        <f t="shared" si="0"/>
        <v>10</v>
      </c>
      <c r="S23" s="392">
        <f t="shared" si="0"/>
        <v>11</v>
      </c>
      <c r="T23" s="392">
        <f t="shared" si="0"/>
        <v>12</v>
      </c>
      <c r="U23" s="356">
        <v>8</v>
      </c>
      <c r="V23" s="356">
        <v>9</v>
      </c>
      <c r="W23" s="356">
        <v>10</v>
      </c>
      <c r="X23" s="356">
        <v>11</v>
      </c>
      <c r="Y23" s="356">
        <v>12</v>
      </c>
      <c r="Z23" s="356">
        <v>13</v>
      </c>
      <c r="AA23" s="356">
        <v>14</v>
      </c>
      <c r="AB23" s="356">
        <v>15</v>
      </c>
      <c r="AC23" s="356">
        <v>16</v>
      </c>
      <c r="AD23" s="356">
        <v>17</v>
      </c>
      <c r="AE23" s="356">
        <v>18</v>
      </c>
      <c r="AF23" s="356">
        <v>19</v>
      </c>
      <c r="AG23" s="356">
        <v>20</v>
      </c>
      <c r="AH23" s="356">
        <v>21</v>
      </c>
      <c r="AI23" s="356">
        <v>22</v>
      </c>
      <c r="AJ23" s="356">
        <v>23</v>
      </c>
      <c r="AK23" s="356">
        <v>24</v>
      </c>
      <c r="AL23" s="356">
        <v>25</v>
      </c>
      <c r="AM23" s="356">
        <v>26</v>
      </c>
      <c r="AN23" s="356">
        <v>27</v>
      </c>
      <c r="AO23" s="356">
        <v>28</v>
      </c>
      <c r="AP23" s="356">
        <v>29</v>
      </c>
    </row>
    <row r="24" spans="1:45" ht="47.25" customHeight="1" x14ac:dyDescent="0.25">
      <c r="A24" s="357">
        <v>1</v>
      </c>
      <c r="B24" s="358" t="s">
        <v>177</v>
      </c>
      <c r="C24" s="359">
        <f t="shared" ref="C24:AB24" si="1">SUM(C25:C29)</f>
        <v>1.5981283100000001</v>
      </c>
      <c r="D24" s="359">
        <f t="shared" si="1"/>
        <v>1.5817283099999999</v>
      </c>
      <c r="E24" s="446">
        <v>0</v>
      </c>
      <c r="F24" s="359">
        <f t="shared" si="1"/>
        <v>1.5981283100000001</v>
      </c>
      <c r="G24" s="359">
        <f t="shared" si="1"/>
        <v>1.5817283099999999</v>
      </c>
      <c r="H24" s="359">
        <f t="shared" si="1"/>
        <v>0</v>
      </c>
      <c r="I24" s="359">
        <f t="shared" si="1"/>
        <v>0</v>
      </c>
      <c r="J24" s="359">
        <f t="shared" si="1"/>
        <v>0</v>
      </c>
      <c r="K24" s="359">
        <f t="shared" si="1"/>
        <v>0</v>
      </c>
      <c r="L24" s="359">
        <f t="shared" si="1"/>
        <v>0</v>
      </c>
      <c r="M24" s="359">
        <f t="shared" si="1"/>
        <v>0</v>
      </c>
      <c r="N24" s="359">
        <f t="shared" si="1"/>
        <v>0</v>
      </c>
      <c r="O24" s="359">
        <f t="shared" si="1"/>
        <v>0</v>
      </c>
      <c r="P24" s="359">
        <f t="shared" si="1"/>
        <v>0</v>
      </c>
      <c r="Q24" s="359">
        <f t="shared" si="1"/>
        <v>0</v>
      </c>
      <c r="R24" s="359">
        <f t="shared" si="1"/>
        <v>0</v>
      </c>
      <c r="S24" s="359">
        <f t="shared" si="1"/>
        <v>0</v>
      </c>
      <c r="T24" s="359">
        <f t="shared" si="1"/>
        <v>0</v>
      </c>
      <c r="U24" s="359">
        <f t="shared" si="1"/>
        <v>0.10596166</v>
      </c>
      <c r="V24" s="359">
        <f t="shared" si="1"/>
        <v>0.10596166</v>
      </c>
      <c r="W24" s="359">
        <f t="shared" si="1"/>
        <v>0</v>
      </c>
      <c r="X24" s="359">
        <f t="shared" si="1"/>
        <v>0</v>
      </c>
      <c r="Y24" s="359">
        <f t="shared" si="1"/>
        <v>1.4921666499999999</v>
      </c>
      <c r="Z24" s="359">
        <f t="shared" si="1"/>
        <v>0</v>
      </c>
      <c r="AA24" s="359">
        <f t="shared" si="1"/>
        <v>1.5817283099999999</v>
      </c>
      <c r="AB24" s="359">
        <f t="shared" si="1"/>
        <v>0</v>
      </c>
      <c r="AC24" s="359">
        <f t="shared" ref="AC24:AL24" si="2">SUM(AC25:AC29)</f>
        <v>0</v>
      </c>
      <c r="AD24" s="359">
        <f t="shared" si="2"/>
        <v>0</v>
      </c>
      <c r="AE24" s="359" t="s">
        <v>598</v>
      </c>
      <c r="AF24" s="359" t="s">
        <v>598</v>
      </c>
      <c r="AG24" s="359">
        <f t="shared" si="2"/>
        <v>0</v>
      </c>
      <c r="AH24" s="359">
        <f t="shared" si="2"/>
        <v>0</v>
      </c>
      <c r="AI24" s="359" t="s">
        <v>598</v>
      </c>
      <c r="AJ24" s="359" t="s">
        <v>598</v>
      </c>
      <c r="AK24" s="359">
        <f t="shared" si="2"/>
        <v>0</v>
      </c>
      <c r="AL24" s="359">
        <f t="shared" si="2"/>
        <v>0</v>
      </c>
      <c r="AM24" s="359" t="s">
        <v>598</v>
      </c>
      <c r="AN24" s="359" t="s">
        <v>598</v>
      </c>
      <c r="AO24" s="359">
        <f>I24+M24+Q24+U24+Y24</f>
        <v>1.5981283099999999</v>
      </c>
      <c r="AP24" s="371">
        <f>K24+O24+S24+W24+AA24</f>
        <v>1.5817283099999999</v>
      </c>
    </row>
    <row r="25" spans="1:45" ht="24" customHeight="1" x14ac:dyDescent="0.25">
      <c r="A25" s="360" t="s">
        <v>176</v>
      </c>
      <c r="B25" s="361" t="s">
        <v>175</v>
      </c>
      <c r="C25" s="359">
        <v>0</v>
      </c>
      <c r="D25" s="359">
        <v>0</v>
      </c>
      <c r="E25" s="446">
        <v>0</v>
      </c>
      <c r="F25" s="359">
        <f>C25</f>
        <v>0</v>
      </c>
      <c r="G25" s="359">
        <f>D25-H25-K25-O25-S25</f>
        <v>0</v>
      </c>
      <c r="H25" s="362">
        <v>0</v>
      </c>
      <c r="I25" s="270">
        <v>0</v>
      </c>
      <c r="J25" s="270">
        <v>0</v>
      </c>
      <c r="K25" s="270">
        <v>0</v>
      </c>
      <c r="L25" s="270">
        <v>0</v>
      </c>
      <c r="M25" s="270">
        <v>0</v>
      </c>
      <c r="N25" s="270">
        <v>0</v>
      </c>
      <c r="O25" s="270">
        <v>0</v>
      </c>
      <c r="P25" s="270">
        <v>0</v>
      </c>
      <c r="Q25" s="270">
        <v>0</v>
      </c>
      <c r="R25" s="270">
        <v>0</v>
      </c>
      <c r="S25" s="270">
        <v>0</v>
      </c>
      <c r="T25" s="270">
        <v>0</v>
      </c>
      <c r="U25" s="362">
        <v>0</v>
      </c>
      <c r="V25" s="362">
        <v>0</v>
      </c>
      <c r="W25" s="362">
        <v>0</v>
      </c>
      <c r="X25" s="362">
        <v>0</v>
      </c>
      <c r="Y25" s="362">
        <v>0</v>
      </c>
      <c r="Z25" s="362">
        <v>0</v>
      </c>
      <c r="AA25" s="362">
        <v>0</v>
      </c>
      <c r="AB25" s="362">
        <v>0</v>
      </c>
      <c r="AC25" s="362">
        <v>0</v>
      </c>
      <c r="AD25" s="362">
        <v>0</v>
      </c>
      <c r="AE25" s="359" t="s">
        <v>598</v>
      </c>
      <c r="AF25" s="359" t="s">
        <v>598</v>
      </c>
      <c r="AG25" s="362">
        <v>0</v>
      </c>
      <c r="AH25" s="362">
        <v>0</v>
      </c>
      <c r="AI25" s="359" t="s">
        <v>598</v>
      </c>
      <c r="AJ25" s="359" t="s">
        <v>598</v>
      </c>
      <c r="AK25" s="362">
        <v>0</v>
      </c>
      <c r="AL25" s="362">
        <v>0</v>
      </c>
      <c r="AM25" s="359" t="s">
        <v>598</v>
      </c>
      <c r="AN25" s="359" t="s">
        <v>598</v>
      </c>
      <c r="AO25" s="359">
        <f t="shared" ref="AO25:AO64" si="3">I25+M25+Q25+U25+Y25</f>
        <v>0</v>
      </c>
      <c r="AP25" s="371">
        <f t="shared" ref="AP25:AP64" si="4">K25+O25+S25+W25+AA25</f>
        <v>0</v>
      </c>
    </row>
    <row r="26" spans="1:45" x14ac:dyDescent="0.25">
      <c r="A26" s="360" t="s">
        <v>174</v>
      </c>
      <c r="B26" s="361" t="s">
        <v>173</v>
      </c>
      <c r="C26" s="359">
        <v>0</v>
      </c>
      <c r="D26" s="359">
        <v>0</v>
      </c>
      <c r="E26" s="446">
        <v>0</v>
      </c>
      <c r="F26" s="359">
        <f t="shared" ref="F26:F64" si="5">C26</f>
        <v>0</v>
      </c>
      <c r="G26" s="359">
        <f t="shared" ref="G26:G64" si="6">D26-H26-K26-O26-S26</f>
        <v>0</v>
      </c>
      <c r="H26" s="362">
        <v>0</v>
      </c>
      <c r="I26" s="270">
        <v>0</v>
      </c>
      <c r="J26" s="270">
        <v>0</v>
      </c>
      <c r="K26" s="270">
        <v>0</v>
      </c>
      <c r="L26" s="270">
        <v>0</v>
      </c>
      <c r="M26" s="270">
        <v>0</v>
      </c>
      <c r="N26" s="270">
        <v>0</v>
      </c>
      <c r="O26" s="270">
        <v>0</v>
      </c>
      <c r="P26" s="270">
        <v>0</v>
      </c>
      <c r="Q26" s="270">
        <v>0</v>
      </c>
      <c r="R26" s="270">
        <v>0</v>
      </c>
      <c r="S26" s="270">
        <v>0</v>
      </c>
      <c r="T26" s="270">
        <v>0</v>
      </c>
      <c r="U26" s="362">
        <v>0</v>
      </c>
      <c r="V26" s="362">
        <v>0</v>
      </c>
      <c r="W26" s="362">
        <v>0</v>
      </c>
      <c r="X26" s="362">
        <v>0</v>
      </c>
      <c r="Y26" s="362">
        <v>0</v>
      </c>
      <c r="Z26" s="362">
        <v>0</v>
      </c>
      <c r="AA26" s="362">
        <v>0</v>
      </c>
      <c r="AB26" s="362">
        <v>0</v>
      </c>
      <c r="AC26" s="362">
        <v>0</v>
      </c>
      <c r="AD26" s="362">
        <v>0</v>
      </c>
      <c r="AE26" s="359" t="s">
        <v>598</v>
      </c>
      <c r="AF26" s="359" t="s">
        <v>598</v>
      </c>
      <c r="AG26" s="362">
        <v>0</v>
      </c>
      <c r="AH26" s="362">
        <v>0</v>
      </c>
      <c r="AI26" s="359" t="s">
        <v>598</v>
      </c>
      <c r="AJ26" s="359" t="s">
        <v>598</v>
      </c>
      <c r="AK26" s="362">
        <v>0</v>
      </c>
      <c r="AL26" s="362">
        <v>0</v>
      </c>
      <c r="AM26" s="359" t="s">
        <v>598</v>
      </c>
      <c r="AN26" s="359" t="s">
        <v>598</v>
      </c>
      <c r="AO26" s="359">
        <f t="shared" si="3"/>
        <v>0</v>
      </c>
      <c r="AP26" s="371">
        <f t="shared" si="4"/>
        <v>0</v>
      </c>
    </row>
    <row r="27" spans="1:45" ht="31.5" x14ac:dyDescent="0.25">
      <c r="A27" s="360" t="s">
        <v>172</v>
      </c>
      <c r="B27" s="361" t="s">
        <v>370</v>
      </c>
      <c r="C27" s="359">
        <v>1.5981283100000001</v>
      </c>
      <c r="D27" s="359">
        <v>1.5817283099999999</v>
      </c>
      <c r="E27" s="446">
        <v>0</v>
      </c>
      <c r="F27" s="359">
        <f t="shared" si="5"/>
        <v>1.5981283100000001</v>
      </c>
      <c r="G27" s="359">
        <f t="shared" si="6"/>
        <v>1.5817283099999999</v>
      </c>
      <c r="H27" s="362">
        <v>0</v>
      </c>
      <c r="I27" s="270">
        <v>0</v>
      </c>
      <c r="J27" s="270">
        <v>0</v>
      </c>
      <c r="K27" s="270">
        <v>0</v>
      </c>
      <c r="L27" s="270">
        <v>0</v>
      </c>
      <c r="M27" s="271">
        <v>0</v>
      </c>
      <c r="N27" s="270">
        <v>0</v>
      </c>
      <c r="O27" s="270">
        <v>0</v>
      </c>
      <c r="P27" s="270">
        <v>0</v>
      </c>
      <c r="Q27" s="270">
        <v>0</v>
      </c>
      <c r="R27" s="270">
        <v>0</v>
      </c>
      <c r="S27" s="270">
        <v>0</v>
      </c>
      <c r="T27" s="270">
        <v>0</v>
      </c>
      <c r="U27" s="362">
        <v>0.10596166</v>
      </c>
      <c r="V27" s="362">
        <v>0.10596166</v>
      </c>
      <c r="W27" s="362">
        <v>0</v>
      </c>
      <c r="X27" s="362">
        <v>0</v>
      </c>
      <c r="Y27" s="362">
        <v>1.4921666499999999</v>
      </c>
      <c r="Z27" s="362">
        <v>0</v>
      </c>
      <c r="AA27" s="362">
        <v>1.5817283099999999</v>
      </c>
      <c r="AB27" s="362">
        <v>0</v>
      </c>
      <c r="AC27" s="362">
        <v>0</v>
      </c>
      <c r="AD27" s="362">
        <v>0</v>
      </c>
      <c r="AE27" s="359" t="s">
        <v>598</v>
      </c>
      <c r="AF27" s="359" t="s">
        <v>598</v>
      </c>
      <c r="AG27" s="362">
        <v>0</v>
      </c>
      <c r="AH27" s="362">
        <v>0</v>
      </c>
      <c r="AI27" s="359" t="s">
        <v>598</v>
      </c>
      <c r="AJ27" s="359" t="s">
        <v>598</v>
      </c>
      <c r="AK27" s="362">
        <v>0</v>
      </c>
      <c r="AL27" s="362">
        <v>0</v>
      </c>
      <c r="AM27" s="359" t="s">
        <v>598</v>
      </c>
      <c r="AN27" s="359" t="s">
        <v>598</v>
      </c>
      <c r="AO27" s="359">
        <f t="shared" si="3"/>
        <v>1.5981283099999999</v>
      </c>
      <c r="AP27" s="371">
        <f t="shared" si="4"/>
        <v>1.5817283099999999</v>
      </c>
    </row>
    <row r="28" spans="1:45" x14ac:dyDescent="0.25">
      <c r="A28" s="360" t="s">
        <v>171</v>
      </c>
      <c r="B28" s="361" t="s">
        <v>623</v>
      </c>
      <c r="C28" s="359">
        <v>0</v>
      </c>
      <c r="D28" s="359">
        <v>0</v>
      </c>
      <c r="E28" s="446">
        <v>0</v>
      </c>
      <c r="F28" s="359">
        <f t="shared" si="5"/>
        <v>0</v>
      </c>
      <c r="G28" s="359">
        <f t="shared" si="6"/>
        <v>0</v>
      </c>
      <c r="H28" s="362">
        <v>0</v>
      </c>
      <c r="I28" s="270">
        <v>0</v>
      </c>
      <c r="J28" s="270">
        <v>0</v>
      </c>
      <c r="K28" s="270">
        <v>0</v>
      </c>
      <c r="L28" s="270">
        <v>0</v>
      </c>
      <c r="M28" s="270">
        <v>0</v>
      </c>
      <c r="N28" s="270">
        <v>0</v>
      </c>
      <c r="O28" s="270">
        <v>0</v>
      </c>
      <c r="P28" s="270">
        <v>0</v>
      </c>
      <c r="Q28" s="270">
        <v>0</v>
      </c>
      <c r="R28" s="270">
        <v>0</v>
      </c>
      <c r="S28" s="270">
        <v>0</v>
      </c>
      <c r="T28" s="270">
        <v>0</v>
      </c>
      <c r="U28" s="362">
        <v>0</v>
      </c>
      <c r="V28" s="362">
        <v>0</v>
      </c>
      <c r="W28" s="362">
        <v>0</v>
      </c>
      <c r="X28" s="362">
        <v>0</v>
      </c>
      <c r="Y28" s="362">
        <v>0</v>
      </c>
      <c r="Z28" s="362">
        <v>0</v>
      </c>
      <c r="AA28" s="362">
        <v>0</v>
      </c>
      <c r="AB28" s="362">
        <v>0</v>
      </c>
      <c r="AC28" s="362">
        <v>0</v>
      </c>
      <c r="AD28" s="362">
        <v>0</v>
      </c>
      <c r="AE28" s="359" t="s">
        <v>598</v>
      </c>
      <c r="AF28" s="359" t="s">
        <v>598</v>
      </c>
      <c r="AG28" s="362">
        <v>0</v>
      </c>
      <c r="AH28" s="362">
        <v>0</v>
      </c>
      <c r="AI28" s="359" t="s">
        <v>598</v>
      </c>
      <c r="AJ28" s="359" t="s">
        <v>598</v>
      </c>
      <c r="AK28" s="362">
        <v>0</v>
      </c>
      <c r="AL28" s="362">
        <v>0</v>
      </c>
      <c r="AM28" s="359" t="s">
        <v>598</v>
      </c>
      <c r="AN28" s="359" t="s">
        <v>598</v>
      </c>
      <c r="AO28" s="359">
        <f t="shared" si="3"/>
        <v>0</v>
      </c>
      <c r="AP28" s="371">
        <f t="shared" si="4"/>
        <v>0</v>
      </c>
    </row>
    <row r="29" spans="1:45" x14ac:dyDescent="0.25">
      <c r="A29" s="360" t="s">
        <v>169</v>
      </c>
      <c r="B29" s="77" t="s">
        <v>168</v>
      </c>
      <c r="C29" s="359">
        <v>0</v>
      </c>
      <c r="D29" s="359">
        <v>0</v>
      </c>
      <c r="E29" s="446">
        <v>0</v>
      </c>
      <c r="F29" s="359">
        <f t="shared" si="5"/>
        <v>0</v>
      </c>
      <c r="G29" s="359">
        <f t="shared" si="6"/>
        <v>0</v>
      </c>
      <c r="H29" s="362">
        <v>0</v>
      </c>
      <c r="I29" s="270">
        <v>0</v>
      </c>
      <c r="J29" s="270">
        <v>0</v>
      </c>
      <c r="K29" s="270">
        <v>0</v>
      </c>
      <c r="L29" s="270">
        <v>0</v>
      </c>
      <c r="M29" s="270">
        <v>0</v>
      </c>
      <c r="N29" s="270">
        <v>0</v>
      </c>
      <c r="O29" s="270">
        <v>0</v>
      </c>
      <c r="P29" s="270">
        <v>0</v>
      </c>
      <c r="Q29" s="270">
        <v>0</v>
      </c>
      <c r="R29" s="270">
        <v>0</v>
      </c>
      <c r="S29" s="270">
        <v>0</v>
      </c>
      <c r="T29" s="270">
        <v>0</v>
      </c>
      <c r="U29" s="362">
        <v>0</v>
      </c>
      <c r="V29" s="362">
        <v>0</v>
      </c>
      <c r="W29" s="362">
        <v>0</v>
      </c>
      <c r="X29" s="362">
        <v>0</v>
      </c>
      <c r="Y29" s="363">
        <v>0</v>
      </c>
      <c r="Z29" s="362">
        <v>0</v>
      </c>
      <c r="AA29" s="363">
        <v>0</v>
      </c>
      <c r="AB29" s="362">
        <v>0</v>
      </c>
      <c r="AC29" s="362">
        <v>0</v>
      </c>
      <c r="AD29" s="362">
        <v>0</v>
      </c>
      <c r="AE29" s="359" t="s">
        <v>598</v>
      </c>
      <c r="AF29" s="359" t="s">
        <v>598</v>
      </c>
      <c r="AG29" s="362">
        <v>0</v>
      </c>
      <c r="AH29" s="362">
        <v>0</v>
      </c>
      <c r="AI29" s="359" t="s">
        <v>598</v>
      </c>
      <c r="AJ29" s="359" t="s">
        <v>598</v>
      </c>
      <c r="AK29" s="362">
        <v>0</v>
      </c>
      <c r="AL29" s="362">
        <v>0</v>
      </c>
      <c r="AM29" s="359" t="s">
        <v>598</v>
      </c>
      <c r="AN29" s="359" t="s">
        <v>598</v>
      </c>
      <c r="AO29" s="359">
        <f t="shared" si="3"/>
        <v>0</v>
      </c>
      <c r="AP29" s="371">
        <f t="shared" si="4"/>
        <v>0</v>
      </c>
    </row>
    <row r="30" spans="1:45" s="364" customFormat="1" ht="47.25" x14ac:dyDescent="0.25">
      <c r="A30" s="357" t="s">
        <v>60</v>
      </c>
      <c r="B30" s="358" t="s">
        <v>167</v>
      </c>
      <c r="C30" s="359">
        <v>1.3317735900000001</v>
      </c>
      <c r="D30" s="359">
        <v>1.3317735900000001</v>
      </c>
      <c r="E30" s="446">
        <v>0</v>
      </c>
      <c r="F30" s="359">
        <f t="shared" si="5"/>
        <v>1.3317735900000001</v>
      </c>
      <c r="G30" s="359">
        <f t="shared" si="6"/>
        <v>1.3317735900000001</v>
      </c>
      <c r="H30" s="359">
        <v>0</v>
      </c>
      <c r="I30" s="359">
        <v>0</v>
      </c>
      <c r="J30" s="359">
        <v>0</v>
      </c>
      <c r="K30" s="359">
        <v>0</v>
      </c>
      <c r="L30" s="359">
        <v>0</v>
      </c>
      <c r="M30" s="359">
        <v>0</v>
      </c>
      <c r="N30" s="359">
        <v>0</v>
      </c>
      <c r="O30" s="359">
        <v>0</v>
      </c>
      <c r="P30" s="359">
        <v>0</v>
      </c>
      <c r="Q30" s="359">
        <v>0</v>
      </c>
      <c r="R30" s="359">
        <v>0</v>
      </c>
      <c r="S30" s="359">
        <v>0</v>
      </c>
      <c r="T30" s="359">
        <v>0</v>
      </c>
      <c r="U30" s="359">
        <v>8.8301379999999999E-2</v>
      </c>
      <c r="V30" s="359">
        <v>8.8301379999999999E-2</v>
      </c>
      <c r="W30" s="359">
        <v>8.2000000000000003E-2</v>
      </c>
      <c r="X30" s="359">
        <v>8.2000000000000003E-2</v>
      </c>
      <c r="Y30" s="359">
        <v>1.24347221</v>
      </c>
      <c r="Z30" s="359">
        <v>0</v>
      </c>
      <c r="AA30" s="359">
        <v>1.24977359</v>
      </c>
      <c r="AB30" s="359">
        <v>0</v>
      </c>
      <c r="AC30" s="359">
        <v>0</v>
      </c>
      <c r="AD30" s="359">
        <v>0</v>
      </c>
      <c r="AE30" s="359" t="s">
        <v>598</v>
      </c>
      <c r="AF30" s="359" t="s">
        <v>598</v>
      </c>
      <c r="AG30" s="359">
        <v>0</v>
      </c>
      <c r="AH30" s="359">
        <v>0</v>
      </c>
      <c r="AI30" s="359" t="s">
        <v>598</v>
      </c>
      <c r="AJ30" s="359" t="s">
        <v>598</v>
      </c>
      <c r="AK30" s="359">
        <v>0</v>
      </c>
      <c r="AL30" s="359">
        <v>0</v>
      </c>
      <c r="AM30" s="359" t="s">
        <v>598</v>
      </c>
      <c r="AN30" s="359" t="s">
        <v>598</v>
      </c>
      <c r="AO30" s="359">
        <f t="shared" si="3"/>
        <v>1.3317735900000001</v>
      </c>
      <c r="AP30" s="371">
        <f t="shared" si="4"/>
        <v>1.3317735900000001</v>
      </c>
    </row>
    <row r="31" spans="1:45" x14ac:dyDescent="0.25">
      <c r="A31" s="357" t="s">
        <v>166</v>
      </c>
      <c r="B31" s="361" t="s">
        <v>165</v>
      </c>
      <c r="C31" s="359">
        <v>8.8301379999999999E-2</v>
      </c>
      <c r="D31" s="359">
        <v>8.2000000000000003E-2</v>
      </c>
      <c r="E31" s="446">
        <v>0</v>
      </c>
      <c r="F31" s="359">
        <f t="shared" si="5"/>
        <v>8.8301379999999999E-2</v>
      </c>
      <c r="G31" s="359">
        <f t="shared" si="6"/>
        <v>8.2000000000000003E-2</v>
      </c>
      <c r="H31" s="362">
        <v>0</v>
      </c>
      <c r="I31" s="270">
        <v>0</v>
      </c>
      <c r="J31" s="270">
        <v>0</v>
      </c>
      <c r="K31" s="270">
        <v>0</v>
      </c>
      <c r="L31" s="270">
        <v>0</v>
      </c>
      <c r="M31" s="270">
        <v>0</v>
      </c>
      <c r="N31" s="270">
        <v>0</v>
      </c>
      <c r="O31" s="270">
        <v>0</v>
      </c>
      <c r="P31" s="270">
        <v>0</v>
      </c>
      <c r="Q31" s="270">
        <v>0</v>
      </c>
      <c r="R31" s="270">
        <v>0</v>
      </c>
      <c r="S31" s="270">
        <v>0</v>
      </c>
      <c r="T31" s="270">
        <v>0</v>
      </c>
      <c r="U31" s="362">
        <v>8.8301379999999999E-2</v>
      </c>
      <c r="V31" s="362">
        <v>8.8301379999999999E-2</v>
      </c>
      <c r="W31" s="362">
        <v>8.2000000000000003E-2</v>
      </c>
      <c r="X31" s="362">
        <v>8.2000000000000003E-2</v>
      </c>
      <c r="Y31" s="362">
        <v>0</v>
      </c>
      <c r="Z31" s="362">
        <v>0</v>
      </c>
      <c r="AA31" s="362">
        <f t="shared" ref="AA31:AA64" si="7">D31-W31</f>
        <v>0</v>
      </c>
      <c r="AB31" s="362">
        <v>0</v>
      </c>
      <c r="AC31" s="362">
        <v>0</v>
      </c>
      <c r="AD31" s="362">
        <v>0</v>
      </c>
      <c r="AE31" s="359" t="s">
        <v>598</v>
      </c>
      <c r="AF31" s="359" t="s">
        <v>598</v>
      </c>
      <c r="AG31" s="362">
        <v>0</v>
      </c>
      <c r="AH31" s="362">
        <v>0</v>
      </c>
      <c r="AI31" s="359" t="s">
        <v>598</v>
      </c>
      <c r="AJ31" s="359" t="s">
        <v>598</v>
      </c>
      <c r="AK31" s="362">
        <v>0</v>
      </c>
      <c r="AL31" s="362">
        <v>0</v>
      </c>
      <c r="AM31" s="359" t="s">
        <v>598</v>
      </c>
      <c r="AN31" s="359" t="s">
        <v>598</v>
      </c>
      <c r="AO31" s="359">
        <f t="shared" si="3"/>
        <v>8.8301379999999999E-2</v>
      </c>
      <c r="AP31" s="371">
        <f t="shared" si="4"/>
        <v>8.2000000000000003E-2</v>
      </c>
    </row>
    <row r="32" spans="1:45" ht="31.5" x14ac:dyDescent="0.25">
      <c r="A32" s="357" t="s">
        <v>164</v>
      </c>
      <c r="B32" s="361" t="s">
        <v>163</v>
      </c>
      <c r="C32" s="359">
        <v>0.93730161999999995</v>
      </c>
      <c r="D32" s="359">
        <v>0.93730161999999995</v>
      </c>
      <c r="E32" s="446">
        <v>0</v>
      </c>
      <c r="F32" s="359">
        <f t="shared" si="5"/>
        <v>0.93730161999999995</v>
      </c>
      <c r="G32" s="359">
        <f t="shared" si="6"/>
        <v>0.93730161999999995</v>
      </c>
      <c r="H32" s="362">
        <v>0</v>
      </c>
      <c r="I32" s="270">
        <v>0</v>
      </c>
      <c r="J32" s="270">
        <v>0</v>
      </c>
      <c r="K32" s="270">
        <v>0</v>
      </c>
      <c r="L32" s="270">
        <v>0</v>
      </c>
      <c r="M32" s="270">
        <v>0</v>
      </c>
      <c r="N32" s="270">
        <v>0</v>
      </c>
      <c r="O32" s="270">
        <v>0</v>
      </c>
      <c r="P32" s="270">
        <v>0</v>
      </c>
      <c r="Q32" s="270">
        <v>0</v>
      </c>
      <c r="R32" s="270">
        <v>0</v>
      </c>
      <c r="S32" s="270">
        <v>0</v>
      </c>
      <c r="T32" s="270">
        <v>0</v>
      </c>
      <c r="U32" s="362">
        <v>0</v>
      </c>
      <c r="V32" s="362">
        <v>0</v>
      </c>
      <c r="W32" s="362">
        <v>0</v>
      </c>
      <c r="X32" s="362">
        <v>0</v>
      </c>
      <c r="Y32" s="362">
        <v>0.93730161999999995</v>
      </c>
      <c r="Z32" s="362">
        <v>0</v>
      </c>
      <c r="AA32" s="362">
        <f t="shared" si="7"/>
        <v>0.93730161999999995</v>
      </c>
      <c r="AB32" s="362">
        <v>0</v>
      </c>
      <c r="AC32" s="362">
        <v>0</v>
      </c>
      <c r="AD32" s="362">
        <v>0</v>
      </c>
      <c r="AE32" s="359" t="s">
        <v>598</v>
      </c>
      <c r="AF32" s="359" t="s">
        <v>598</v>
      </c>
      <c r="AG32" s="362">
        <v>0</v>
      </c>
      <c r="AH32" s="362">
        <v>0</v>
      </c>
      <c r="AI32" s="359" t="s">
        <v>598</v>
      </c>
      <c r="AJ32" s="359" t="s">
        <v>598</v>
      </c>
      <c r="AK32" s="362">
        <v>0</v>
      </c>
      <c r="AL32" s="362">
        <v>0</v>
      </c>
      <c r="AM32" s="359" t="s">
        <v>598</v>
      </c>
      <c r="AN32" s="359" t="s">
        <v>598</v>
      </c>
      <c r="AO32" s="359">
        <f t="shared" si="3"/>
        <v>0.93730161999999995</v>
      </c>
      <c r="AP32" s="371">
        <f t="shared" si="4"/>
        <v>0.93730161999999995</v>
      </c>
    </row>
    <row r="33" spans="1:42" x14ac:dyDescent="0.25">
      <c r="A33" s="357" t="s">
        <v>162</v>
      </c>
      <c r="B33" s="361" t="s">
        <v>161</v>
      </c>
      <c r="C33" s="359">
        <v>1.416484E-2</v>
      </c>
      <c r="D33" s="359">
        <v>1.416484E-2</v>
      </c>
      <c r="E33" s="446">
        <v>0</v>
      </c>
      <c r="F33" s="359">
        <f t="shared" si="5"/>
        <v>1.416484E-2</v>
      </c>
      <c r="G33" s="359">
        <f t="shared" si="6"/>
        <v>1.416484E-2</v>
      </c>
      <c r="H33" s="362">
        <v>0</v>
      </c>
      <c r="I33" s="270">
        <v>0</v>
      </c>
      <c r="J33" s="270">
        <v>0</v>
      </c>
      <c r="K33" s="270">
        <v>0</v>
      </c>
      <c r="L33" s="270">
        <v>0</v>
      </c>
      <c r="M33" s="270">
        <v>0</v>
      </c>
      <c r="N33" s="270">
        <v>0</v>
      </c>
      <c r="O33" s="270">
        <v>0</v>
      </c>
      <c r="P33" s="270">
        <v>0</v>
      </c>
      <c r="Q33" s="270">
        <v>0</v>
      </c>
      <c r="R33" s="270">
        <v>0</v>
      </c>
      <c r="S33" s="270">
        <v>0</v>
      </c>
      <c r="T33" s="270">
        <v>0</v>
      </c>
      <c r="U33" s="362">
        <v>0</v>
      </c>
      <c r="V33" s="362">
        <v>0</v>
      </c>
      <c r="W33" s="362">
        <v>0</v>
      </c>
      <c r="X33" s="362">
        <v>0</v>
      </c>
      <c r="Y33" s="362">
        <v>1.416484E-2</v>
      </c>
      <c r="Z33" s="362">
        <v>0</v>
      </c>
      <c r="AA33" s="362">
        <f t="shared" si="7"/>
        <v>1.416484E-2</v>
      </c>
      <c r="AB33" s="362">
        <v>0</v>
      </c>
      <c r="AC33" s="362">
        <v>0</v>
      </c>
      <c r="AD33" s="362">
        <v>0</v>
      </c>
      <c r="AE33" s="359" t="s">
        <v>598</v>
      </c>
      <c r="AF33" s="359" t="s">
        <v>598</v>
      </c>
      <c r="AG33" s="362">
        <v>0</v>
      </c>
      <c r="AH33" s="362">
        <v>0</v>
      </c>
      <c r="AI33" s="359" t="s">
        <v>598</v>
      </c>
      <c r="AJ33" s="359" t="s">
        <v>598</v>
      </c>
      <c r="AK33" s="362">
        <v>0</v>
      </c>
      <c r="AL33" s="362">
        <v>0</v>
      </c>
      <c r="AM33" s="359" t="s">
        <v>598</v>
      </c>
      <c r="AN33" s="359" t="s">
        <v>598</v>
      </c>
      <c r="AO33" s="359">
        <f t="shared" si="3"/>
        <v>1.416484E-2</v>
      </c>
      <c r="AP33" s="371">
        <f t="shared" si="4"/>
        <v>1.416484E-2</v>
      </c>
    </row>
    <row r="34" spans="1:42" x14ac:dyDescent="0.25">
      <c r="A34" s="357" t="s">
        <v>160</v>
      </c>
      <c r="B34" s="361" t="s">
        <v>159</v>
      </c>
      <c r="C34" s="359">
        <v>0.29200575000000001</v>
      </c>
      <c r="D34" s="359">
        <v>0.29830713000000003</v>
      </c>
      <c r="E34" s="446">
        <v>0</v>
      </c>
      <c r="F34" s="359">
        <f t="shared" si="5"/>
        <v>0.29200575000000001</v>
      </c>
      <c r="G34" s="359">
        <f t="shared" si="6"/>
        <v>0.29830713000000003</v>
      </c>
      <c r="H34" s="362">
        <v>0</v>
      </c>
      <c r="I34" s="270">
        <v>0</v>
      </c>
      <c r="J34" s="270">
        <v>0</v>
      </c>
      <c r="K34" s="270">
        <v>0</v>
      </c>
      <c r="L34" s="270">
        <v>0</v>
      </c>
      <c r="M34" s="270">
        <v>0</v>
      </c>
      <c r="N34" s="270">
        <v>0</v>
      </c>
      <c r="O34" s="270">
        <v>0</v>
      </c>
      <c r="P34" s="270">
        <v>0</v>
      </c>
      <c r="Q34" s="270">
        <v>0</v>
      </c>
      <c r="R34" s="270">
        <v>0</v>
      </c>
      <c r="S34" s="270">
        <v>0</v>
      </c>
      <c r="T34" s="270">
        <v>0</v>
      </c>
      <c r="U34" s="362">
        <v>0</v>
      </c>
      <c r="V34" s="362">
        <v>0</v>
      </c>
      <c r="W34" s="362">
        <v>0</v>
      </c>
      <c r="X34" s="362">
        <v>0</v>
      </c>
      <c r="Y34" s="362">
        <v>0.29200575000000001</v>
      </c>
      <c r="Z34" s="362">
        <v>0</v>
      </c>
      <c r="AA34" s="362">
        <f t="shared" si="7"/>
        <v>0.29830713000000003</v>
      </c>
      <c r="AB34" s="362">
        <v>0</v>
      </c>
      <c r="AC34" s="362">
        <v>0</v>
      </c>
      <c r="AD34" s="362">
        <v>0</v>
      </c>
      <c r="AE34" s="359" t="s">
        <v>598</v>
      </c>
      <c r="AF34" s="359" t="s">
        <v>598</v>
      </c>
      <c r="AG34" s="362">
        <v>0</v>
      </c>
      <c r="AH34" s="362">
        <v>0</v>
      </c>
      <c r="AI34" s="359" t="s">
        <v>598</v>
      </c>
      <c r="AJ34" s="359" t="s">
        <v>598</v>
      </c>
      <c r="AK34" s="362">
        <v>0</v>
      </c>
      <c r="AL34" s="362">
        <v>0</v>
      </c>
      <c r="AM34" s="359" t="s">
        <v>598</v>
      </c>
      <c r="AN34" s="359" t="s">
        <v>598</v>
      </c>
      <c r="AO34" s="359">
        <f t="shared" si="3"/>
        <v>0.29200575000000001</v>
      </c>
      <c r="AP34" s="371">
        <f t="shared" si="4"/>
        <v>0.29830713000000003</v>
      </c>
    </row>
    <row r="35" spans="1:42" s="364" customFormat="1" ht="31.5" x14ac:dyDescent="0.25">
      <c r="A35" s="357" t="s">
        <v>59</v>
      </c>
      <c r="B35" s="358" t="s">
        <v>158</v>
      </c>
      <c r="C35" s="359">
        <v>0</v>
      </c>
      <c r="D35" s="359">
        <v>0</v>
      </c>
      <c r="E35" s="446">
        <v>0</v>
      </c>
      <c r="F35" s="359">
        <f t="shared" si="5"/>
        <v>0</v>
      </c>
      <c r="G35" s="359">
        <f t="shared" si="6"/>
        <v>0</v>
      </c>
      <c r="H35" s="359">
        <v>0</v>
      </c>
      <c r="I35" s="269">
        <v>0</v>
      </c>
      <c r="J35" s="269">
        <v>0</v>
      </c>
      <c r="K35" s="269">
        <v>0</v>
      </c>
      <c r="L35" s="269">
        <v>0</v>
      </c>
      <c r="M35" s="272">
        <v>0</v>
      </c>
      <c r="N35" s="269">
        <v>0</v>
      </c>
      <c r="O35" s="269">
        <v>0</v>
      </c>
      <c r="P35" s="269">
        <v>0</v>
      </c>
      <c r="Q35" s="269">
        <v>0</v>
      </c>
      <c r="R35" s="269">
        <v>0</v>
      </c>
      <c r="S35" s="269">
        <v>0</v>
      </c>
      <c r="T35" s="269">
        <v>0</v>
      </c>
      <c r="U35" s="359">
        <v>0</v>
      </c>
      <c r="V35" s="359">
        <v>0</v>
      </c>
      <c r="W35" s="359">
        <v>0</v>
      </c>
      <c r="X35" s="359">
        <v>0</v>
      </c>
      <c r="Y35" s="359">
        <v>0</v>
      </c>
      <c r="Z35" s="359">
        <v>0</v>
      </c>
      <c r="AA35" s="359">
        <f t="shared" si="7"/>
        <v>0</v>
      </c>
      <c r="AB35" s="359">
        <v>0</v>
      </c>
      <c r="AC35" s="359">
        <v>0</v>
      </c>
      <c r="AD35" s="359">
        <v>0</v>
      </c>
      <c r="AE35" s="359" t="s">
        <v>598</v>
      </c>
      <c r="AF35" s="359" t="s">
        <v>598</v>
      </c>
      <c r="AG35" s="359">
        <v>0</v>
      </c>
      <c r="AH35" s="359">
        <v>0</v>
      </c>
      <c r="AI35" s="359" t="s">
        <v>598</v>
      </c>
      <c r="AJ35" s="359" t="s">
        <v>598</v>
      </c>
      <c r="AK35" s="359">
        <v>0</v>
      </c>
      <c r="AL35" s="359">
        <v>0</v>
      </c>
      <c r="AM35" s="359" t="s">
        <v>598</v>
      </c>
      <c r="AN35" s="359" t="s">
        <v>598</v>
      </c>
      <c r="AO35" s="359">
        <f t="shared" si="3"/>
        <v>0</v>
      </c>
      <c r="AP35" s="371">
        <f t="shared" si="4"/>
        <v>0</v>
      </c>
    </row>
    <row r="36" spans="1:42" ht="31.5" x14ac:dyDescent="0.25">
      <c r="A36" s="360" t="s">
        <v>157</v>
      </c>
      <c r="B36" s="365" t="s">
        <v>156</v>
      </c>
      <c r="C36" s="359">
        <v>0</v>
      </c>
      <c r="D36" s="359">
        <v>0</v>
      </c>
      <c r="E36" s="446">
        <v>0</v>
      </c>
      <c r="F36" s="359">
        <f t="shared" si="5"/>
        <v>0</v>
      </c>
      <c r="G36" s="359">
        <f t="shared" si="6"/>
        <v>0</v>
      </c>
      <c r="H36" s="362">
        <v>0</v>
      </c>
      <c r="I36" s="270">
        <v>0</v>
      </c>
      <c r="J36" s="270">
        <v>0</v>
      </c>
      <c r="K36" s="270">
        <v>0</v>
      </c>
      <c r="L36" s="270">
        <v>0</v>
      </c>
      <c r="M36" s="270">
        <v>0</v>
      </c>
      <c r="N36" s="270">
        <v>0</v>
      </c>
      <c r="O36" s="270">
        <v>0</v>
      </c>
      <c r="P36" s="270">
        <v>0</v>
      </c>
      <c r="Q36" s="270">
        <v>0</v>
      </c>
      <c r="R36" s="270">
        <v>0</v>
      </c>
      <c r="S36" s="270">
        <v>0</v>
      </c>
      <c r="T36" s="270">
        <v>0</v>
      </c>
      <c r="U36" s="362">
        <v>0</v>
      </c>
      <c r="V36" s="362">
        <v>0</v>
      </c>
      <c r="W36" s="362">
        <v>0</v>
      </c>
      <c r="X36" s="362">
        <v>0</v>
      </c>
      <c r="Y36" s="366">
        <v>0</v>
      </c>
      <c r="Z36" s="362">
        <v>0</v>
      </c>
      <c r="AA36" s="366">
        <f t="shared" si="7"/>
        <v>0</v>
      </c>
      <c r="AB36" s="362">
        <v>0</v>
      </c>
      <c r="AC36" s="362">
        <v>0</v>
      </c>
      <c r="AD36" s="362">
        <v>0</v>
      </c>
      <c r="AE36" s="359" t="s">
        <v>598</v>
      </c>
      <c r="AF36" s="359" t="s">
        <v>598</v>
      </c>
      <c r="AG36" s="362">
        <v>0</v>
      </c>
      <c r="AH36" s="362">
        <v>0</v>
      </c>
      <c r="AI36" s="359" t="s">
        <v>598</v>
      </c>
      <c r="AJ36" s="359" t="s">
        <v>598</v>
      </c>
      <c r="AK36" s="362">
        <v>0</v>
      </c>
      <c r="AL36" s="362">
        <v>0</v>
      </c>
      <c r="AM36" s="359" t="s">
        <v>598</v>
      </c>
      <c r="AN36" s="359" t="s">
        <v>598</v>
      </c>
      <c r="AO36" s="359">
        <f t="shared" si="3"/>
        <v>0</v>
      </c>
      <c r="AP36" s="371">
        <f t="shared" si="4"/>
        <v>0</v>
      </c>
    </row>
    <row r="37" spans="1:42" x14ac:dyDescent="0.25">
      <c r="A37" s="360" t="s">
        <v>155</v>
      </c>
      <c r="B37" s="365" t="s">
        <v>145</v>
      </c>
      <c r="C37" s="359">
        <v>0</v>
      </c>
      <c r="D37" s="359">
        <v>0</v>
      </c>
      <c r="E37" s="446">
        <v>0</v>
      </c>
      <c r="F37" s="359">
        <f t="shared" si="5"/>
        <v>0</v>
      </c>
      <c r="G37" s="359">
        <f t="shared" si="6"/>
        <v>0</v>
      </c>
      <c r="H37" s="362">
        <v>0</v>
      </c>
      <c r="I37" s="270">
        <v>0</v>
      </c>
      <c r="J37" s="270">
        <v>0</v>
      </c>
      <c r="K37" s="270">
        <v>0</v>
      </c>
      <c r="L37" s="270">
        <v>0</v>
      </c>
      <c r="M37" s="271">
        <v>0</v>
      </c>
      <c r="N37" s="270">
        <v>0</v>
      </c>
      <c r="O37" s="270">
        <v>0</v>
      </c>
      <c r="P37" s="270">
        <v>0</v>
      </c>
      <c r="Q37" s="270">
        <v>0</v>
      </c>
      <c r="R37" s="270">
        <v>0</v>
      </c>
      <c r="S37" s="270">
        <v>0</v>
      </c>
      <c r="T37" s="270">
        <v>0</v>
      </c>
      <c r="U37" s="362">
        <v>0</v>
      </c>
      <c r="V37" s="362">
        <v>0</v>
      </c>
      <c r="W37" s="362">
        <v>0</v>
      </c>
      <c r="X37" s="362">
        <v>0</v>
      </c>
      <c r="Y37" s="366">
        <v>0</v>
      </c>
      <c r="Z37" s="362">
        <v>0</v>
      </c>
      <c r="AA37" s="366">
        <f t="shared" si="7"/>
        <v>0</v>
      </c>
      <c r="AB37" s="362">
        <v>0</v>
      </c>
      <c r="AC37" s="362">
        <v>0</v>
      </c>
      <c r="AD37" s="362">
        <v>0</v>
      </c>
      <c r="AE37" s="359" t="s">
        <v>598</v>
      </c>
      <c r="AF37" s="359" t="s">
        <v>598</v>
      </c>
      <c r="AG37" s="362">
        <v>0</v>
      </c>
      <c r="AH37" s="362">
        <v>0</v>
      </c>
      <c r="AI37" s="359" t="s">
        <v>598</v>
      </c>
      <c r="AJ37" s="359" t="s">
        <v>598</v>
      </c>
      <c r="AK37" s="362">
        <v>0</v>
      </c>
      <c r="AL37" s="362">
        <v>0</v>
      </c>
      <c r="AM37" s="359" t="s">
        <v>598</v>
      </c>
      <c r="AN37" s="359" t="s">
        <v>598</v>
      </c>
      <c r="AO37" s="359">
        <f t="shared" si="3"/>
        <v>0</v>
      </c>
      <c r="AP37" s="371">
        <f t="shared" si="4"/>
        <v>0</v>
      </c>
    </row>
    <row r="38" spans="1:42" x14ac:dyDescent="0.25">
      <c r="A38" s="360" t="s">
        <v>154</v>
      </c>
      <c r="B38" s="365" t="s">
        <v>143</v>
      </c>
      <c r="C38" s="359">
        <v>0</v>
      </c>
      <c r="D38" s="359">
        <v>0</v>
      </c>
      <c r="E38" s="446">
        <v>0</v>
      </c>
      <c r="F38" s="359">
        <f t="shared" si="5"/>
        <v>0</v>
      </c>
      <c r="G38" s="359">
        <f t="shared" si="6"/>
        <v>0</v>
      </c>
      <c r="H38" s="362">
        <v>0</v>
      </c>
      <c r="I38" s="270">
        <v>0</v>
      </c>
      <c r="J38" s="270">
        <v>0</v>
      </c>
      <c r="K38" s="270">
        <v>0</v>
      </c>
      <c r="L38" s="270">
        <v>0</v>
      </c>
      <c r="M38" s="270">
        <v>0</v>
      </c>
      <c r="N38" s="270">
        <v>0</v>
      </c>
      <c r="O38" s="270">
        <v>0</v>
      </c>
      <c r="P38" s="270">
        <v>0</v>
      </c>
      <c r="Q38" s="270">
        <v>0</v>
      </c>
      <c r="R38" s="270">
        <v>0</v>
      </c>
      <c r="S38" s="270">
        <v>0</v>
      </c>
      <c r="T38" s="270">
        <v>0</v>
      </c>
      <c r="U38" s="362">
        <v>0</v>
      </c>
      <c r="V38" s="362">
        <v>0</v>
      </c>
      <c r="W38" s="362">
        <v>0</v>
      </c>
      <c r="X38" s="362">
        <v>0</v>
      </c>
      <c r="Y38" s="366">
        <v>0</v>
      </c>
      <c r="Z38" s="362">
        <v>0</v>
      </c>
      <c r="AA38" s="366">
        <f t="shared" si="7"/>
        <v>0</v>
      </c>
      <c r="AB38" s="362">
        <v>0</v>
      </c>
      <c r="AC38" s="362">
        <v>0</v>
      </c>
      <c r="AD38" s="362">
        <v>0</v>
      </c>
      <c r="AE38" s="359" t="s">
        <v>598</v>
      </c>
      <c r="AF38" s="359" t="s">
        <v>598</v>
      </c>
      <c r="AG38" s="362">
        <v>0</v>
      </c>
      <c r="AH38" s="362">
        <v>0</v>
      </c>
      <c r="AI38" s="359" t="s">
        <v>598</v>
      </c>
      <c r="AJ38" s="359" t="s">
        <v>598</v>
      </c>
      <c r="AK38" s="362">
        <v>0</v>
      </c>
      <c r="AL38" s="362">
        <v>0</v>
      </c>
      <c r="AM38" s="359" t="s">
        <v>598</v>
      </c>
      <c r="AN38" s="359" t="s">
        <v>598</v>
      </c>
      <c r="AO38" s="359">
        <f t="shared" si="3"/>
        <v>0</v>
      </c>
      <c r="AP38" s="371">
        <f t="shared" si="4"/>
        <v>0</v>
      </c>
    </row>
    <row r="39" spans="1:42" ht="31.5" x14ac:dyDescent="0.25">
      <c r="A39" s="360" t="s">
        <v>153</v>
      </c>
      <c r="B39" s="361" t="s">
        <v>141</v>
      </c>
      <c r="C39" s="359">
        <v>0</v>
      </c>
      <c r="D39" s="359">
        <v>0</v>
      </c>
      <c r="E39" s="446">
        <v>0</v>
      </c>
      <c r="F39" s="359">
        <f t="shared" si="5"/>
        <v>0</v>
      </c>
      <c r="G39" s="359">
        <f t="shared" si="6"/>
        <v>0</v>
      </c>
      <c r="H39" s="362">
        <v>0</v>
      </c>
      <c r="I39" s="270">
        <v>0</v>
      </c>
      <c r="J39" s="270">
        <v>0</v>
      </c>
      <c r="K39" s="270">
        <v>0</v>
      </c>
      <c r="L39" s="270">
        <v>0</v>
      </c>
      <c r="M39" s="270">
        <v>0</v>
      </c>
      <c r="N39" s="270">
        <v>0</v>
      </c>
      <c r="O39" s="270">
        <v>0</v>
      </c>
      <c r="P39" s="270">
        <v>0</v>
      </c>
      <c r="Q39" s="270">
        <v>0</v>
      </c>
      <c r="R39" s="270">
        <v>0</v>
      </c>
      <c r="S39" s="270">
        <v>0</v>
      </c>
      <c r="T39" s="270">
        <v>0</v>
      </c>
      <c r="U39" s="362">
        <v>0</v>
      </c>
      <c r="V39" s="362">
        <v>0</v>
      </c>
      <c r="W39" s="362">
        <v>0</v>
      </c>
      <c r="X39" s="362">
        <v>0</v>
      </c>
      <c r="Y39" s="362">
        <v>0</v>
      </c>
      <c r="Z39" s="362">
        <v>0</v>
      </c>
      <c r="AA39" s="362">
        <f t="shared" si="7"/>
        <v>0</v>
      </c>
      <c r="AB39" s="362">
        <v>0</v>
      </c>
      <c r="AC39" s="362">
        <v>0</v>
      </c>
      <c r="AD39" s="362">
        <v>0</v>
      </c>
      <c r="AE39" s="359" t="s">
        <v>598</v>
      </c>
      <c r="AF39" s="359" t="s">
        <v>598</v>
      </c>
      <c r="AG39" s="362">
        <v>0</v>
      </c>
      <c r="AH39" s="362">
        <v>0</v>
      </c>
      <c r="AI39" s="359" t="s">
        <v>598</v>
      </c>
      <c r="AJ39" s="359" t="s">
        <v>598</v>
      </c>
      <c r="AK39" s="362">
        <v>0</v>
      </c>
      <c r="AL39" s="362">
        <v>0</v>
      </c>
      <c r="AM39" s="359" t="s">
        <v>598</v>
      </c>
      <c r="AN39" s="359" t="s">
        <v>598</v>
      </c>
      <c r="AO39" s="359">
        <f t="shared" si="3"/>
        <v>0</v>
      </c>
      <c r="AP39" s="371">
        <f t="shared" si="4"/>
        <v>0</v>
      </c>
    </row>
    <row r="40" spans="1:42" ht="31.5" x14ac:dyDescent="0.25">
      <c r="A40" s="360" t="s">
        <v>152</v>
      </c>
      <c r="B40" s="361" t="s">
        <v>139</v>
      </c>
      <c r="C40" s="359">
        <v>0</v>
      </c>
      <c r="D40" s="359">
        <v>0</v>
      </c>
      <c r="E40" s="446">
        <v>0</v>
      </c>
      <c r="F40" s="359">
        <f t="shared" si="5"/>
        <v>0</v>
      </c>
      <c r="G40" s="359">
        <f t="shared" si="6"/>
        <v>0</v>
      </c>
      <c r="H40" s="362">
        <v>0</v>
      </c>
      <c r="I40" s="270">
        <v>0</v>
      </c>
      <c r="J40" s="270">
        <v>0</v>
      </c>
      <c r="K40" s="270">
        <v>0</v>
      </c>
      <c r="L40" s="270">
        <v>0</v>
      </c>
      <c r="M40" s="270">
        <v>0</v>
      </c>
      <c r="N40" s="270">
        <v>0</v>
      </c>
      <c r="O40" s="270">
        <v>0</v>
      </c>
      <c r="P40" s="270">
        <v>0</v>
      </c>
      <c r="Q40" s="270">
        <v>0</v>
      </c>
      <c r="R40" s="270">
        <v>0</v>
      </c>
      <c r="S40" s="270">
        <v>0</v>
      </c>
      <c r="T40" s="270">
        <v>0</v>
      </c>
      <c r="U40" s="362">
        <v>0</v>
      </c>
      <c r="V40" s="362">
        <v>0</v>
      </c>
      <c r="W40" s="362">
        <v>0</v>
      </c>
      <c r="X40" s="362">
        <v>0</v>
      </c>
      <c r="Y40" s="362">
        <v>0</v>
      </c>
      <c r="Z40" s="362">
        <v>0</v>
      </c>
      <c r="AA40" s="362">
        <f t="shared" si="7"/>
        <v>0</v>
      </c>
      <c r="AB40" s="362">
        <v>0</v>
      </c>
      <c r="AC40" s="362">
        <v>0</v>
      </c>
      <c r="AD40" s="362">
        <v>0</v>
      </c>
      <c r="AE40" s="359" t="s">
        <v>598</v>
      </c>
      <c r="AF40" s="359" t="s">
        <v>598</v>
      </c>
      <c r="AG40" s="362">
        <v>0</v>
      </c>
      <c r="AH40" s="362">
        <v>0</v>
      </c>
      <c r="AI40" s="359" t="s">
        <v>598</v>
      </c>
      <c r="AJ40" s="359" t="s">
        <v>598</v>
      </c>
      <c r="AK40" s="362">
        <v>0</v>
      </c>
      <c r="AL40" s="362">
        <v>0</v>
      </c>
      <c r="AM40" s="359" t="s">
        <v>598</v>
      </c>
      <c r="AN40" s="359" t="s">
        <v>598</v>
      </c>
      <c r="AO40" s="359">
        <f t="shared" si="3"/>
        <v>0</v>
      </c>
      <c r="AP40" s="371">
        <f t="shared" si="4"/>
        <v>0</v>
      </c>
    </row>
    <row r="41" spans="1:42" x14ac:dyDescent="0.25">
      <c r="A41" s="360" t="s">
        <v>151</v>
      </c>
      <c r="B41" s="361" t="s">
        <v>137</v>
      </c>
      <c r="C41" s="359">
        <v>0.26</v>
      </c>
      <c r="D41" s="359">
        <v>0.26</v>
      </c>
      <c r="E41" s="446">
        <v>0</v>
      </c>
      <c r="F41" s="359">
        <f t="shared" si="5"/>
        <v>0.26</v>
      </c>
      <c r="G41" s="359">
        <f t="shared" si="6"/>
        <v>0.26</v>
      </c>
      <c r="H41" s="362">
        <v>0</v>
      </c>
      <c r="I41" s="270">
        <v>0</v>
      </c>
      <c r="J41" s="270">
        <v>0</v>
      </c>
      <c r="K41" s="270">
        <v>0</v>
      </c>
      <c r="L41" s="270">
        <v>0</v>
      </c>
      <c r="M41" s="270">
        <v>0</v>
      </c>
      <c r="N41" s="270">
        <v>0</v>
      </c>
      <c r="O41" s="270">
        <v>0</v>
      </c>
      <c r="P41" s="270">
        <v>0</v>
      </c>
      <c r="Q41" s="270">
        <v>0</v>
      </c>
      <c r="R41" s="270">
        <v>0</v>
      </c>
      <c r="S41" s="270">
        <v>0</v>
      </c>
      <c r="T41" s="270">
        <v>0</v>
      </c>
      <c r="U41" s="362">
        <v>0</v>
      </c>
      <c r="V41" s="362">
        <v>0</v>
      </c>
      <c r="W41" s="362">
        <v>0</v>
      </c>
      <c r="X41" s="362">
        <v>0</v>
      </c>
      <c r="Y41" s="362">
        <v>0.26</v>
      </c>
      <c r="Z41" s="362">
        <v>0</v>
      </c>
      <c r="AA41" s="362">
        <f t="shared" si="7"/>
        <v>0.26</v>
      </c>
      <c r="AB41" s="362">
        <v>0</v>
      </c>
      <c r="AC41" s="362">
        <v>0</v>
      </c>
      <c r="AD41" s="362">
        <v>0</v>
      </c>
      <c r="AE41" s="359" t="s">
        <v>598</v>
      </c>
      <c r="AF41" s="359" t="s">
        <v>598</v>
      </c>
      <c r="AG41" s="362">
        <v>0</v>
      </c>
      <c r="AH41" s="362">
        <v>0</v>
      </c>
      <c r="AI41" s="359" t="s">
        <v>598</v>
      </c>
      <c r="AJ41" s="359" t="s">
        <v>598</v>
      </c>
      <c r="AK41" s="362">
        <v>0</v>
      </c>
      <c r="AL41" s="362">
        <v>0</v>
      </c>
      <c r="AM41" s="359" t="s">
        <v>598</v>
      </c>
      <c r="AN41" s="359" t="s">
        <v>598</v>
      </c>
      <c r="AO41" s="359">
        <f t="shared" si="3"/>
        <v>0.26</v>
      </c>
      <c r="AP41" s="371">
        <f t="shared" si="4"/>
        <v>0.26</v>
      </c>
    </row>
    <row r="42" spans="1:42" ht="18.75" x14ac:dyDescent="0.25">
      <c r="A42" s="360" t="s">
        <v>150</v>
      </c>
      <c r="B42" s="365" t="s">
        <v>624</v>
      </c>
      <c r="C42" s="359">
        <v>0</v>
      </c>
      <c r="D42" s="359">
        <v>0</v>
      </c>
      <c r="E42" s="446">
        <v>0</v>
      </c>
      <c r="F42" s="359">
        <f t="shared" si="5"/>
        <v>0</v>
      </c>
      <c r="G42" s="359">
        <f t="shared" si="6"/>
        <v>0</v>
      </c>
      <c r="H42" s="362">
        <v>0</v>
      </c>
      <c r="I42" s="270">
        <v>0</v>
      </c>
      <c r="J42" s="270">
        <v>0</v>
      </c>
      <c r="K42" s="270">
        <v>0</v>
      </c>
      <c r="L42" s="270">
        <v>0</v>
      </c>
      <c r="M42" s="270">
        <v>0</v>
      </c>
      <c r="N42" s="270">
        <v>0</v>
      </c>
      <c r="O42" s="270">
        <v>0</v>
      </c>
      <c r="P42" s="270">
        <v>0</v>
      </c>
      <c r="Q42" s="270">
        <v>0</v>
      </c>
      <c r="R42" s="270">
        <v>0</v>
      </c>
      <c r="S42" s="270">
        <v>0</v>
      </c>
      <c r="T42" s="270">
        <v>0</v>
      </c>
      <c r="U42" s="362">
        <v>0</v>
      </c>
      <c r="V42" s="362">
        <v>0</v>
      </c>
      <c r="W42" s="362">
        <v>0</v>
      </c>
      <c r="X42" s="362">
        <v>0</v>
      </c>
      <c r="Y42" s="366">
        <v>0</v>
      </c>
      <c r="Z42" s="362">
        <v>0</v>
      </c>
      <c r="AA42" s="366">
        <f t="shared" si="7"/>
        <v>0</v>
      </c>
      <c r="AB42" s="362">
        <v>0</v>
      </c>
      <c r="AC42" s="362">
        <v>0</v>
      </c>
      <c r="AD42" s="362">
        <v>0</v>
      </c>
      <c r="AE42" s="359" t="s">
        <v>598</v>
      </c>
      <c r="AF42" s="359" t="s">
        <v>598</v>
      </c>
      <c r="AG42" s="362">
        <v>0</v>
      </c>
      <c r="AH42" s="362">
        <v>0</v>
      </c>
      <c r="AI42" s="359" t="s">
        <v>598</v>
      </c>
      <c r="AJ42" s="359" t="s">
        <v>598</v>
      </c>
      <c r="AK42" s="362">
        <v>0</v>
      </c>
      <c r="AL42" s="362">
        <v>0</v>
      </c>
      <c r="AM42" s="359" t="s">
        <v>598</v>
      </c>
      <c r="AN42" s="359" t="s">
        <v>598</v>
      </c>
      <c r="AO42" s="359">
        <f t="shared" si="3"/>
        <v>0</v>
      </c>
      <c r="AP42" s="371">
        <f t="shared" si="4"/>
        <v>0</v>
      </c>
    </row>
    <row r="43" spans="1:42" s="364" customFormat="1" x14ac:dyDescent="0.25">
      <c r="A43" s="357" t="s">
        <v>58</v>
      </c>
      <c r="B43" s="358" t="s">
        <v>149</v>
      </c>
      <c r="C43" s="359">
        <v>0</v>
      </c>
      <c r="D43" s="359">
        <v>0</v>
      </c>
      <c r="E43" s="446">
        <v>0</v>
      </c>
      <c r="F43" s="359">
        <f t="shared" si="5"/>
        <v>0</v>
      </c>
      <c r="G43" s="359">
        <f t="shared" si="6"/>
        <v>0</v>
      </c>
      <c r="H43" s="359">
        <v>0</v>
      </c>
      <c r="I43" s="269">
        <v>0</v>
      </c>
      <c r="J43" s="269">
        <v>0</v>
      </c>
      <c r="K43" s="269">
        <v>0</v>
      </c>
      <c r="L43" s="269">
        <v>0</v>
      </c>
      <c r="M43" s="272">
        <v>0</v>
      </c>
      <c r="N43" s="269">
        <v>0</v>
      </c>
      <c r="O43" s="269">
        <v>0</v>
      </c>
      <c r="P43" s="269">
        <v>0</v>
      </c>
      <c r="Q43" s="269">
        <v>0</v>
      </c>
      <c r="R43" s="269">
        <v>0</v>
      </c>
      <c r="S43" s="269">
        <v>0</v>
      </c>
      <c r="T43" s="269">
        <v>0</v>
      </c>
      <c r="U43" s="359">
        <v>0</v>
      </c>
      <c r="V43" s="359">
        <v>0</v>
      </c>
      <c r="W43" s="359">
        <v>0</v>
      </c>
      <c r="X43" s="359">
        <v>0</v>
      </c>
      <c r="Y43" s="359">
        <v>0</v>
      </c>
      <c r="Z43" s="359">
        <v>0</v>
      </c>
      <c r="AA43" s="359">
        <f t="shared" si="7"/>
        <v>0</v>
      </c>
      <c r="AB43" s="359">
        <v>0</v>
      </c>
      <c r="AC43" s="359">
        <v>0</v>
      </c>
      <c r="AD43" s="359">
        <v>0</v>
      </c>
      <c r="AE43" s="359" t="s">
        <v>598</v>
      </c>
      <c r="AF43" s="359" t="s">
        <v>598</v>
      </c>
      <c r="AG43" s="359">
        <v>0</v>
      </c>
      <c r="AH43" s="359">
        <v>0</v>
      </c>
      <c r="AI43" s="359" t="s">
        <v>598</v>
      </c>
      <c r="AJ43" s="359" t="s">
        <v>598</v>
      </c>
      <c r="AK43" s="359">
        <v>0</v>
      </c>
      <c r="AL43" s="359">
        <v>0</v>
      </c>
      <c r="AM43" s="359" t="s">
        <v>598</v>
      </c>
      <c r="AN43" s="359" t="s">
        <v>598</v>
      </c>
      <c r="AO43" s="359">
        <f t="shared" si="3"/>
        <v>0</v>
      </c>
      <c r="AP43" s="371">
        <f t="shared" si="4"/>
        <v>0</v>
      </c>
    </row>
    <row r="44" spans="1:42" x14ac:dyDescent="0.25">
      <c r="A44" s="360" t="s">
        <v>148</v>
      </c>
      <c r="B44" s="361" t="s">
        <v>147</v>
      </c>
      <c r="C44" s="359">
        <v>0</v>
      </c>
      <c r="D44" s="359">
        <v>0</v>
      </c>
      <c r="E44" s="446">
        <v>0</v>
      </c>
      <c r="F44" s="359">
        <f t="shared" si="5"/>
        <v>0</v>
      </c>
      <c r="G44" s="359">
        <f t="shared" si="6"/>
        <v>0</v>
      </c>
      <c r="H44" s="362">
        <v>0</v>
      </c>
      <c r="I44" s="270">
        <v>0</v>
      </c>
      <c r="J44" s="270">
        <v>0</v>
      </c>
      <c r="K44" s="270">
        <v>0</v>
      </c>
      <c r="L44" s="270">
        <v>0</v>
      </c>
      <c r="M44" s="270">
        <v>0</v>
      </c>
      <c r="N44" s="270">
        <v>0</v>
      </c>
      <c r="O44" s="270">
        <v>0</v>
      </c>
      <c r="P44" s="270">
        <v>0</v>
      </c>
      <c r="Q44" s="270">
        <v>0</v>
      </c>
      <c r="R44" s="270">
        <v>0</v>
      </c>
      <c r="S44" s="270">
        <v>0</v>
      </c>
      <c r="T44" s="270">
        <v>0</v>
      </c>
      <c r="U44" s="362">
        <v>0</v>
      </c>
      <c r="V44" s="362">
        <v>0</v>
      </c>
      <c r="W44" s="362">
        <v>0</v>
      </c>
      <c r="X44" s="362">
        <v>0</v>
      </c>
      <c r="Y44" s="362">
        <v>0</v>
      </c>
      <c r="Z44" s="362">
        <v>0</v>
      </c>
      <c r="AA44" s="362">
        <f t="shared" si="7"/>
        <v>0</v>
      </c>
      <c r="AB44" s="362">
        <v>0</v>
      </c>
      <c r="AC44" s="362">
        <v>0</v>
      </c>
      <c r="AD44" s="362">
        <v>0</v>
      </c>
      <c r="AE44" s="359" t="s">
        <v>598</v>
      </c>
      <c r="AF44" s="359" t="s">
        <v>598</v>
      </c>
      <c r="AG44" s="362">
        <v>0</v>
      </c>
      <c r="AH44" s="362">
        <v>0</v>
      </c>
      <c r="AI44" s="359" t="s">
        <v>598</v>
      </c>
      <c r="AJ44" s="359" t="s">
        <v>598</v>
      </c>
      <c r="AK44" s="362">
        <v>0</v>
      </c>
      <c r="AL44" s="362">
        <v>0</v>
      </c>
      <c r="AM44" s="359" t="s">
        <v>598</v>
      </c>
      <c r="AN44" s="359" t="s">
        <v>598</v>
      </c>
      <c r="AO44" s="359">
        <f t="shared" si="3"/>
        <v>0</v>
      </c>
      <c r="AP44" s="371">
        <f t="shared" si="4"/>
        <v>0</v>
      </c>
    </row>
    <row r="45" spans="1:42" x14ac:dyDescent="0.25">
      <c r="A45" s="360" t="s">
        <v>146</v>
      </c>
      <c r="B45" s="361" t="s">
        <v>145</v>
      </c>
      <c r="C45" s="359">
        <v>0</v>
      </c>
      <c r="D45" s="359">
        <v>0</v>
      </c>
      <c r="E45" s="446">
        <v>0</v>
      </c>
      <c r="F45" s="359">
        <f t="shared" si="5"/>
        <v>0</v>
      </c>
      <c r="G45" s="359">
        <f t="shared" si="6"/>
        <v>0</v>
      </c>
      <c r="H45" s="362">
        <v>0</v>
      </c>
      <c r="I45" s="270">
        <v>0</v>
      </c>
      <c r="J45" s="270">
        <v>0</v>
      </c>
      <c r="K45" s="270">
        <v>0</v>
      </c>
      <c r="L45" s="270">
        <v>0</v>
      </c>
      <c r="M45" s="271">
        <v>0</v>
      </c>
      <c r="N45" s="270">
        <v>0</v>
      </c>
      <c r="O45" s="270">
        <v>0</v>
      </c>
      <c r="P45" s="270">
        <v>0</v>
      </c>
      <c r="Q45" s="270">
        <v>0</v>
      </c>
      <c r="R45" s="270">
        <v>0</v>
      </c>
      <c r="S45" s="270">
        <v>0</v>
      </c>
      <c r="T45" s="270">
        <v>0</v>
      </c>
      <c r="U45" s="362">
        <v>0</v>
      </c>
      <c r="V45" s="362">
        <v>0</v>
      </c>
      <c r="W45" s="362">
        <v>0</v>
      </c>
      <c r="X45" s="362">
        <v>0</v>
      </c>
      <c r="Y45" s="362">
        <v>0</v>
      </c>
      <c r="Z45" s="362">
        <v>0</v>
      </c>
      <c r="AA45" s="362">
        <f t="shared" si="7"/>
        <v>0</v>
      </c>
      <c r="AB45" s="362">
        <v>0</v>
      </c>
      <c r="AC45" s="362">
        <v>0</v>
      </c>
      <c r="AD45" s="362">
        <v>0</v>
      </c>
      <c r="AE45" s="359" t="s">
        <v>598</v>
      </c>
      <c r="AF45" s="359" t="s">
        <v>598</v>
      </c>
      <c r="AG45" s="362">
        <v>0</v>
      </c>
      <c r="AH45" s="362">
        <v>0</v>
      </c>
      <c r="AI45" s="359" t="s">
        <v>598</v>
      </c>
      <c r="AJ45" s="359" t="s">
        <v>598</v>
      </c>
      <c r="AK45" s="362">
        <v>0</v>
      </c>
      <c r="AL45" s="362">
        <v>0</v>
      </c>
      <c r="AM45" s="359" t="s">
        <v>598</v>
      </c>
      <c r="AN45" s="359" t="s">
        <v>598</v>
      </c>
      <c r="AO45" s="359">
        <f t="shared" si="3"/>
        <v>0</v>
      </c>
      <c r="AP45" s="371">
        <f t="shared" si="4"/>
        <v>0</v>
      </c>
    </row>
    <row r="46" spans="1:42" x14ac:dyDescent="0.25">
      <c r="A46" s="360" t="s">
        <v>144</v>
      </c>
      <c r="B46" s="361" t="s">
        <v>143</v>
      </c>
      <c r="C46" s="359">
        <v>0</v>
      </c>
      <c r="D46" s="359">
        <v>0</v>
      </c>
      <c r="E46" s="446">
        <v>0</v>
      </c>
      <c r="F46" s="359">
        <f t="shared" si="5"/>
        <v>0</v>
      </c>
      <c r="G46" s="359">
        <f t="shared" si="6"/>
        <v>0</v>
      </c>
      <c r="H46" s="362">
        <v>0</v>
      </c>
      <c r="I46" s="270">
        <v>0</v>
      </c>
      <c r="J46" s="270">
        <v>0</v>
      </c>
      <c r="K46" s="270">
        <v>0</v>
      </c>
      <c r="L46" s="270">
        <v>0</v>
      </c>
      <c r="M46" s="270">
        <v>0</v>
      </c>
      <c r="N46" s="270">
        <v>0</v>
      </c>
      <c r="O46" s="270">
        <v>0</v>
      </c>
      <c r="P46" s="270">
        <v>0</v>
      </c>
      <c r="Q46" s="270">
        <v>0</v>
      </c>
      <c r="R46" s="270">
        <v>0</v>
      </c>
      <c r="S46" s="270">
        <v>0</v>
      </c>
      <c r="T46" s="270">
        <v>0</v>
      </c>
      <c r="U46" s="362">
        <v>0</v>
      </c>
      <c r="V46" s="362">
        <v>0</v>
      </c>
      <c r="W46" s="362">
        <v>0</v>
      </c>
      <c r="X46" s="362">
        <v>0</v>
      </c>
      <c r="Y46" s="362">
        <v>0</v>
      </c>
      <c r="Z46" s="362">
        <v>0</v>
      </c>
      <c r="AA46" s="362">
        <f t="shared" si="7"/>
        <v>0</v>
      </c>
      <c r="AB46" s="362">
        <v>0</v>
      </c>
      <c r="AC46" s="362">
        <v>0</v>
      </c>
      <c r="AD46" s="362">
        <v>0</v>
      </c>
      <c r="AE46" s="359" t="s">
        <v>598</v>
      </c>
      <c r="AF46" s="359" t="s">
        <v>598</v>
      </c>
      <c r="AG46" s="362">
        <v>0</v>
      </c>
      <c r="AH46" s="362">
        <v>0</v>
      </c>
      <c r="AI46" s="359" t="s">
        <v>598</v>
      </c>
      <c r="AJ46" s="359" t="s">
        <v>598</v>
      </c>
      <c r="AK46" s="362">
        <v>0</v>
      </c>
      <c r="AL46" s="362">
        <v>0</v>
      </c>
      <c r="AM46" s="359" t="s">
        <v>598</v>
      </c>
      <c r="AN46" s="359" t="s">
        <v>598</v>
      </c>
      <c r="AO46" s="359">
        <f t="shared" si="3"/>
        <v>0</v>
      </c>
      <c r="AP46" s="371">
        <f t="shared" si="4"/>
        <v>0</v>
      </c>
    </row>
    <row r="47" spans="1:42" ht="31.5" x14ac:dyDescent="0.25">
      <c r="A47" s="360" t="s">
        <v>142</v>
      </c>
      <c r="B47" s="361" t="s">
        <v>141</v>
      </c>
      <c r="C47" s="359">
        <v>0</v>
      </c>
      <c r="D47" s="359">
        <v>0</v>
      </c>
      <c r="E47" s="446">
        <v>0</v>
      </c>
      <c r="F47" s="359">
        <f t="shared" si="5"/>
        <v>0</v>
      </c>
      <c r="G47" s="359">
        <f t="shared" si="6"/>
        <v>0</v>
      </c>
      <c r="H47" s="362">
        <v>0</v>
      </c>
      <c r="I47" s="270">
        <v>0</v>
      </c>
      <c r="J47" s="270">
        <v>0</v>
      </c>
      <c r="K47" s="270">
        <v>0</v>
      </c>
      <c r="L47" s="270">
        <v>0</v>
      </c>
      <c r="M47" s="270">
        <v>0</v>
      </c>
      <c r="N47" s="270">
        <v>0</v>
      </c>
      <c r="O47" s="270">
        <v>0</v>
      </c>
      <c r="P47" s="270">
        <v>0</v>
      </c>
      <c r="Q47" s="270">
        <v>0</v>
      </c>
      <c r="R47" s="270">
        <v>0</v>
      </c>
      <c r="S47" s="270">
        <v>0</v>
      </c>
      <c r="T47" s="270">
        <v>0</v>
      </c>
      <c r="U47" s="362">
        <v>0</v>
      </c>
      <c r="V47" s="362">
        <v>0</v>
      </c>
      <c r="W47" s="362">
        <v>0</v>
      </c>
      <c r="X47" s="362">
        <v>0</v>
      </c>
      <c r="Y47" s="362">
        <v>0</v>
      </c>
      <c r="Z47" s="362">
        <v>0</v>
      </c>
      <c r="AA47" s="362">
        <f t="shared" si="7"/>
        <v>0</v>
      </c>
      <c r="AB47" s="362">
        <v>0</v>
      </c>
      <c r="AC47" s="362">
        <v>0</v>
      </c>
      <c r="AD47" s="362">
        <v>0</v>
      </c>
      <c r="AE47" s="359" t="s">
        <v>598</v>
      </c>
      <c r="AF47" s="359" t="s">
        <v>598</v>
      </c>
      <c r="AG47" s="362">
        <v>0</v>
      </c>
      <c r="AH47" s="362">
        <v>0</v>
      </c>
      <c r="AI47" s="359" t="s">
        <v>598</v>
      </c>
      <c r="AJ47" s="359" t="s">
        <v>598</v>
      </c>
      <c r="AK47" s="362">
        <v>0</v>
      </c>
      <c r="AL47" s="362">
        <v>0</v>
      </c>
      <c r="AM47" s="359" t="s">
        <v>598</v>
      </c>
      <c r="AN47" s="359" t="s">
        <v>598</v>
      </c>
      <c r="AO47" s="359">
        <f t="shared" si="3"/>
        <v>0</v>
      </c>
      <c r="AP47" s="371">
        <f t="shared" si="4"/>
        <v>0</v>
      </c>
    </row>
    <row r="48" spans="1:42" ht="31.5" x14ac:dyDescent="0.25">
      <c r="A48" s="360" t="s">
        <v>140</v>
      </c>
      <c r="B48" s="361" t="s">
        <v>139</v>
      </c>
      <c r="C48" s="359">
        <v>0</v>
      </c>
      <c r="D48" s="359">
        <v>0</v>
      </c>
      <c r="E48" s="446">
        <v>0</v>
      </c>
      <c r="F48" s="359">
        <f t="shared" si="5"/>
        <v>0</v>
      </c>
      <c r="G48" s="359">
        <f t="shared" si="6"/>
        <v>0</v>
      </c>
      <c r="H48" s="362">
        <v>0</v>
      </c>
      <c r="I48" s="270">
        <v>0</v>
      </c>
      <c r="J48" s="270">
        <v>0</v>
      </c>
      <c r="K48" s="270">
        <v>0</v>
      </c>
      <c r="L48" s="270">
        <v>0</v>
      </c>
      <c r="M48" s="270">
        <v>0</v>
      </c>
      <c r="N48" s="270">
        <v>0</v>
      </c>
      <c r="O48" s="270">
        <v>0</v>
      </c>
      <c r="P48" s="270">
        <v>0</v>
      </c>
      <c r="Q48" s="270">
        <v>0</v>
      </c>
      <c r="R48" s="270">
        <v>0</v>
      </c>
      <c r="S48" s="270">
        <v>0</v>
      </c>
      <c r="T48" s="270">
        <v>0</v>
      </c>
      <c r="U48" s="362">
        <v>0</v>
      </c>
      <c r="V48" s="362">
        <v>0</v>
      </c>
      <c r="W48" s="362">
        <v>0</v>
      </c>
      <c r="X48" s="362">
        <v>0</v>
      </c>
      <c r="Y48" s="362">
        <v>0</v>
      </c>
      <c r="Z48" s="362">
        <v>0</v>
      </c>
      <c r="AA48" s="362">
        <f t="shared" si="7"/>
        <v>0</v>
      </c>
      <c r="AB48" s="362">
        <v>0</v>
      </c>
      <c r="AC48" s="362">
        <v>0</v>
      </c>
      <c r="AD48" s="362">
        <v>0</v>
      </c>
      <c r="AE48" s="359" t="s">
        <v>598</v>
      </c>
      <c r="AF48" s="359" t="s">
        <v>598</v>
      </c>
      <c r="AG48" s="362">
        <v>0</v>
      </c>
      <c r="AH48" s="362">
        <v>0</v>
      </c>
      <c r="AI48" s="359" t="s">
        <v>598</v>
      </c>
      <c r="AJ48" s="359" t="s">
        <v>598</v>
      </c>
      <c r="AK48" s="362">
        <v>0</v>
      </c>
      <c r="AL48" s="362">
        <v>0</v>
      </c>
      <c r="AM48" s="359" t="s">
        <v>598</v>
      </c>
      <c r="AN48" s="359" t="s">
        <v>598</v>
      </c>
      <c r="AO48" s="359">
        <f t="shared" si="3"/>
        <v>0</v>
      </c>
      <c r="AP48" s="371">
        <f t="shared" si="4"/>
        <v>0</v>
      </c>
    </row>
    <row r="49" spans="1:42" x14ac:dyDescent="0.25">
      <c r="A49" s="360" t="s">
        <v>138</v>
      </c>
      <c r="B49" s="361" t="s">
        <v>137</v>
      </c>
      <c r="C49" s="359">
        <v>0.26</v>
      </c>
      <c r="D49" s="359">
        <f>D41</f>
        <v>0.26</v>
      </c>
      <c r="E49" s="446">
        <v>0</v>
      </c>
      <c r="F49" s="359">
        <f t="shared" si="5"/>
        <v>0.26</v>
      </c>
      <c r="G49" s="359">
        <f t="shared" si="6"/>
        <v>0.26</v>
      </c>
      <c r="H49" s="362">
        <v>0</v>
      </c>
      <c r="I49" s="270">
        <v>0</v>
      </c>
      <c r="J49" s="270">
        <v>0</v>
      </c>
      <c r="K49" s="270">
        <v>0</v>
      </c>
      <c r="L49" s="270">
        <v>0</v>
      </c>
      <c r="M49" s="270">
        <v>0</v>
      </c>
      <c r="N49" s="270">
        <v>0</v>
      </c>
      <c r="O49" s="270">
        <v>0</v>
      </c>
      <c r="P49" s="270">
        <v>0</v>
      </c>
      <c r="Q49" s="270">
        <v>0</v>
      </c>
      <c r="R49" s="270">
        <v>0</v>
      </c>
      <c r="S49" s="270">
        <v>0</v>
      </c>
      <c r="T49" s="270">
        <v>0</v>
      </c>
      <c r="U49" s="362">
        <v>0</v>
      </c>
      <c r="V49" s="362">
        <v>0</v>
      </c>
      <c r="W49" s="362">
        <v>0</v>
      </c>
      <c r="X49" s="362">
        <v>0</v>
      </c>
      <c r="Y49" s="362">
        <v>0.26</v>
      </c>
      <c r="Z49" s="362">
        <v>0</v>
      </c>
      <c r="AA49" s="362">
        <f t="shared" si="7"/>
        <v>0.26</v>
      </c>
      <c r="AB49" s="362">
        <v>0</v>
      </c>
      <c r="AC49" s="362">
        <v>0</v>
      </c>
      <c r="AD49" s="362">
        <v>0</v>
      </c>
      <c r="AE49" s="359" t="s">
        <v>598</v>
      </c>
      <c r="AF49" s="359" t="s">
        <v>598</v>
      </c>
      <c r="AG49" s="362">
        <v>0</v>
      </c>
      <c r="AH49" s="362">
        <v>0</v>
      </c>
      <c r="AI49" s="359" t="s">
        <v>598</v>
      </c>
      <c r="AJ49" s="359" t="s">
        <v>598</v>
      </c>
      <c r="AK49" s="362">
        <v>0</v>
      </c>
      <c r="AL49" s="362">
        <v>0</v>
      </c>
      <c r="AM49" s="359" t="s">
        <v>598</v>
      </c>
      <c r="AN49" s="359" t="s">
        <v>598</v>
      </c>
      <c r="AO49" s="359">
        <f t="shared" si="3"/>
        <v>0.26</v>
      </c>
      <c r="AP49" s="371">
        <f t="shared" si="4"/>
        <v>0.26</v>
      </c>
    </row>
    <row r="50" spans="1:42" ht="18.75" x14ac:dyDescent="0.25">
      <c r="A50" s="360" t="s">
        <v>136</v>
      </c>
      <c r="B50" s="365" t="s">
        <v>624</v>
      </c>
      <c r="C50" s="359">
        <v>0</v>
      </c>
      <c r="D50" s="359">
        <v>0</v>
      </c>
      <c r="E50" s="446">
        <v>0</v>
      </c>
      <c r="F50" s="359">
        <f t="shared" si="5"/>
        <v>0</v>
      </c>
      <c r="G50" s="359">
        <f t="shared" si="6"/>
        <v>0</v>
      </c>
      <c r="H50" s="362">
        <v>0</v>
      </c>
      <c r="I50" s="270">
        <v>0</v>
      </c>
      <c r="J50" s="270">
        <v>0</v>
      </c>
      <c r="K50" s="270">
        <v>0</v>
      </c>
      <c r="L50" s="270">
        <v>0</v>
      </c>
      <c r="M50" s="270">
        <v>0</v>
      </c>
      <c r="N50" s="270">
        <v>0</v>
      </c>
      <c r="O50" s="270">
        <v>0</v>
      </c>
      <c r="P50" s="270">
        <v>0</v>
      </c>
      <c r="Q50" s="270">
        <v>0</v>
      </c>
      <c r="R50" s="270">
        <v>0</v>
      </c>
      <c r="S50" s="270">
        <v>0</v>
      </c>
      <c r="T50" s="270">
        <v>0</v>
      </c>
      <c r="U50" s="362">
        <v>0</v>
      </c>
      <c r="V50" s="362">
        <v>0</v>
      </c>
      <c r="W50" s="362">
        <v>0</v>
      </c>
      <c r="X50" s="362">
        <v>0</v>
      </c>
      <c r="Y50" s="366">
        <v>0</v>
      </c>
      <c r="Z50" s="362">
        <v>0</v>
      </c>
      <c r="AA50" s="366">
        <f t="shared" si="7"/>
        <v>0</v>
      </c>
      <c r="AB50" s="362">
        <v>0</v>
      </c>
      <c r="AC50" s="362">
        <v>0</v>
      </c>
      <c r="AD50" s="362">
        <v>0</v>
      </c>
      <c r="AE50" s="359" t="s">
        <v>598</v>
      </c>
      <c r="AF50" s="359" t="s">
        <v>598</v>
      </c>
      <c r="AG50" s="362">
        <v>0</v>
      </c>
      <c r="AH50" s="362">
        <v>0</v>
      </c>
      <c r="AI50" s="359" t="s">
        <v>598</v>
      </c>
      <c r="AJ50" s="359" t="s">
        <v>598</v>
      </c>
      <c r="AK50" s="362">
        <v>0</v>
      </c>
      <c r="AL50" s="362">
        <v>0</v>
      </c>
      <c r="AM50" s="359" t="s">
        <v>598</v>
      </c>
      <c r="AN50" s="359" t="s">
        <v>598</v>
      </c>
      <c r="AO50" s="359">
        <f t="shared" si="3"/>
        <v>0</v>
      </c>
      <c r="AP50" s="371">
        <f t="shared" si="4"/>
        <v>0</v>
      </c>
    </row>
    <row r="51" spans="1:42" s="364" customFormat="1" ht="35.25" customHeight="1" x14ac:dyDescent="0.25">
      <c r="A51" s="357" t="s">
        <v>56</v>
      </c>
      <c r="B51" s="358" t="s">
        <v>134</v>
      </c>
      <c r="C51" s="359">
        <v>0</v>
      </c>
      <c r="D51" s="359">
        <v>0</v>
      </c>
      <c r="E51" s="446">
        <v>0</v>
      </c>
      <c r="F51" s="359">
        <f t="shared" si="5"/>
        <v>0</v>
      </c>
      <c r="G51" s="359">
        <f t="shared" si="6"/>
        <v>0</v>
      </c>
      <c r="H51" s="359">
        <v>0</v>
      </c>
      <c r="I51" s="269">
        <v>0</v>
      </c>
      <c r="J51" s="269">
        <v>0</v>
      </c>
      <c r="K51" s="269">
        <v>0</v>
      </c>
      <c r="L51" s="269">
        <v>0</v>
      </c>
      <c r="M51" s="272">
        <v>0</v>
      </c>
      <c r="N51" s="269">
        <v>0</v>
      </c>
      <c r="O51" s="269">
        <v>0</v>
      </c>
      <c r="P51" s="269">
        <v>0</v>
      </c>
      <c r="Q51" s="269">
        <v>0</v>
      </c>
      <c r="R51" s="269">
        <v>0</v>
      </c>
      <c r="S51" s="269">
        <v>0</v>
      </c>
      <c r="T51" s="269">
        <v>0</v>
      </c>
      <c r="U51" s="359">
        <v>0</v>
      </c>
      <c r="V51" s="359">
        <v>0</v>
      </c>
      <c r="W51" s="359">
        <v>0</v>
      </c>
      <c r="X51" s="359">
        <v>0</v>
      </c>
      <c r="Y51" s="359">
        <v>0</v>
      </c>
      <c r="Z51" s="359">
        <v>0</v>
      </c>
      <c r="AA51" s="359">
        <f t="shared" si="7"/>
        <v>0</v>
      </c>
      <c r="AB51" s="359">
        <v>0</v>
      </c>
      <c r="AC51" s="359">
        <v>0</v>
      </c>
      <c r="AD51" s="359">
        <v>0</v>
      </c>
      <c r="AE51" s="359" t="s">
        <v>598</v>
      </c>
      <c r="AF51" s="359" t="s">
        <v>598</v>
      </c>
      <c r="AG51" s="359">
        <v>0</v>
      </c>
      <c r="AH51" s="359">
        <v>0</v>
      </c>
      <c r="AI51" s="359" t="s">
        <v>598</v>
      </c>
      <c r="AJ51" s="359" t="s">
        <v>598</v>
      </c>
      <c r="AK51" s="359">
        <v>0</v>
      </c>
      <c r="AL51" s="359">
        <v>0</v>
      </c>
      <c r="AM51" s="359" t="s">
        <v>598</v>
      </c>
      <c r="AN51" s="359" t="s">
        <v>598</v>
      </c>
      <c r="AO51" s="359">
        <f t="shared" si="3"/>
        <v>0</v>
      </c>
      <c r="AP51" s="371">
        <f t="shared" si="4"/>
        <v>0</v>
      </c>
    </row>
    <row r="52" spans="1:42" x14ac:dyDescent="0.25">
      <c r="A52" s="360" t="s">
        <v>133</v>
      </c>
      <c r="B52" s="361" t="s">
        <v>132</v>
      </c>
      <c r="C52" s="359">
        <v>1.3317735900000001</v>
      </c>
      <c r="D52" s="359">
        <f>D30</f>
        <v>1.3317735900000001</v>
      </c>
      <c r="E52" s="446">
        <v>0</v>
      </c>
      <c r="F52" s="359">
        <f t="shared" si="5"/>
        <v>1.3317735900000001</v>
      </c>
      <c r="G52" s="359">
        <f t="shared" si="6"/>
        <v>1.3317735900000001</v>
      </c>
      <c r="H52" s="362">
        <v>0</v>
      </c>
      <c r="I52" s="270">
        <v>0</v>
      </c>
      <c r="J52" s="270">
        <v>0</v>
      </c>
      <c r="K52" s="270">
        <v>0</v>
      </c>
      <c r="L52" s="270">
        <v>0</v>
      </c>
      <c r="M52" s="270">
        <v>0</v>
      </c>
      <c r="N52" s="270">
        <v>0</v>
      </c>
      <c r="O52" s="270">
        <v>0</v>
      </c>
      <c r="P52" s="270">
        <v>0</v>
      </c>
      <c r="Q52" s="270">
        <v>0</v>
      </c>
      <c r="R52" s="270">
        <v>0</v>
      </c>
      <c r="S52" s="270">
        <v>0</v>
      </c>
      <c r="T52" s="270">
        <v>0</v>
      </c>
      <c r="U52" s="362">
        <v>0</v>
      </c>
      <c r="V52" s="362">
        <v>0</v>
      </c>
      <c r="W52" s="362">
        <v>0</v>
      </c>
      <c r="X52" s="362">
        <v>0</v>
      </c>
      <c r="Y52" s="362">
        <v>1.3317735900000001</v>
      </c>
      <c r="Z52" s="362">
        <v>0</v>
      </c>
      <c r="AA52" s="362">
        <f t="shared" si="7"/>
        <v>1.3317735900000001</v>
      </c>
      <c r="AB52" s="362">
        <v>0</v>
      </c>
      <c r="AC52" s="362">
        <v>0</v>
      </c>
      <c r="AD52" s="362">
        <v>0</v>
      </c>
      <c r="AE52" s="359" t="s">
        <v>598</v>
      </c>
      <c r="AF52" s="359" t="s">
        <v>598</v>
      </c>
      <c r="AG52" s="362">
        <v>0</v>
      </c>
      <c r="AH52" s="362">
        <v>0</v>
      </c>
      <c r="AI52" s="359" t="s">
        <v>598</v>
      </c>
      <c r="AJ52" s="359" t="s">
        <v>598</v>
      </c>
      <c r="AK52" s="362">
        <v>0</v>
      </c>
      <c r="AL52" s="362">
        <v>0</v>
      </c>
      <c r="AM52" s="359" t="s">
        <v>598</v>
      </c>
      <c r="AN52" s="359" t="s">
        <v>598</v>
      </c>
      <c r="AO52" s="359">
        <f t="shared" si="3"/>
        <v>1.3317735900000001</v>
      </c>
      <c r="AP52" s="371">
        <f t="shared" si="4"/>
        <v>1.3317735900000001</v>
      </c>
    </row>
    <row r="53" spans="1:42" x14ac:dyDescent="0.25">
      <c r="A53" s="360" t="s">
        <v>131</v>
      </c>
      <c r="B53" s="361" t="s">
        <v>125</v>
      </c>
      <c r="C53" s="359">
        <v>0</v>
      </c>
      <c r="D53" s="359">
        <v>0</v>
      </c>
      <c r="E53" s="446">
        <v>0</v>
      </c>
      <c r="F53" s="359">
        <f t="shared" si="5"/>
        <v>0</v>
      </c>
      <c r="G53" s="359">
        <f t="shared" si="6"/>
        <v>0</v>
      </c>
      <c r="H53" s="362">
        <v>0</v>
      </c>
      <c r="I53" s="270">
        <v>0</v>
      </c>
      <c r="J53" s="270">
        <v>0</v>
      </c>
      <c r="K53" s="270">
        <v>0</v>
      </c>
      <c r="L53" s="270">
        <v>0</v>
      </c>
      <c r="M53" s="271">
        <v>0</v>
      </c>
      <c r="N53" s="270">
        <v>0</v>
      </c>
      <c r="O53" s="270">
        <v>0</v>
      </c>
      <c r="P53" s="270">
        <v>0</v>
      </c>
      <c r="Q53" s="270">
        <v>0</v>
      </c>
      <c r="R53" s="270">
        <v>0</v>
      </c>
      <c r="S53" s="270">
        <v>0</v>
      </c>
      <c r="T53" s="270">
        <v>0</v>
      </c>
      <c r="U53" s="362">
        <v>0</v>
      </c>
      <c r="V53" s="362">
        <v>0</v>
      </c>
      <c r="W53" s="362">
        <v>0</v>
      </c>
      <c r="X53" s="362">
        <v>0</v>
      </c>
      <c r="Y53" s="362">
        <v>0</v>
      </c>
      <c r="Z53" s="362">
        <v>0</v>
      </c>
      <c r="AA53" s="362">
        <f t="shared" si="7"/>
        <v>0</v>
      </c>
      <c r="AB53" s="362">
        <v>0</v>
      </c>
      <c r="AC53" s="362">
        <v>0</v>
      </c>
      <c r="AD53" s="362">
        <v>0</v>
      </c>
      <c r="AE53" s="359" t="s">
        <v>598</v>
      </c>
      <c r="AF53" s="359" t="s">
        <v>598</v>
      </c>
      <c r="AG53" s="362">
        <v>0</v>
      </c>
      <c r="AH53" s="362">
        <v>0</v>
      </c>
      <c r="AI53" s="359" t="s">
        <v>598</v>
      </c>
      <c r="AJ53" s="359" t="s">
        <v>598</v>
      </c>
      <c r="AK53" s="362">
        <v>0</v>
      </c>
      <c r="AL53" s="362">
        <v>0</v>
      </c>
      <c r="AM53" s="359" t="s">
        <v>598</v>
      </c>
      <c r="AN53" s="359" t="s">
        <v>598</v>
      </c>
      <c r="AO53" s="359">
        <f t="shared" si="3"/>
        <v>0</v>
      </c>
      <c r="AP53" s="371">
        <f t="shared" si="4"/>
        <v>0</v>
      </c>
    </row>
    <row r="54" spans="1:42" x14ac:dyDescent="0.25">
      <c r="A54" s="360" t="s">
        <v>130</v>
      </c>
      <c r="B54" s="365" t="s">
        <v>124</v>
      </c>
      <c r="C54" s="359">
        <v>0</v>
      </c>
      <c r="D54" s="359">
        <v>0</v>
      </c>
      <c r="E54" s="446">
        <v>0</v>
      </c>
      <c r="F54" s="359">
        <f t="shared" si="5"/>
        <v>0</v>
      </c>
      <c r="G54" s="359">
        <f t="shared" si="6"/>
        <v>0</v>
      </c>
      <c r="H54" s="362">
        <v>0</v>
      </c>
      <c r="I54" s="270">
        <v>0</v>
      </c>
      <c r="J54" s="270">
        <v>0</v>
      </c>
      <c r="K54" s="270">
        <v>0</v>
      </c>
      <c r="L54" s="270">
        <v>0</v>
      </c>
      <c r="M54" s="270">
        <v>0</v>
      </c>
      <c r="N54" s="270">
        <v>0</v>
      </c>
      <c r="O54" s="270">
        <v>0</v>
      </c>
      <c r="P54" s="270">
        <v>0</v>
      </c>
      <c r="Q54" s="270">
        <v>0</v>
      </c>
      <c r="R54" s="270">
        <v>0</v>
      </c>
      <c r="S54" s="270">
        <v>0</v>
      </c>
      <c r="T54" s="270">
        <v>0</v>
      </c>
      <c r="U54" s="362">
        <v>0</v>
      </c>
      <c r="V54" s="362">
        <v>0</v>
      </c>
      <c r="W54" s="362">
        <v>0</v>
      </c>
      <c r="X54" s="362">
        <v>0</v>
      </c>
      <c r="Y54" s="366">
        <v>0</v>
      </c>
      <c r="Z54" s="362">
        <v>0</v>
      </c>
      <c r="AA54" s="366">
        <f t="shared" si="7"/>
        <v>0</v>
      </c>
      <c r="AB54" s="362">
        <v>0</v>
      </c>
      <c r="AC54" s="362">
        <v>0</v>
      </c>
      <c r="AD54" s="362">
        <v>0</v>
      </c>
      <c r="AE54" s="359" t="s">
        <v>598</v>
      </c>
      <c r="AF54" s="359" t="s">
        <v>598</v>
      </c>
      <c r="AG54" s="362">
        <v>0</v>
      </c>
      <c r="AH54" s="362">
        <v>0</v>
      </c>
      <c r="AI54" s="359" t="s">
        <v>598</v>
      </c>
      <c r="AJ54" s="359" t="s">
        <v>598</v>
      </c>
      <c r="AK54" s="362">
        <v>0</v>
      </c>
      <c r="AL54" s="362">
        <v>0</v>
      </c>
      <c r="AM54" s="359" t="s">
        <v>598</v>
      </c>
      <c r="AN54" s="359" t="s">
        <v>598</v>
      </c>
      <c r="AO54" s="359">
        <f t="shared" si="3"/>
        <v>0</v>
      </c>
      <c r="AP54" s="371">
        <f t="shared" si="4"/>
        <v>0</v>
      </c>
    </row>
    <row r="55" spans="1:42" x14ac:dyDescent="0.25">
      <c r="A55" s="360" t="s">
        <v>129</v>
      </c>
      <c r="B55" s="365" t="s">
        <v>123</v>
      </c>
      <c r="C55" s="359">
        <v>0</v>
      </c>
      <c r="D55" s="359">
        <v>0</v>
      </c>
      <c r="E55" s="446">
        <v>0</v>
      </c>
      <c r="F55" s="359">
        <f t="shared" si="5"/>
        <v>0</v>
      </c>
      <c r="G55" s="359">
        <f t="shared" si="6"/>
        <v>0</v>
      </c>
      <c r="H55" s="362">
        <v>0</v>
      </c>
      <c r="I55" s="270">
        <v>0</v>
      </c>
      <c r="J55" s="270">
        <v>0</v>
      </c>
      <c r="K55" s="270">
        <v>0</v>
      </c>
      <c r="L55" s="270">
        <v>0</v>
      </c>
      <c r="M55" s="270">
        <v>0</v>
      </c>
      <c r="N55" s="270">
        <v>0</v>
      </c>
      <c r="O55" s="270">
        <v>0</v>
      </c>
      <c r="P55" s="270">
        <v>0</v>
      </c>
      <c r="Q55" s="270">
        <v>0</v>
      </c>
      <c r="R55" s="270">
        <v>0</v>
      </c>
      <c r="S55" s="270">
        <v>0</v>
      </c>
      <c r="T55" s="270">
        <v>0</v>
      </c>
      <c r="U55" s="362">
        <v>0</v>
      </c>
      <c r="V55" s="362">
        <v>0</v>
      </c>
      <c r="W55" s="362">
        <v>0</v>
      </c>
      <c r="X55" s="362">
        <v>0</v>
      </c>
      <c r="Y55" s="366">
        <v>0</v>
      </c>
      <c r="Z55" s="362">
        <v>0</v>
      </c>
      <c r="AA55" s="366">
        <f t="shared" si="7"/>
        <v>0</v>
      </c>
      <c r="AB55" s="362">
        <v>0</v>
      </c>
      <c r="AC55" s="362">
        <v>0</v>
      </c>
      <c r="AD55" s="362">
        <v>0</v>
      </c>
      <c r="AE55" s="359" t="s">
        <v>598</v>
      </c>
      <c r="AF55" s="359" t="s">
        <v>598</v>
      </c>
      <c r="AG55" s="362">
        <v>0</v>
      </c>
      <c r="AH55" s="362">
        <v>0</v>
      </c>
      <c r="AI55" s="359" t="s">
        <v>598</v>
      </c>
      <c r="AJ55" s="359" t="s">
        <v>598</v>
      </c>
      <c r="AK55" s="362">
        <v>0</v>
      </c>
      <c r="AL55" s="362">
        <v>0</v>
      </c>
      <c r="AM55" s="359" t="s">
        <v>598</v>
      </c>
      <c r="AN55" s="359" t="s">
        <v>598</v>
      </c>
      <c r="AO55" s="359">
        <f t="shared" si="3"/>
        <v>0</v>
      </c>
      <c r="AP55" s="371">
        <f t="shared" si="4"/>
        <v>0</v>
      </c>
    </row>
    <row r="56" spans="1:42" x14ac:dyDescent="0.25">
      <c r="A56" s="360" t="s">
        <v>128</v>
      </c>
      <c r="B56" s="365" t="s">
        <v>122</v>
      </c>
      <c r="C56" s="359">
        <v>0.26</v>
      </c>
      <c r="D56" s="359">
        <f>D47+D48+D49</f>
        <v>0.26</v>
      </c>
      <c r="E56" s="446">
        <v>0</v>
      </c>
      <c r="F56" s="359">
        <f t="shared" si="5"/>
        <v>0.26</v>
      </c>
      <c r="G56" s="359">
        <f t="shared" si="6"/>
        <v>0.26</v>
      </c>
      <c r="H56" s="362">
        <v>0</v>
      </c>
      <c r="I56" s="270">
        <v>0</v>
      </c>
      <c r="J56" s="270">
        <v>0</v>
      </c>
      <c r="K56" s="270">
        <v>0</v>
      </c>
      <c r="L56" s="270">
        <v>0</v>
      </c>
      <c r="M56" s="270">
        <v>0</v>
      </c>
      <c r="N56" s="270">
        <v>0</v>
      </c>
      <c r="O56" s="270">
        <v>0</v>
      </c>
      <c r="P56" s="270">
        <v>0</v>
      </c>
      <c r="Q56" s="270">
        <v>0</v>
      </c>
      <c r="R56" s="270">
        <v>0</v>
      </c>
      <c r="S56" s="270">
        <v>0</v>
      </c>
      <c r="T56" s="270">
        <v>0</v>
      </c>
      <c r="U56" s="362">
        <v>0</v>
      </c>
      <c r="V56" s="362">
        <v>0</v>
      </c>
      <c r="W56" s="362">
        <v>0</v>
      </c>
      <c r="X56" s="362">
        <v>0</v>
      </c>
      <c r="Y56" s="366">
        <v>0.26</v>
      </c>
      <c r="Z56" s="362">
        <v>0</v>
      </c>
      <c r="AA56" s="366">
        <f t="shared" si="7"/>
        <v>0.26</v>
      </c>
      <c r="AB56" s="362">
        <v>0</v>
      </c>
      <c r="AC56" s="362">
        <v>0</v>
      </c>
      <c r="AD56" s="362">
        <v>0</v>
      </c>
      <c r="AE56" s="359" t="s">
        <v>598</v>
      </c>
      <c r="AF56" s="359" t="s">
        <v>598</v>
      </c>
      <c r="AG56" s="362">
        <v>0</v>
      </c>
      <c r="AH56" s="362">
        <v>0</v>
      </c>
      <c r="AI56" s="359" t="s">
        <v>598</v>
      </c>
      <c r="AJ56" s="359" t="s">
        <v>598</v>
      </c>
      <c r="AK56" s="362">
        <v>0</v>
      </c>
      <c r="AL56" s="362">
        <v>0</v>
      </c>
      <c r="AM56" s="359" t="s">
        <v>598</v>
      </c>
      <c r="AN56" s="359" t="s">
        <v>598</v>
      </c>
      <c r="AO56" s="359">
        <f t="shared" si="3"/>
        <v>0.26</v>
      </c>
      <c r="AP56" s="371">
        <f t="shared" si="4"/>
        <v>0.26</v>
      </c>
    </row>
    <row r="57" spans="1:42" ht="18.75" x14ac:dyDescent="0.25">
      <c r="A57" s="360" t="s">
        <v>127</v>
      </c>
      <c r="B57" s="365" t="s">
        <v>625</v>
      </c>
      <c r="C57" s="359">
        <v>0</v>
      </c>
      <c r="D57" s="359">
        <v>0</v>
      </c>
      <c r="E57" s="446">
        <v>0</v>
      </c>
      <c r="F57" s="359">
        <f t="shared" si="5"/>
        <v>0</v>
      </c>
      <c r="G57" s="359">
        <f t="shared" si="6"/>
        <v>0</v>
      </c>
      <c r="H57" s="362">
        <v>0</v>
      </c>
      <c r="I57" s="270">
        <v>0</v>
      </c>
      <c r="J57" s="270">
        <v>0</v>
      </c>
      <c r="K57" s="270">
        <v>0</v>
      </c>
      <c r="L57" s="270">
        <v>0</v>
      </c>
      <c r="M57" s="270">
        <v>0</v>
      </c>
      <c r="N57" s="270">
        <v>0</v>
      </c>
      <c r="O57" s="270">
        <v>0</v>
      </c>
      <c r="P57" s="270">
        <v>0</v>
      </c>
      <c r="Q57" s="270">
        <v>0</v>
      </c>
      <c r="R57" s="270">
        <v>0</v>
      </c>
      <c r="S57" s="270">
        <v>0</v>
      </c>
      <c r="T57" s="270">
        <v>0</v>
      </c>
      <c r="U57" s="362">
        <v>0</v>
      </c>
      <c r="V57" s="362">
        <v>0</v>
      </c>
      <c r="W57" s="362">
        <v>0</v>
      </c>
      <c r="X57" s="362">
        <v>0</v>
      </c>
      <c r="Y57" s="366">
        <v>0</v>
      </c>
      <c r="Z57" s="362">
        <v>0</v>
      </c>
      <c r="AA57" s="366">
        <f t="shared" si="7"/>
        <v>0</v>
      </c>
      <c r="AB57" s="362">
        <v>0</v>
      </c>
      <c r="AC57" s="362">
        <v>0</v>
      </c>
      <c r="AD57" s="362">
        <v>0</v>
      </c>
      <c r="AE57" s="359" t="s">
        <v>598</v>
      </c>
      <c r="AF57" s="359" t="s">
        <v>598</v>
      </c>
      <c r="AG57" s="362">
        <v>0</v>
      </c>
      <c r="AH57" s="362">
        <v>0</v>
      </c>
      <c r="AI57" s="359" t="s">
        <v>598</v>
      </c>
      <c r="AJ57" s="359" t="s">
        <v>598</v>
      </c>
      <c r="AK57" s="362">
        <v>0</v>
      </c>
      <c r="AL57" s="362">
        <v>0</v>
      </c>
      <c r="AM57" s="359" t="s">
        <v>598</v>
      </c>
      <c r="AN57" s="359" t="s">
        <v>598</v>
      </c>
      <c r="AO57" s="359">
        <f t="shared" si="3"/>
        <v>0</v>
      </c>
      <c r="AP57" s="371">
        <f t="shared" si="4"/>
        <v>0</v>
      </c>
    </row>
    <row r="58" spans="1:42" s="364" customFormat="1" ht="36.75" customHeight="1" x14ac:dyDescent="0.25">
      <c r="A58" s="357" t="s">
        <v>55</v>
      </c>
      <c r="B58" s="367" t="s">
        <v>225</v>
      </c>
      <c r="C58" s="359">
        <v>0</v>
      </c>
      <c r="D58" s="359">
        <v>0</v>
      </c>
      <c r="E58" s="446">
        <v>0</v>
      </c>
      <c r="F58" s="359">
        <f t="shared" si="5"/>
        <v>0</v>
      </c>
      <c r="G58" s="359">
        <f t="shared" si="6"/>
        <v>0</v>
      </c>
      <c r="H58" s="359">
        <v>0</v>
      </c>
      <c r="I58" s="269">
        <v>0</v>
      </c>
      <c r="J58" s="269">
        <v>0</v>
      </c>
      <c r="K58" s="269">
        <v>0</v>
      </c>
      <c r="L58" s="269">
        <v>0</v>
      </c>
      <c r="M58" s="272">
        <v>0</v>
      </c>
      <c r="N58" s="269">
        <v>0</v>
      </c>
      <c r="O58" s="269">
        <v>0</v>
      </c>
      <c r="P58" s="269">
        <v>0</v>
      </c>
      <c r="Q58" s="269">
        <v>0</v>
      </c>
      <c r="R58" s="269">
        <v>0</v>
      </c>
      <c r="S58" s="269">
        <v>0</v>
      </c>
      <c r="T58" s="269">
        <v>0</v>
      </c>
      <c r="U58" s="359">
        <v>0</v>
      </c>
      <c r="V58" s="359">
        <v>0</v>
      </c>
      <c r="W58" s="359">
        <v>0</v>
      </c>
      <c r="X58" s="359">
        <v>0</v>
      </c>
      <c r="Y58" s="368">
        <v>0</v>
      </c>
      <c r="Z58" s="359">
        <v>0</v>
      </c>
      <c r="AA58" s="368">
        <f t="shared" si="7"/>
        <v>0</v>
      </c>
      <c r="AB58" s="359">
        <v>0</v>
      </c>
      <c r="AC58" s="359">
        <v>0</v>
      </c>
      <c r="AD58" s="359">
        <v>0</v>
      </c>
      <c r="AE58" s="359" t="s">
        <v>598</v>
      </c>
      <c r="AF58" s="359" t="s">
        <v>598</v>
      </c>
      <c r="AG58" s="359">
        <v>0</v>
      </c>
      <c r="AH58" s="359">
        <v>0</v>
      </c>
      <c r="AI58" s="359" t="s">
        <v>598</v>
      </c>
      <c r="AJ58" s="359" t="s">
        <v>598</v>
      </c>
      <c r="AK58" s="359">
        <v>0</v>
      </c>
      <c r="AL58" s="359">
        <v>0</v>
      </c>
      <c r="AM58" s="359" t="s">
        <v>598</v>
      </c>
      <c r="AN58" s="359" t="s">
        <v>598</v>
      </c>
      <c r="AO58" s="359">
        <f t="shared" si="3"/>
        <v>0</v>
      </c>
      <c r="AP58" s="371">
        <f t="shared" si="4"/>
        <v>0</v>
      </c>
    </row>
    <row r="59" spans="1:42" s="364" customFormat="1" x14ac:dyDescent="0.25">
      <c r="A59" s="357" t="s">
        <v>53</v>
      </c>
      <c r="B59" s="358" t="s">
        <v>126</v>
      </c>
      <c r="C59" s="359">
        <v>0</v>
      </c>
      <c r="D59" s="359">
        <v>0</v>
      </c>
      <c r="E59" s="446">
        <v>0</v>
      </c>
      <c r="F59" s="359">
        <f t="shared" si="5"/>
        <v>0</v>
      </c>
      <c r="G59" s="359">
        <f t="shared" si="6"/>
        <v>0</v>
      </c>
      <c r="H59" s="359">
        <v>0</v>
      </c>
      <c r="I59" s="269">
        <v>0</v>
      </c>
      <c r="J59" s="269">
        <v>0</v>
      </c>
      <c r="K59" s="269">
        <v>0</v>
      </c>
      <c r="L59" s="269">
        <v>0</v>
      </c>
      <c r="M59" s="272">
        <v>0</v>
      </c>
      <c r="N59" s="269">
        <v>0</v>
      </c>
      <c r="O59" s="269">
        <v>0</v>
      </c>
      <c r="P59" s="269">
        <v>0</v>
      </c>
      <c r="Q59" s="269">
        <v>0</v>
      </c>
      <c r="R59" s="269">
        <v>0</v>
      </c>
      <c r="S59" s="269">
        <v>0</v>
      </c>
      <c r="T59" s="269">
        <v>0</v>
      </c>
      <c r="U59" s="359">
        <v>0</v>
      </c>
      <c r="V59" s="359">
        <v>0</v>
      </c>
      <c r="W59" s="359">
        <v>0</v>
      </c>
      <c r="X59" s="359">
        <v>0</v>
      </c>
      <c r="Y59" s="359">
        <v>0</v>
      </c>
      <c r="Z59" s="359">
        <v>0</v>
      </c>
      <c r="AA59" s="359">
        <f t="shared" si="7"/>
        <v>0</v>
      </c>
      <c r="AB59" s="359">
        <v>0</v>
      </c>
      <c r="AC59" s="359">
        <v>0</v>
      </c>
      <c r="AD59" s="359">
        <v>0</v>
      </c>
      <c r="AE59" s="359" t="s">
        <v>598</v>
      </c>
      <c r="AF59" s="359" t="s">
        <v>598</v>
      </c>
      <c r="AG59" s="359">
        <v>0</v>
      </c>
      <c r="AH59" s="359">
        <v>0</v>
      </c>
      <c r="AI59" s="359" t="s">
        <v>598</v>
      </c>
      <c r="AJ59" s="359" t="s">
        <v>598</v>
      </c>
      <c r="AK59" s="359">
        <v>0</v>
      </c>
      <c r="AL59" s="359">
        <v>0</v>
      </c>
      <c r="AM59" s="359" t="s">
        <v>598</v>
      </c>
      <c r="AN59" s="359" t="s">
        <v>598</v>
      </c>
      <c r="AO59" s="359">
        <f t="shared" si="3"/>
        <v>0</v>
      </c>
      <c r="AP59" s="371">
        <f t="shared" si="4"/>
        <v>0</v>
      </c>
    </row>
    <row r="60" spans="1:42" x14ac:dyDescent="0.25">
      <c r="A60" s="360" t="s">
        <v>219</v>
      </c>
      <c r="B60" s="369" t="s">
        <v>147</v>
      </c>
      <c r="C60" s="359">
        <v>0</v>
      </c>
      <c r="D60" s="359">
        <v>0</v>
      </c>
      <c r="E60" s="446">
        <v>0</v>
      </c>
      <c r="F60" s="359">
        <f t="shared" si="5"/>
        <v>0</v>
      </c>
      <c r="G60" s="359">
        <f t="shared" si="6"/>
        <v>0</v>
      </c>
      <c r="H60" s="362">
        <v>0</v>
      </c>
      <c r="I60" s="270">
        <v>0</v>
      </c>
      <c r="J60" s="270">
        <v>0</v>
      </c>
      <c r="K60" s="270">
        <v>0</v>
      </c>
      <c r="L60" s="270">
        <v>0</v>
      </c>
      <c r="M60" s="270">
        <v>0</v>
      </c>
      <c r="N60" s="270">
        <v>0</v>
      </c>
      <c r="O60" s="270">
        <v>0</v>
      </c>
      <c r="P60" s="270">
        <v>0</v>
      </c>
      <c r="Q60" s="270">
        <v>0</v>
      </c>
      <c r="R60" s="270">
        <v>0</v>
      </c>
      <c r="S60" s="270">
        <v>0</v>
      </c>
      <c r="T60" s="270">
        <v>0</v>
      </c>
      <c r="U60" s="362">
        <v>0</v>
      </c>
      <c r="V60" s="362">
        <v>0</v>
      </c>
      <c r="W60" s="362">
        <v>0</v>
      </c>
      <c r="X60" s="362">
        <v>0</v>
      </c>
      <c r="Y60" s="370">
        <v>0</v>
      </c>
      <c r="Z60" s="362">
        <v>0</v>
      </c>
      <c r="AA60" s="370">
        <f t="shared" si="7"/>
        <v>0</v>
      </c>
      <c r="AB60" s="362">
        <v>0</v>
      </c>
      <c r="AC60" s="362">
        <v>0</v>
      </c>
      <c r="AD60" s="362">
        <v>0</v>
      </c>
      <c r="AE60" s="359" t="s">
        <v>598</v>
      </c>
      <c r="AF60" s="359" t="s">
        <v>598</v>
      </c>
      <c r="AG60" s="362">
        <v>0</v>
      </c>
      <c r="AH60" s="362">
        <v>0</v>
      </c>
      <c r="AI60" s="359" t="s">
        <v>598</v>
      </c>
      <c r="AJ60" s="359" t="s">
        <v>598</v>
      </c>
      <c r="AK60" s="362">
        <v>0</v>
      </c>
      <c r="AL60" s="362">
        <v>0</v>
      </c>
      <c r="AM60" s="359" t="s">
        <v>598</v>
      </c>
      <c r="AN60" s="359" t="s">
        <v>598</v>
      </c>
      <c r="AO60" s="359">
        <f t="shared" si="3"/>
        <v>0</v>
      </c>
      <c r="AP60" s="371">
        <f t="shared" si="4"/>
        <v>0</v>
      </c>
    </row>
    <row r="61" spans="1:42" x14ac:dyDescent="0.25">
      <c r="A61" s="360" t="s">
        <v>220</v>
      </c>
      <c r="B61" s="369" t="s">
        <v>145</v>
      </c>
      <c r="C61" s="359">
        <v>0</v>
      </c>
      <c r="D61" s="359">
        <v>0</v>
      </c>
      <c r="E61" s="446">
        <v>0</v>
      </c>
      <c r="F61" s="359">
        <f t="shared" si="5"/>
        <v>0</v>
      </c>
      <c r="G61" s="359">
        <f t="shared" si="6"/>
        <v>0</v>
      </c>
      <c r="H61" s="362">
        <v>0</v>
      </c>
      <c r="I61" s="270">
        <v>0</v>
      </c>
      <c r="J61" s="270">
        <v>0</v>
      </c>
      <c r="K61" s="270">
        <v>0</v>
      </c>
      <c r="L61" s="270">
        <v>0</v>
      </c>
      <c r="M61" s="270">
        <v>0</v>
      </c>
      <c r="N61" s="270">
        <v>0</v>
      </c>
      <c r="O61" s="270">
        <v>0</v>
      </c>
      <c r="P61" s="270">
        <v>0</v>
      </c>
      <c r="Q61" s="270">
        <v>0</v>
      </c>
      <c r="R61" s="270">
        <v>0</v>
      </c>
      <c r="S61" s="270">
        <v>0</v>
      </c>
      <c r="T61" s="270">
        <v>0</v>
      </c>
      <c r="U61" s="362">
        <v>0</v>
      </c>
      <c r="V61" s="362">
        <v>0</v>
      </c>
      <c r="W61" s="362">
        <v>0</v>
      </c>
      <c r="X61" s="362">
        <v>0</v>
      </c>
      <c r="Y61" s="370">
        <v>0</v>
      </c>
      <c r="Z61" s="362">
        <v>0</v>
      </c>
      <c r="AA61" s="370">
        <f t="shared" si="7"/>
        <v>0</v>
      </c>
      <c r="AB61" s="362">
        <v>0</v>
      </c>
      <c r="AC61" s="362">
        <v>0</v>
      </c>
      <c r="AD61" s="362">
        <v>0</v>
      </c>
      <c r="AE61" s="359" t="s">
        <v>598</v>
      </c>
      <c r="AF61" s="359" t="s">
        <v>598</v>
      </c>
      <c r="AG61" s="362">
        <v>0</v>
      </c>
      <c r="AH61" s="362">
        <v>0</v>
      </c>
      <c r="AI61" s="359" t="s">
        <v>598</v>
      </c>
      <c r="AJ61" s="359" t="s">
        <v>598</v>
      </c>
      <c r="AK61" s="362">
        <v>0</v>
      </c>
      <c r="AL61" s="362">
        <v>0</v>
      </c>
      <c r="AM61" s="359" t="s">
        <v>598</v>
      </c>
      <c r="AN61" s="359" t="s">
        <v>598</v>
      </c>
      <c r="AO61" s="359">
        <f t="shared" si="3"/>
        <v>0</v>
      </c>
      <c r="AP61" s="371">
        <f t="shared" si="4"/>
        <v>0</v>
      </c>
    </row>
    <row r="62" spans="1:42" x14ac:dyDescent="0.25">
      <c r="A62" s="360" t="s">
        <v>221</v>
      </c>
      <c r="B62" s="369" t="s">
        <v>143</v>
      </c>
      <c r="C62" s="359">
        <v>0</v>
      </c>
      <c r="D62" s="359">
        <v>0</v>
      </c>
      <c r="E62" s="446">
        <v>0</v>
      </c>
      <c r="F62" s="359">
        <f t="shared" si="5"/>
        <v>0</v>
      </c>
      <c r="G62" s="359">
        <f t="shared" si="6"/>
        <v>0</v>
      </c>
      <c r="H62" s="362">
        <v>0</v>
      </c>
      <c r="I62" s="270">
        <v>0</v>
      </c>
      <c r="J62" s="270">
        <v>0</v>
      </c>
      <c r="K62" s="270">
        <v>0</v>
      </c>
      <c r="L62" s="270">
        <v>0</v>
      </c>
      <c r="M62" s="270">
        <v>0</v>
      </c>
      <c r="N62" s="270">
        <v>0</v>
      </c>
      <c r="O62" s="270">
        <v>0</v>
      </c>
      <c r="P62" s="270">
        <v>0</v>
      </c>
      <c r="Q62" s="270">
        <v>0</v>
      </c>
      <c r="R62" s="270">
        <v>0</v>
      </c>
      <c r="S62" s="270">
        <v>0</v>
      </c>
      <c r="T62" s="270">
        <v>0</v>
      </c>
      <c r="U62" s="362">
        <v>0</v>
      </c>
      <c r="V62" s="362">
        <v>0</v>
      </c>
      <c r="W62" s="362">
        <v>0</v>
      </c>
      <c r="X62" s="362">
        <v>0</v>
      </c>
      <c r="Y62" s="370">
        <v>0</v>
      </c>
      <c r="Z62" s="362">
        <v>0</v>
      </c>
      <c r="AA62" s="370">
        <f t="shared" si="7"/>
        <v>0</v>
      </c>
      <c r="AB62" s="362">
        <v>0</v>
      </c>
      <c r="AC62" s="362">
        <v>0</v>
      </c>
      <c r="AD62" s="362">
        <v>0</v>
      </c>
      <c r="AE62" s="359" t="s">
        <v>598</v>
      </c>
      <c r="AF62" s="359" t="s">
        <v>598</v>
      </c>
      <c r="AG62" s="362">
        <v>0</v>
      </c>
      <c r="AH62" s="362">
        <v>0</v>
      </c>
      <c r="AI62" s="359" t="s">
        <v>598</v>
      </c>
      <c r="AJ62" s="359" t="s">
        <v>598</v>
      </c>
      <c r="AK62" s="362">
        <v>0</v>
      </c>
      <c r="AL62" s="362">
        <v>0</v>
      </c>
      <c r="AM62" s="359" t="s">
        <v>598</v>
      </c>
      <c r="AN62" s="359" t="s">
        <v>598</v>
      </c>
      <c r="AO62" s="359">
        <f t="shared" si="3"/>
        <v>0</v>
      </c>
      <c r="AP62" s="371">
        <f t="shared" si="4"/>
        <v>0</v>
      </c>
    </row>
    <row r="63" spans="1:42" x14ac:dyDescent="0.25">
      <c r="A63" s="360" t="s">
        <v>222</v>
      </c>
      <c r="B63" s="369" t="s">
        <v>224</v>
      </c>
      <c r="C63" s="359">
        <v>0.26</v>
      </c>
      <c r="D63" s="359">
        <f>D56</f>
        <v>0.26</v>
      </c>
      <c r="E63" s="446">
        <v>0</v>
      </c>
      <c r="F63" s="359">
        <f t="shared" si="5"/>
        <v>0.26</v>
      </c>
      <c r="G63" s="359">
        <f t="shared" si="6"/>
        <v>0.26</v>
      </c>
      <c r="H63" s="362">
        <v>0</v>
      </c>
      <c r="I63" s="270">
        <v>0</v>
      </c>
      <c r="J63" s="270">
        <v>0</v>
      </c>
      <c r="K63" s="270">
        <v>0</v>
      </c>
      <c r="L63" s="270">
        <v>0</v>
      </c>
      <c r="M63" s="270">
        <v>0</v>
      </c>
      <c r="N63" s="270">
        <v>0</v>
      </c>
      <c r="O63" s="270">
        <v>0</v>
      </c>
      <c r="P63" s="270">
        <v>0</v>
      </c>
      <c r="Q63" s="270">
        <v>0</v>
      </c>
      <c r="R63" s="270">
        <v>0</v>
      </c>
      <c r="S63" s="270">
        <v>0</v>
      </c>
      <c r="T63" s="270">
        <v>0</v>
      </c>
      <c r="U63" s="362">
        <v>0</v>
      </c>
      <c r="V63" s="362">
        <v>0</v>
      </c>
      <c r="W63" s="362">
        <v>0</v>
      </c>
      <c r="X63" s="362">
        <v>0</v>
      </c>
      <c r="Y63" s="370">
        <v>0.26</v>
      </c>
      <c r="Z63" s="362">
        <v>0</v>
      </c>
      <c r="AA63" s="370">
        <f t="shared" si="7"/>
        <v>0.26</v>
      </c>
      <c r="AB63" s="362">
        <v>0</v>
      </c>
      <c r="AC63" s="362">
        <v>0</v>
      </c>
      <c r="AD63" s="362">
        <v>0</v>
      </c>
      <c r="AE63" s="359" t="s">
        <v>598</v>
      </c>
      <c r="AF63" s="359" t="s">
        <v>598</v>
      </c>
      <c r="AG63" s="362">
        <v>0</v>
      </c>
      <c r="AH63" s="362">
        <v>0</v>
      </c>
      <c r="AI63" s="359" t="s">
        <v>598</v>
      </c>
      <c r="AJ63" s="359" t="s">
        <v>598</v>
      </c>
      <c r="AK63" s="362">
        <v>0</v>
      </c>
      <c r="AL63" s="362">
        <v>0</v>
      </c>
      <c r="AM63" s="359" t="s">
        <v>598</v>
      </c>
      <c r="AN63" s="359" t="s">
        <v>598</v>
      </c>
      <c r="AO63" s="359">
        <f t="shared" si="3"/>
        <v>0.26</v>
      </c>
      <c r="AP63" s="371">
        <f t="shared" si="4"/>
        <v>0.26</v>
      </c>
    </row>
    <row r="64" spans="1:42" ht="18.75" x14ac:dyDescent="0.25">
      <c r="A64" s="360" t="s">
        <v>223</v>
      </c>
      <c r="B64" s="365" t="s">
        <v>625</v>
      </c>
      <c r="C64" s="359">
        <v>0</v>
      </c>
      <c r="D64" s="359">
        <v>0</v>
      </c>
      <c r="E64" s="446">
        <v>0</v>
      </c>
      <c r="F64" s="359">
        <f t="shared" si="5"/>
        <v>0</v>
      </c>
      <c r="G64" s="359">
        <f t="shared" si="6"/>
        <v>0</v>
      </c>
      <c r="H64" s="362">
        <v>0</v>
      </c>
      <c r="I64" s="270">
        <v>0</v>
      </c>
      <c r="J64" s="270">
        <v>0</v>
      </c>
      <c r="K64" s="270">
        <v>0</v>
      </c>
      <c r="L64" s="270">
        <v>0</v>
      </c>
      <c r="M64" s="270">
        <v>0</v>
      </c>
      <c r="N64" s="270">
        <v>0</v>
      </c>
      <c r="O64" s="270">
        <v>0</v>
      </c>
      <c r="P64" s="270">
        <v>0</v>
      </c>
      <c r="Q64" s="270">
        <v>0</v>
      </c>
      <c r="R64" s="270">
        <v>0</v>
      </c>
      <c r="S64" s="270">
        <v>0</v>
      </c>
      <c r="T64" s="270">
        <v>0</v>
      </c>
      <c r="U64" s="362">
        <v>0</v>
      </c>
      <c r="V64" s="362">
        <v>0</v>
      </c>
      <c r="W64" s="362">
        <v>0</v>
      </c>
      <c r="X64" s="362">
        <v>0</v>
      </c>
      <c r="Y64" s="366">
        <v>0</v>
      </c>
      <c r="Z64" s="362">
        <v>0</v>
      </c>
      <c r="AA64" s="366">
        <f t="shared" si="7"/>
        <v>0</v>
      </c>
      <c r="AB64" s="362">
        <v>0</v>
      </c>
      <c r="AC64" s="362">
        <v>0</v>
      </c>
      <c r="AD64" s="362">
        <v>0</v>
      </c>
      <c r="AE64" s="359" t="s">
        <v>598</v>
      </c>
      <c r="AF64" s="359" t="s">
        <v>598</v>
      </c>
      <c r="AG64" s="362">
        <v>0</v>
      </c>
      <c r="AH64" s="362">
        <v>0</v>
      </c>
      <c r="AI64" s="359" t="s">
        <v>598</v>
      </c>
      <c r="AJ64" s="359" t="s">
        <v>598</v>
      </c>
      <c r="AK64" s="362">
        <v>0</v>
      </c>
      <c r="AL64" s="362">
        <v>0</v>
      </c>
      <c r="AM64" s="359" t="s">
        <v>598</v>
      </c>
      <c r="AN64" s="359" t="s">
        <v>598</v>
      </c>
      <c r="AO64" s="359">
        <f t="shared" si="3"/>
        <v>0</v>
      </c>
      <c r="AP64" s="371">
        <f t="shared" si="4"/>
        <v>0</v>
      </c>
    </row>
    <row r="65" spans="1:41" x14ac:dyDescent="0.25">
      <c r="A65" s="69"/>
      <c r="B65" s="70"/>
      <c r="C65" s="70"/>
      <c r="D65" s="70"/>
      <c r="E65" s="70"/>
      <c r="F65" s="70"/>
      <c r="G65" s="70"/>
      <c r="H65" s="70"/>
      <c r="I65" s="70"/>
      <c r="J65" s="70"/>
      <c r="K65" s="70"/>
      <c r="L65" s="70"/>
      <c r="M65" s="70"/>
      <c r="N65" s="70"/>
      <c r="O65" s="70"/>
      <c r="P65" s="70"/>
      <c r="Q65" s="70"/>
      <c r="R65" s="70"/>
      <c r="S65" s="70"/>
      <c r="T65" s="70"/>
      <c r="U65" s="60"/>
      <c r="V65" s="60"/>
      <c r="W65" s="60"/>
      <c r="X65" s="60"/>
      <c r="Y65" s="60"/>
      <c r="Z65" s="60"/>
      <c r="AA65" s="60"/>
      <c r="AB65" s="60"/>
      <c r="AC65" s="60"/>
      <c r="AD65" s="60"/>
      <c r="AE65" s="60"/>
      <c r="AF65" s="60"/>
      <c r="AG65" s="60"/>
      <c r="AH65" s="60"/>
      <c r="AI65" s="60"/>
      <c r="AJ65" s="60"/>
      <c r="AK65" s="60"/>
      <c r="AL65" s="60"/>
      <c r="AM65" s="60"/>
      <c r="AN65" s="60"/>
      <c r="AO65" s="60"/>
    </row>
    <row r="66" spans="1:41" ht="54" customHeight="1" x14ac:dyDescent="0.25">
      <c r="A66" s="60"/>
      <c r="B66" s="540"/>
      <c r="C66" s="540"/>
      <c r="D66" s="540"/>
      <c r="E66" s="540"/>
      <c r="F66" s="540"/>
      <c r="G66" s="540"/>
      <c r="H66" s="540"/>
      <c r="I66" s="540"/>
      <c r="J66" s="540"/>
      <c r="K66" s="540"/>
      <c r="L66" s="540"/>
      <c r="M66" s="540"/>
      <c r="N66" s="540"/>
      <c r="O66" s="540"/>
      <c r="P66" s="540"/>
      <c r="Q66" s="540"/>
      <c r="R66" s="540"/>
      <c r="S66" s="349"/>
      <c r="T66" s="349"/>
      <c r="U66" s="68"/>
      <c r="V66" s="68"/>
      <c r="W66" s="68"/>
      <c r="X66" s="68"/>
      <c r="Y66" s="68"/>
      <c r="Z66" s="68"/>
      <c r="AA66" s="68"/>
      <c r="AB66" s="68"/>
      <c r="AC66" s="68"/>
      <c r="AD66" s="68"/>
      <c r="AE66" s="68"/>
      <c r="AF66" s="68"/>
      <c r="AG66" s="68"/>
      <c r="AH66" s="68"/>
      <c r="AI66" s="68"/>
      <c r="AJ66" s="68"/>
      <c r="AK66" s="68"/>
      <c r="AL66" s="68"/>
      <c r="AM66" s="68"/>
      <c r="AN66" s="68"/>
      <c r="AO66" s="68"/>
    </row>
    <row r="67" spans="1:41" x14ac:dyDescent="0.25">
      <c r="A67" s="60"/>
      <c r="B67" s="60"/>
      <c r="C67" s="60"/>
      <c r="D67" s="60"/>
      <c r="E67" s="60"/>
      <c r="F67" s="60"/>
      <c r="G67" s="60"/>
      <c r="U67" s="60"/>
      <c r="V67" s="60"/>
      <c r="W67" s="60"/>
      <c r="X67" s="60"/>
      <c r="Y67" s="60"/>
      <c r="Z67" s="60"/>
      <c r="AA67" s="60"/>
      <c r="AB67" s="60"/>
      <c r="AC67" s="60"/>
      <c r="AD67" s="60"/>
      <c r="AE67" s="60"/>
      <c r="AF67" s="60"/>
      <c r="AG67" s="60"/>
      <c r="AH67" s="60"/>
      <c r="AI67" s="60"/>
      <c r="AJ67" s="60"/>
      <c r="AK67" s="60"/>
      <c r="AL67" s="60"/>
      <c r="AM67" s="60"/>
      <c r="AN67" s="60"/>
      <c r="AO67" s="60"/>
    </row>
    <row r="68" spans="1:41" ht="50.25" customHeight="1" x14ac:dyDescent="0.25">
      <c r="A68" s="60"/>
      <c r="B68" s="541"/>
      <c r="C68" s="541"/>
      <c r="D68" s="541"/>
      <c r="E68" s="541"/>
      <c r="F68" s="541"/>
      <c r="G68" s="541"/>
      <c r="H68" s="541"/>
      <c r="I68" s="541"/>
      <c r="J68" s="541"/>
      <c r="K68" s="541"/>
      <c r="L68" s="541"/>
      <c r="M68" s="541"/>
      <c r="N68" s="541"/>
      <c r="O68" s="541"/>
      <c r="P68" s="541"/>
      <c r="Q68" s="541"/>
      <c r="R68" s="541"/>
      <c r="S68" s="350"/>
      <c r="T68" s="350"/>
      <c r="U68" s="60"/>
      <c r="V68" s="60"/>
      <c r="W68" s="60"/>
      <c r="X68" s="60"/>
      <c r="Y68" s="60"/>
      <c r="Z68" s="60"/>
      <c r="AA68" s="60"/>
      <c r="AB68" s="60"/>
      <c r="AC68" s="60"/>
      <c r="AD68" s="60"/>
      <c r="AE68" s="60"/>
      <c r="AF68" s="60"/>
      <c r="AG68" s="60"/>
      <c r="AH68" s="60"/>
      <c r="AI68" s="60"/>
      <c r="AJ68" s="60"/>
      <c r="AK68" s="60"/>
      <c r="AL68" s="60"/>
      <c r="AM68" s="60"/>
      <c r="AN68" s="60"/>
      <c r="AO68" s="60"/>
    </row>
    <row r="69" spans="1:41" x14ac:dyDescent="0.25">
      <c r="A69" s="60"/>
      <c r="B69" s="60"/>
      <c r="C69" s="60"/>
      <c r="D69" s="60"/>
      <c r="E69" s="60"/>
      <c r="F69" s="60"/>
      <c r="G69" s="60"/>
      <c r="U69" s="60"/>
      <c r="V69" s="60"/>
      <c r="W69" s="60"/>
      <c r="X69" s="60"/>
      <c r="Y69" s="60"/>
      <c r="Z69" s="60"/>
      <c r="AA69" s="60"/>
      <c r="AB69" s="60"/>
      <c r="AC69" s="60"/>
      <c r="AD69" s="60"/>
      <c r="AE69" s="60"/>
      <c r="AF69" s="60"/>
      <c r="AG69" s="60"/>
      <c r="AH69" s="60"/>
      <c r="AI69" s="60"/>
      <c r="AJ69" s="60"/>
      <c r="AK69" s="60"/>
      <c r="AL69" s="60"/>
      <c r="AM69" s="60"/>
      <c r="AN69" s="60"/>
      <c r="AO69" s="60"/>
    </row>
    <row r="70" spans="1:41" ht="36.75" customHeight="1" x14ac:dyDescent="0.25">
      <c r="A70" s="60"/>
      <c r="B70" s="540"/>
      <c r="C70" s="540"/>
      <c r="D70" s="540"/>
      <c r="E70" s="540"/>
      <c r="F70" s="540"/>
      <c r="G70" s="540"/>
      <c r="H70" s="540"/>
      <c r="I70" s="540"/>
      <c r="J70" s="540"/>
      <c r="K70" s="540"/>
      <c r="L70" s="540"/>
      <c r="M70" s="540"/>
      <c r="N70" s="540"/>
      <c r="O70" s="540"/>
      <c r="P70" s="540"/>
      <c r="Q70" s="540"/>
      <c r="R70" s="540"/>
      <c r="S70" s="349"/>
      <c r="T70" s="349"/>
      <c r="U70" s="60"/>
      <c r="V70" s="60"/>
      <c r="W70" s="60"/>
      <c r="X70" s="60"/>
      <c r="Y70" s="60"/>
      <c r="Z70" s="60"/>
      <c r="AA70" s="60"/>
      <c r="AB70" s="60"/>
      <c r="AC70" s="60"/>
      <c r="AD70" s="60"/>
      <c r="AE70" s="60"/>
      <c r="AF70" s="60"/>
      <c r="AG70" s="60"/>
      <c r="AH70" s="60"/>
      <c r="AI70" s="60"/>
      <c r="AJ70" s="60"/>
      <c r="AK70" s="60"/>
      <c r="AL70" s="60"/>
      <c r="AM70" s="60"/>
      <c r="AN70" s="60"/>
      <c r="AO70" s="60"/>
    </row>
    <row r="71" spans="1:41" x14ac:dyDescent="0.25">
      <c r="A71" s="60"/>
      <c r="B71" s="67"/>
      <c r="C71" s="67"/>
      <c r="D71" s="67"/>
      <c r="E71" s="67"/>
      <c r="F71" s="67"/>
      <c r="G71" s="67"/>
      <c r="U71" s="60"/>
      <c r="V71" s="60"/>
      <c r="W71" s="60"/>
      <c r="X71" s="60"/>
      <c r="Y71" s="60"/>
      <c r="Z71" s="60"/>
      <c r="AA71" s="60"/>
      <c r="AB71" s="60"/>
      <c r="AC71" s="60"/>
      <c r="AD71" s="60"/>
      <c r="AE71" s="60"/>
      <c r="AF71" s="60"/>
      <c r="AG71" s="60"/>
      <c r="AH71" s="60"/>
      <c r="AI71" s="60"/>
      <c r="AJ71" s="60"/>
      <c r="AK71" s="60"/>
      <c r="AL71" s="60"/>
      <c r="AM71" s="60"/>
      <c r="AN71" s="60"/>
      <c r="AO71" s="60"/>
    </row>
    <row r="72" spans="1:41" ht="51" customHeight="1" x14ac:dyDescent="0.25">
      <c r="A72" s="60"/>
      <c r="B72" s="540"/>
      <c r="C72" s="540"/>
      <c r="D72" s="540"/>
      <c r="E72" s="540"/>
      <c r="F72" s="540"/>
      <c r="G72" s="540"/>
      <c r="H72" s="540"/>
      <c r="I72" s="540"/>
      <c r="J72" s="540"/>
      <c r="K72" s="540"/>
      <c r="L72" s="540"/>
      <c r="M72" s="540"/>
      <c r="N72" s="540"/>
      <c r="O72" s="540"/>
      <c r="P72" s="540"/>
      <c r="Q72" s="540"/>
      <c r="R72" s="540"/>
      <c r="S72" s="349"/>
      <c r="T72" s="349"/>
      <c r="U72" s="60"/>
      <c r="V72" s="60"/>
      <c r="W72" s="60"/>
      <c r="X72" s="60"/>
      <c r="Y72" s="60"/>
      <c r="Z72" s="60"/>
      <c r="AA72" s="60"/>
      <c r="AB72" s="60"/>
      <c r="AC72" s="60"/>
      <c r="AD72" s="60"/>
      <c r="AE72" s="60"/>
      <c r="AF72" s="60"/>
      <c r="AG72" s="60"/>
      <c r="AH72" s="60"/>
      <c r="AI72" s="60"/>
      <c r="AJ72" s="60"/>
      <c r="AK72" s="60"/>
      <c r="AL72" s="60"/>
      <c r="AM72" s="60"/>
      <c r="AN72" s="60"/>
      <c r="AO72" s="60"/>
    </row>
    <row r="73" spans="1:41" ht="32.25" customHeight="1" x14ac:dyDescent="0.25">
      <c r="A73" s="60"/>
      <c r="B73" s="541"/>
      <c r="C73" s="541"/>
      <c r="D73" s="541"/>
      <c r="E73" s="541"/>
      <c r="F73" s="541"/>
      <c r="G73" s="541"/>
      <c r="H73" s="541"/>
      <c r="I73" s="541"/>
      <c r="J73" s="541"/>
      <c r="K73" s="541"/>
      <c r="L73" s="541"/>
      <c r="M73" s="541"/>
      <c r="N73" s="541"/>
      <c r="O73" s="541"/>
      <c r="P73" s="541"/>
      <c r="Q73" s="541"/>
      <c r="R73" s="541"/>
      <c r="S73" s="350"/>
      <c r="T73" s="350"/>
      <c r="U73" s="60"/>
      <c r="V73" s="60"/>
      <c r="W73" s="60"/>
      <c r="X73" s="60"/>
      <c r="Y73" s="60"/>
      <c r="Z73" s="60"/>
      <c r="AA73" s="60"/>
      <c r="AB73" s="60"/>
      <c r="AC73" s="60"/>
      <c r="AD73" s="60"/>
      <c r="AE73" s="60"/>
      <c r="AF73" s="60"/>
      <c r="AG73" s="60"/>
      <c r="AH73" s="60"/>
      <c r="AI73" s="60"/>
      <c r="AJ73" s="60"/>
      <c r="AK73" s="60"/>
      <c r="AL73" s="60"/>
      <c r="AM73" s="60"/>
      <c r="AN73" s="60"/>
      <c r="AO73" s="60"/>
    </row>
    <row r="74" spans="1:41" ht="51.75" customHeight="1" x14ac:dyDescent="0.25">
      <c r="A74" s="60"/>
      <c r="B74" s="540"/>
      <c r="C74" s="540"/>
      <c r="D74" s="540"/>
      <c r="E74" s="540"/>
      <c r="F74" s="540"/>
      <c r="G74" s="540"/>
      <c r="H74" s="540"/>
      <c r="I74" s="540"/>
      <c r="J74" s="540"/>
      <c r="K74" s="540"/>
      <c r="L74" s="540"/>
      <c r="M74" s="540"/>
      <c r="N74" s="540"/>
      <c r="O74" s="540"/>
      <c r="P74" s="540"/>
      <c r="Q74" s="540"/>
      <c r="R74" s="540"/>
      <c r="S74" s="349"/>
      <c r="T74" s="349"/>
      <c r="U74" s="60"/>
      <c r="V74" s="60"/>
      <c r="W74" s="60"/>
      <c r="X74" s="60"/>
      <c r="Y74" s="60"/>
      <c r="Z74" s="60"/>
      <c r="AA74" s="60"/>
      <c r="AB74" s="60"/>
      <c r="AC74" s="60"/>
      <c r="AD74" s="60"/>
      <c r="AE74" s="60"/>
      <c r="AF74" s="60"/>
      <c r="AG74" s="60"/>
      <c r="AH74" s="60"/>
      <c r="AI74" s="60"/>
      <c r="AJ74" s="60"/>
      <c r="AK74" s="60"/>
      <c r="AL74" s="60"/>
      <c r="AM74" s="60"/>
      <c r="AN74" s="60"/>
      <c r="AO74" s="60"/>
    </row>
    <row r="75" spans="1:41" ht="21.75" customHeight="1" x14ac:dyDescent="0.25">
      <c r="A75" s="60"/>
      <c r="B75" s="538"/>
      <c r="C75" s="538"/>
      <c r="D75" s="538"/>
      <c r="E75" s="538"/>
      <c r="F75" s="538"/>
      <c r="G75" s="538"/>
      <c r="H75" s="538"/>
      <c r="I75" s="538"/>
      <c r="J75" s="538"/>
      <c r="K75" s="538"/>
      <c r="L75" s="538"/>
      <c r="M75" s="538"/>
      <c r="N75" s="538"/>
      <c r="O75" s="538"/>
      <c r="P75" s="538"/>
      <c r="Q75" s="538"/>
      <c r="R75" s="538"/>
      <c r="S75" s="347"/>
      <c r="T75" s="347"/>
      <c r="U75" s="60"/>
      <c r="V75" s="60"/>
      <c r="W75" s="60"/>
      <c r="X75" s="60"/>
      <c r="Y75" s="60"/>
      <c r="Z75" s="60"/>
      <c r="AA75" s="60"/>
      <c r="AB75" s="60"/>
      <c r="AC75" s="60"/>
      <c r="AD75" s="60"/>
      <c r="AE75" s="60"/>
      <c r="AF75" s="60"/>
      <c r="AG75" s="60"/>
      <c r="AH75" s="60"/>
      <c r="AI75" s="60"/>
      <c r="AJ75" s="60"/>
      <c r="AK75" s="60"/>
      <c r="AL75" s="60"/>
      <c r="AM75" s="60"/>
      <c r="AN75" s="60"/>
      <c r="AO75" s="60"/>
    </row>
    <row r="76" spans="1:41" ht="23.25" customHeight="1" x14ac:dyDescent="0.25">
      <c r="A76" s="60"/>
      <c r="B76" s="62"/>
      <c r="C76" s="62"/>
      <c r="D76" s="62"/>
      <c r="E76" s="62"/>
      <c r="F76" s="62"/>
      <c r="G76" s="62"/>
      <c r="U76" s="60"/>
      <c r="V76" s="60"/>
      <c r="W76" s="60"/>
      <c r="X76" s="60"/>
      <c r="Y76" s="60"/>
      <c r="Z76" s="60"/>
      <c r="AA76" s="60"/>
      <c r="AB76" s="60"/>
      <c r="AC76" s="60"/>
      <c r="AD76" s="60"/>
      <c r="AE76" s="60"/>
      <c r="AF76" s="60"/>
      <c r="AG76" s="60"/>
      <c r="AH76" s="60"/>
      <c r="AI76" s="60"/>
      <c r="AJ76" s="60"/>
      <c r="AK76" s="60"/>
      <c r="AL76" s="60"/>
      <c r="AM76" s="60"/>
      <c r="AN76" s="60"/>
      <c r="AO76" s="60"/>
    </row>
    <row r="77" spans="1:41" ht="18.75" customHeight="1" x14ac:dyDescent="0.25">
      <c r="A77" s="60"/>
      <c r="B77" s="539"/>
      <c r="C77" s="539"/>
      <c r="D77" s="539"/>
      <c r="E77" s="539"/>
      <c r="F77" s="539"/>
      <c r="G77" s="539"/>
      <c r="H77" s="539"/>
      <c r="I77" s="539"/>
      <c r="J77" s="539"/>
      <c r="K77" s="539"/>
      <c r="L77" s="539"/>
      <c r="M77" s="539"/>
      <c r="N77" s="539"/>
      <c r="O77" s="539"/>
      <c r="P77" s="539"/>
      <c r="Q77" s="539"/>
      <c r="R77" s="539"/>
      <c r="S77" s="348"/>
      <c r="T77" s="348"/>
      <c r="U77" s="60"/>
      <c r="V77" s="60"/>
      <c r="W77" s="60"/>
      <c r="X77" s="60"/>
      <c r="Y77" s="60"/>
      <c r="Z77" s="60"/>
      <c r="AA77" s="60"/>
      <c r="AB77" s="60"/>
      <c r="AC77" s="60"/>
      <c r="AD77" s="60"/>
      <c r="AE77" s="60"/>
      <c r="AF77" s="60"/>
      <c r="AG77" s="60"/>
      <c r="AH77" s="60"/>
      <c r="AI77" s="60"/>
      <c r="AJ77" s="60"/>
      <c r="AK77" s="60"/>
      <c r="AL77" s="60"/>
      <c r="AM77" s="60"/>
      <c r="AN77" s="60"/>
      <c r="AO77" s="60"/>
    </row>
    <row r="78" spans="1:41" x14ac:dyDescent="0.25">
      <c r="A78" s="60"/>
      <c r="B78" s="60"/>
      <c r="C78" s="60"/>
      <c r="D78" s="60"/>
      <c r="E78" s="60"/>
      <c r="F78" s="60"/>
      <c r="G78" s="60"/>
      <c r="U78" s="60"/>
      <c r="V78" s="60"/>
      <c r="W78" s="60"/>
      <c r="X78" s="60"/>
      <c r="Y78" s="60"/>
      <c r="Z78" s="60"/>
      <c r="AA78" s="60"/>
      <c r="AB78" s="60"/>
      <c r="AC78" s="60"/>
      <c r="AD78" s="60"/>
      <c r="AE78" s="60"/>
      <c r="AF78" s="60"/>
      <c r="AG78" s="60"/>
      <c r="AH78" s="60"/>
      <c r="AI78" s="60"/>
      <c r="AJ78" s="60"/>
      <c r="AK78" s="60"/>
      <c r="AL78" s="60"/>
      <c r="AM78" s="60"/>
      <c r="AN78" s="60"/>
      <c r="AO78" s="60"/>
    </row>
    <row r="79" spans="1:41" x14ac:dyDescent="0.25">
      <c r="A79" s="60"/>
      <c r="B79" s="60"/>
      <c r="C79" s="60"/>
      <c r="D79" s="60"/>
      <c r="E79" s="60"/>
      <c r="F79" s="60"/>
      <c r="G79" s="60"/>
      <c r="U79" s="60"/>
      <c r="V79" s="60"/>
      <c r="W79" s="60"/>
      <c r="X79" s="60"/>
      <c r="Y79" s="60"/>
      <c r="Z79" s="60"/>
      <c r="AA79" s="60"/>
      <c r="AB79" s="60"/>
      <c r="AC79" s="60"/>
      <c r="AD79" s="60"/>
      <c r="AE79" s="60"/>
      <c r="AF79" s="60"/>
      <c r="AG79" s="60"/>
      <c r="AH79" s="60"/>
      <c r="AI79" s="60"/>
      <c r="AJ79" s="60"/>
      <c r="AK79" s="60"/>
      <c r="AL79" s="60"/>
      <c r="AM79" s="60"/>
      <c r="AN79" s="60"/>
      <c r="AO79" s="60"/>
    </row>
    <row r="80" spans="1:41" x14ac:dyDescent="0.25">
      <c r="H80" s="59"/>
      <c r="I80" s="59"/>
      <c r="J80" s="59"/>
      <c r="K80" s="59"/>
      <c r="L80" s="59"/>
      <c r="M80" s="59"/>
      <c r="N80" s="59"/>
      <c r="O80" s="59"/>
      <c r="P80" s="59"/>
      <c r="Q80" s="59"/>
      <c r="R80" s="59"/>
      <c r="S80" s="59"/>
      <c r="T80" s="59"/>
    </row>
    <row r="81" spans="8:20" x14ac:dyDescent="0.25">
      <c r="H81" s="59"/>
      <c r="I81" s="59"/>
      <c r="J81" s="59"/>
      <c r="K81" s="59"/>
      <c r="L81" s="59"/>
      <c r="M81" s="59"/>
      <c r="N81" s="59"/>
      <c r="O81" s="59"/>
      <c r="P81" s="59"/>
      <c r="Q81" s="59"/>
      <c r="R81" s="59"/>
      <c r="S81" s="59"/>
      <c r="T81" s="59"/>
    </row>
    <row r="82" spans="8:20" x14ac:dyDescent="0.25">
      <c r="H82" s="59"/>
      <c r="I82" s="59"/>
      <c r="J82" s="59"/>
      <c r="K82" s="59"/>
      <c r="L82" s="59"/>
      <c r="M82" s="59"/>
      <c r="N82" s="59"/>
      <c r="O82" s="59"/>
      <c r="P82" s="59"/>
      <c r="Q82" s="59"/>
      <c r="R82" s="59"/>
      <c r="S82" s="59"/>
      <c r="T82" s="59"/>
    </row>
    <row r="83" spans="8:20" x14ac:dyDescent="0.25">
      <c r="H83" s="59"/>
      <c r="I83" s="59"/>
      <c r="J83" s="59"/>
      <c r="K83" s="59"/>
      <c r="L83" s="59"/>
      <c r="M83" s="59"/>
      <c r="N83" s="59"/>
      <c r="O83" s="59"/>
      <c r="P83" s="59"/>
      <c r="Q83" s="59"/>
      <c r="R83" s="59"/>
      <c r="S83" s="59"/>
      <c r="T83" s="59"/>
    </row>
    <row r="84" spans="8:20" x14ac:dyDescent="0.25">
      <c r="H84" s="59"/>
      <c r="I84" s="59"/>
      <c r="J84" s="59"/>
      <c r="K84" s="59"/>
      <c r="L84" s="59"/>
      <c r="M84" s="59"/>
      <c r="N84" s="59"/>
      <c r="O84" s="59"/>
      <c r="P84" s="59"/>
      <c r="Q84" s="59"/>
      <c r="R84" s="59"/>
      <c r="S84" s="59"/>
      <c r="T84" s="59"/>
    </row>
    <row r="85" spans="8:20" x14ac:dyDescent="0.25">
      <c r="H85" s="59"/>
      <c r="I85" s="59"/>
      <c r="J85" s="59"/>
      <c r="K85" s="59"/>
      <c r="L85" s="59"/>
      <c r="M85" s="59"/>
      <c r="N85" s="59"/>
      <c r="O85" s="59"/>
      <c r="P85" s="59"/>
      <c r="Q85" s="59"/>
      <c r="R85" s="59"/>
      <c r="S85" s="59"/>
      <c r="T85" s="59"/>
    </row>
    <row r="86" spans="8:20" x14ac:dyDescent="0.25">
      <c r="H86" s="59"/>
      <c r="I86" s="59"/>
      <c r="J86" s="59"/>
      <c r="K86" s="59"/>
      <c r="L86" s="59"/>
      <c r="M86" s="59"/>
      <c r="N86" s="59"/>
      <c r="O86" s="59"/>
      <c r="P86" s="59"/>
      <c r="Q86" s="59"/>
      <c r="R86" s="59"/>
      <c r="S86" s="59"/>
      <c r="T86" s="59"/>
    </row>
    <row r="87" spans="8:20" x14ac:dyDescent="0.25">
      <c r="H87" s="59"/>
      <c r="I87" s="59"/>
      <c r="J87" s="59"/>
      <c r="K87" s="59"/>
      <c r="L87" s="59"/>
      <c r="M87" s="59"/>
      <c r="N87" s="59"/>
      <c r="O87" s="59"/>
      <c r="P87" s="59"/>
      <c r="Q87" s="59"/>
      <c r="R87" s="59"/>
      <c r="S87" s="59"/>
      <c r="T87" s="59"/>
    </row>
    <row r="88" spans="8:20" x14ac:dyDescent="0.25">
      <c r="H88" s="59"/>
      <c r="I88" s="59"/>
      <c r="J88" s="59"/>
      <c r="K88" s="59"/>
      <c r="L88" s="59"/>
      <c r="M88" s="59"/>
      <c r="N88" s="59"/>
      <c r="O88" s="59"/>
      <c r="P88" s="59"/>
      <c r="Q88" s="59"/>
      <c r="R88" s="59"/>
      <c r="S88" s="59"/>
      <c r="T88" s="59"/>
    </row>
    <row r="89" spans="8:20" x14ac:dyDescent="0.25">
      <c r="H89" s="59"/>
      <c r="I89" s="59"/>
      <c r="J89" s="59"/>
      <c r="K89" s="59"/>
      <c r="L89" s="59"/>
      <c r="M89" s="59"/>
      <c r="N89" s="59"/>
      <c r="O89" s="59"/>
      <c r="P89" s="59"/>
      <c r="Q89" s="59"/>
      <c r="R89" s="59"/>
      <c r="S89" s="59"/>
      <c r="T89" s="59"/>
    </row>
    <row r="90" spans="8:20" x14ac:dyDescent="0.25">
      <c r="H90" s="59"/>
      <c r="I90" s="59"/>
      <c r="J90" s="59"/>
      <c r="K90" s="59"/>
      <c r="L90" s="59"/>
      <c r="M90" s="59"/>
      <c r="N90" s="59"/>
      <c r="O90" s="59"/>
      <c r="P90" s="59"/>
      <c r="Q90" s="59"/>
      <c r="R90" s="59"/>
      <c r="S90" s="59"/>
      <c r="T90" s="59"/>
    </row>
    <row r="91" spans="8:20" x14ac:dyDescent="0.25">
      <c r="H91" s="59"/>
      <c r="I91" s="59"/>
      <c r="J91" s="59"/>
      <c r="K91" s="59"/>
      <c r="L91" s="59"/>
      <c r="M91" s="59"/>
      <c r="N91" s="59"/>
      <c r="O91" s="59"/>
      <c r="P91" s="59"/>
      <c r="Q91" s="59"/>
      <c r="R91" s="59"/>
      <c r="S91" s="59"/>
      <c r="T91" s="59"/>
    </row>
    <row r="92" spans="8:20" x14ac:dyDescent="0.25">
      <c r="H92" s="59"/>
      <c r="I92" s="59"/>
      <c r="J92" s="59"/>
      <c r="K92" s="59"/>
      <c r="L92" s="59"/>
      <c r="M92" s="59"/>
      <c r="N92" s="59"/>
      <c r="O92" s="59"/>
      <c r="P92" s="59"/>
      <c r="Q92" s="59"/>
      <c r="R92" s="59"/>
      <c r="S92" s="59"/>
      <c r="T92" s="59"/>
    </row>
  </sheetData>
  <mergeCells count="48">
    <mergeCell ref="S21:T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I20:L20"/>
    <mergeCell ref="AO20:AP21"/>
    <mergeCell ref="U21:V21"/>
    <mergeCell ref="W21:X21"/>
    <mergeCell ref="Y21:Z21"/>
    <mergeCell ref="AA21:AB21"/>
    <mergeCell ref="AC21:AD21"/>
    <mergeCell ref="AE21:AF21"/>
    <mergeCell ref="AG21:AH21"/>
    <mergeCell ref="AC20:AF20"/>
    <mergeCell ref="C20:E21"/>
    <mergeCell ref="B75:R75"/>
    <mergeCell ref="B77:R77"/>
    <mergeCell ref="B66:R66"/>
    <mergeCell ref="B68:R68"/>
    <mergeCell ref="B72:R72"/>
    <mergeCell ref="B73:R73"/>
    <mergeCell ref="B74:R74"/>
    <mergeCell ref="B70:R70"/>
    <mergeCell ref="M20:P20"/>
    <mergeCell ref="Q20:T20"/>
    <mergeCell ref="I21:J21"/>
    <mergeCell ref="K21:L21"/>
    <mergeCell ref="M21:N21"/>
    <mergeCell ref="O21:P21"/>
    <mergeCell ref="Q21:R21"/>
  </mergeCells>
  <conditionalFormatting sqref="AC24:AD24 C30:E30 H30:T30 V30:X30 Z30:AB30">
    <cfRule type="cellIs" dxfId="24" priority="52" operator="greaterThan">
      <formula>0</formula>
    </cfRule>
  </conditionalFormatting>
  <conditionalFormatting sqref="C31">
    <cfRule type="cellIs" dxfId="23" priority="51" operator="greaterThan">
      <formula>0</formula>
    </cfRule>
  </conditionalFormatting>
  <conditionalFormatting sqref="C31">
    <cfRule type="cellIs" dxfId="22" priority="50" operator="greaterThan">
      <formula>0</formula>
    </cfRule>
  </conditionalFormatting>
  <conditionalFormatting sqref="C31">
    <cfRule type="cellIs" dxfId="21" priority="49" operator="greaterThan">
      <formula>0</formula>
    </cfRule>
  </conditionalFormatting>
  <conditionalFormatting sqref="AG24:AH24 AK24:AL24 C25:C64 Z25:Z29 AC24:AD24 Z31:Z64 D30:E30 H30:T30 AO24:AO64 V25:X64 Z30:AB30 F25:F64">
    <cfRule type="cellIs" dxfId="20" priority="48" operator="notEqual">
      <formula>0</formula>
    </cfRule>
  </conditionalFormatting>
  <conditionalFormatting sqref="AG24:AH24 AK24:AL24">
    <cfRule type="cellIs" dxfId="19" priority="47" operator="greaterThan">
      <formula>0</formula>
    </cfRule>
  </conditionalFormatting>
  <conditionalFormatting sqref="AG24:AH24 AK24:AL24">
    <cfRule type="cellIs" dxfId="18" priority="46" operator="greaterThan">
      <formula>0</formula>
    </cfRule>
  </conditionalFormatting>
  <conditionalFormatting sqref="AG24:AH24 AK24:AL24">
    <cfRule type="cellIs" dxfId="17" priority="45" operator="greaterThan">
      <formula>0</formula>
    </cfRule>
  </conditionalFormatting>
  <conditionalFormatting sqref="D31:E31">
    <cfRule type="cellIs" dxfId="16" priority="43" operator="greaterThan">
      <formula>0</formula>
    </cfRule>
  </conditionalFormatting>
  <conditionalFormatting sqref="D31:E31">
    <cfRule type="cellIs" dxfId="15" priority="42" operator="greaterThan">
      <formula>0</formula>
    </cfRule>
  </conditionalFormatting>
  <conditionalFormatting sqref="D31:E31">
    <cfRule type="cellIs" dxfId="14" priority="41" operator="greaterThan">
      <formula>0</formula>
    </cfRule>
  </conditionalFormatting>
  <conditionalFormatting sqref="D25:E29 D31:E64">
    <cfRule type="cellIs" dxfId="13" priority="40" operator="notEqual">
      <formula>0</formula>
    </cfRule>
  </conditionalFormatting>
  <conditionalFormatting sqref="AB25:AD29 AG25:AH64 AK25:AL64 AB31:AD64 AC30:AD30">
    <cfRule type="cellIs" dxfId="12" priority="39" operator="notEqual">
      <formula>0</formula>
    </cfRule>
  </conditionalFormatting>
  <conditionalFormatting sqref="G25:G64">
    <cfRule type="cellIs" dxfId="11" priority="24" operator="notEqual">
      <formula>0</formula>
    </cfRule>
  </conditionalFormatting>
  <conditionalFormatting sqref="H25:H29 H31:H64">
    <cfRule type="cellIs" dxfId="10" priority="23" operator="notEqual">
      <formula>0</formula>
    </cfRule>
  </conditionalFormatting>
  <conditionalFormatting sqref="AA25:AA29 AA31:AA64">
    <cfRule type="cellIs" dxfId="9" priority="12" operator="notEqual">
      <formula>0</formula>
    </cfRule>
  </conditionalFormatting>
  <conditionalFormatting sqref="AP24:AP64">
    <cfRule type="cellIs" dxfId="8" priority="11" operator="notEqual">
      <formula>0</formula>
    </cfRule>
  </conditionalFormatting>
  <conditionalFormatting sqref="I25:T29 I31:T64">
    <cfRule type="cellIs" dxfId="7" priority="10" operator="notEqual">
      <formula>0</formula>
    </cfRule>
  </conditionalFormatting>
  <conditionalFormatting sqref="C24:AB24">
    <cfRule type="cellIs" dxfId="6" priority="7" operator="greaterThan">
      <formula>0</formula>
    </cfRule>
  </conditionalFormatting>
  <conditionalFormatting sqref="C24:AB24">
    <cfRule type="cellIs" dxfId="5" priority="6" operator="notEqual">
      <formula>0</formula>
    </cfRule>
  </conditionalFormatting>
  <conditionalFormatting sqref="U30">
    <cfRule type="cellIs" dxfId="4" priority="5" operator="greaterThan">
      <formula>0</formula>
    </cfRule>
  </conditionalFormatting>
  <conditionalFormatting sqref="U25:U64">
    <cfRule type="cellIs" dxfId="3" priority="4" operator="notEqual">
      <formula>0</formula>
    </cfRule>
  </conditionalFormatting>
  <conditionalFormatting sqref="Y30">
    <cfRule type="cellIs" dxfId="2" priority="3" operator="greaterThan">
      <formula>0</formula>
    </cfRule>
  </conditionalFormatting>
  <conditionalFormatting sqref="Y30">
    <cfRule type="cellIs" dxfId="1" priority="2" operator="notEqual">
      <formula>0</formula>
    </cfRule>
  </conditionalFormatting>
  <conditionalFormatting sqref="Y25:Y29 Y31:Y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50" t="str">
        <f>'1. паспорт местоположение'!A5:C5</f>
        <v>Год раскрытия информации: 2020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450"/>
      <c r="AC5" s="450"/>
      <c r="AD5" s="450"/>
      <c r="AE5" s="450"/>
      <c r="AF5" s="450"/>
      <c r="AG5" s="450"/>
      <c r="AH5" s="450"/>
      <c r="AI5" s="450"/>
      <c r="AJ5" s="450"/>
      <c r="AK5" s="450"/>
      <c r="AL5" s="450"/>
      <c r="AM5" s="450"/>
      <c r="AN5" s="450"/>
      <c r="AO5" s="450"/>
      <c r="AP5" s="450"/>
      <c r="AQ5" s="450"/>
      <c r="AR5" s="450"/>
      <c r="AS5" s="450"/>
      <c r="AT5" s="450"/>
      <c r="AU5" s="450"/>
      <c r="AV5" s="450"/>
    </row>
    <row r="6" spans="1:48" ht="18.75" x14ac:dyDescent="0.3">
      <c r="AV6" s="14"/>
    </row>
    <row r="7" spans="1:48" ht="18.75" x14ac:dyDescent="0.25">
      <c r="A7" s="461" t="s">
        <v>6</v>
      </c>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461"/>
      <c r="AB7" s="461"/>
      <c r="AC7" s="461"/>
      <c r="AD7" s="461"/>
      <c r="AE7" s="461"/>
      <c r="AF7" s="461"/>
      <c r="AG7" s="461"/>
      <c r="AH7" s="461"/>
      <c r="AI7" s="461"/>
      <c r="AJ7" s="461"/>
      <c r="AK7" s="461"/>
      <c r="AL7" s="461"/>
      <c r="AM7" s="461"/>
      <c r="AN7" s="461"/>
      <c r="AO7" s="461"/>
      <c r="AP7" s="461"/>
      <c r="AQ7" s="461"/>
      <c r="AR7" s="461"/>
      <c r="AS7" s="461"/>
      <c r="AT7" s="461"/>
      <c r="AU7" s="461"/>
      <c r="AV7" s="461"/>
    </row>
    <row r="8" spans="1:48" ht="18.75" x14ac:dyDescent="0.25">
      <c r="A8" s="461"/>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c r="AQ8" s="461"/>
      <c r="AR8" s="461"/>
      <c r="AS8" s="461"/>
      <c r="AT8" s="461"/>
      <c r="AU8" s="461"/>
      <c r="AV8" s="461"/>
    </row>
    <row r="9" spans="1:48" x14ac:dyDescent="0.25">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462"/>
      <c r="AJ9" s="462"/>
      <c r="AK9" s="462"/>
      <c r="AL9" s="462"/>
      <c r="AM9" s="462"/>
      <c r="AN9" s="462"/>
      <c r="AO9" s="462"/>
      <c r="AP9" s="462"/>
      <c r="AQ9" s="462"/>
      <c r="AR9" s="462"/>
      <c r="AS9" s="462"/>
      <c r="AT9" s="462"/>
      <c r="AU9" s="462"/>
      <c r="AV9" s="462"/>
    </row>
    <row r="10" spans="1:48" ht="15.75" x14ac:dyDescent="0.25">
      <c r="A10" s="466" t="s">
        <v>5</v>
      </c>
      <c r="B10" s="466"/>
      <c r="C10" s="466"/>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c r="AD10" s="466"/>
      <c r="AE10" s="466"/>
      <c r="AF10" s="466"/>
      <c r="AG10" s="466"/>
      <c r="AH10" s="466"/>
      <c r="AI10" s="466"/>
      <c r="AJ10" s="466"/>
      <c r="AK10" s="466"/>
      <c r="AL10" s="466"/>
      <c r="AM10" s="466"/>
      <c r="AN10" s="466"/>
      <c r="AO10" s="466"/>
      <c r="AP10" s="466"/>
      <c r="AQ10" s="466"/>
      <c r="AR10" s="466"/>
      <c r="AS10" s="466"/>
      <c r="AT10" s="466"/>
      <c r="AU10" s="466"/>
      <c r="AV10" s="466"/>
    </row>
    <row r="11" spans="1:48" ht="18.75" x14ac:dyDescent="0.25">
      <c r="A11" s="461"/>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c r="AD11" s="461"/>
      <c r="AE11" s="461"/>
      <c r="AF11" s="461"/>
      <c r="AG11" s="461"/>
      <c r="AH11" s="461"/>
      <c r="AI11" s="461"/>
      <c r="AJ11" s="461"/>
      <c r="AK11" s="461"/>
      <c r="AL11" s="461"/>
      <c r="AM11" s="461"/>
      <c r="AN11" s="461"/>
      <c r="AO11" s="461"/>
      <c r="AP11" s="461"/>
      <c r="AQ11" s="461"/>
      <c r="AR11" s="461"/>
      <c r="AS11" s="461"/>
      <c r="AT11" s="461"/>
      <c r="AU11" s="461"/>
      <c r="AV11" s="461"/>
    </row>
    <row r="12" spans="1:48" x14ac:dyDescent="0.25">
      <c r="A12" s="462" t="str">
        <f>'1. паспорт местоположение'!A12:C12</f>
        <v>H_16-0140</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row>
    <row r="13" spans="1:48" ht="15.75" x14ac:dyDescent="0.25">
      <c r="A13" s="466" t="s">
        <v>4</v>
      </c>
      <c r="B13" s="466"/>
      <c r="C13" s="466"/>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c r="AD13" s="466"/>
      <c r="AE13" s="466"/>
      <c r="AF13" s="466"/>
      <c r="AG13" s="466"/>
      <c r="AH13" s="466"/>
      <c r="AI13" s="466"/>
      <c r="AJ13" s="466"/>
      <c r="AK13" s="466"/>
      <c r="AL13" s="466"/>
      <c r="AM13" s="466"/>
      <c r="AN13" s="466"/>
      <c r="AO13" s="466"/>
      <c r="AP13" s="466"/>
      <c r="AQ13" s="466"/>
      <c r="AR13" s="466"/>
      <c r="AS13" s="466"/>
      <c r="AT13" s="466"/>
      <c r="AU13" s="466"/>
      <c r="AV13" s="466"/>
    </row>
    <row r="14" spans="1:48" ht="18.75" x14ac:dyDescent="0.25">
      <c r="A14" s="467"/>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467"/>
      <c r="AK14" s="467"/>
      <c r="AL14" s="467"/>
      <c r="AM14" s="467"/>
      <c r="AN14" s="467"/>
      <c r="AO14" s="467"/>
      <c r="AP14" s="467"/>
      <c r="AQ14" s="467"/>
      <c r="AR14" s="467"/>
      <c r="AS14" s="467"/>
      <c r="AT14" s="467"/>
      <c r="AU14" s="467"/>
      <c r="AV14" s="467"/>
    </row>
    <row r="15" spans="1:48" x14ac:dyDescent="0.25">
      <c r="A15"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ht="15.75" x14ac:dyDescent="0.25">
      <c r="A16" s="466" t="s">
        <v>3</v>
      </c>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c r="AH16" s="466"/>
      <c r="AI16" s="466"/>
      <c r="AJ16" s="466"/>
      <c r="AK16" s="466"/>
      <c r="AL16" s="466"/>
      <c r="AM16" s="466"/>
      <c r="AN16" s="466"/>
      <c r="AO16" s="466"/>
      <c r="AP16" s="466"/>
      <c r="AQ16" s="466"/>
      <c r="AR16" s="466"/>
      <c r="AS16" s="466"/>
      <c r="AT16" s="466"/>
      <c r="AU16" s="466"/>
      <c r="AV16" s="466"/>
    </row>
    <row r="17" spans="1:48" x14ac:dyDescent="0.25">
      <c r="A17" s="503"/>
      <c r="B17" s="503"/>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3"/>
      <c r="AB17" s="503"/>
      <c r="AC17" s="503"/>
      <c r="AD17" s="503"/>
      <c r="AE17" s="503"/>
      <c r="AF17" s="503"/>
      <c r="AG17" s="503"/>
      <c r="AH17" s="503"/>
      <c r="AI17" s="503"/>
      <c r="AJ17" s="503"/>
      <c r="AK17" s="503"/>
      <c r="AL17" s="503"/>
      <c r="AM17" s="503"/>
      <c r="AN17" s="503"/>
      <c r="AO17" s="503"/>
      <c r="AP17" s="503"/>
      <c r="AQ17" s="503"/>
      <c r="AR17" s="503"/>
      <c r="AS17" s="503"/>
      <c r="AT17" s="503"/>
      <c r="AU17" s="503"/>
      <c r="AV17" s="503"/>
    </row>
    <row r="18" spans="1:48" ht="14.25" customHeight="1" x14ac:dyDescent="0.25">
      <c r="A18" s="503"/>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c r="AD18" s="503"/>
      <c r="AE18" s="503"/>
      <c r="AF18" s="503"/>
      <c r="AG18" s="503"/>
      <c r="AH18" s="503"/>
      <c r="AI18" s="503"/>
      <c r="AJ18" s="503"/>
      <c r="AK18" s="503"/>
      <c r="AL18" s="503"/>
      <c r="AM18" s="503"/>
      <c r="AN18" s="503"/>
      <c r="AO18" s="503"/>
      <c r="AP18" s="503"/>
      <c r="AQ18" s="503"/>
      <c r="AR18" s="503"/>
      <c r="AS18" s="503"/>
      <c r="AT18" s="503"/>
      <c r="AU18" s="503"/>
      <c r="AV18" s="503"/>
    </row>
    <row r="19" spans="1:48" x14ac:dyDescent="0.25">
      <c r="A19" s="503"/>
      <c r="B19" s="503"/>
      <c r="C19" s="503"/>
      <c r="D19" s="503"/>
      <c r="E19" s="503"/>
      <c r="F19" s="503"/>
      <c r="G19" s="503"/>
      <c r="H19" s="503"/>
      <c r="I19" s="503"/>
      <c r="J19" s="503"/>
      <c r="K19" s="503"/>
      <c r="L19" s="503"/>
      <c r="M19" s="503"/>
      <c r="N19" s="503"/>
      <c r="O19" s="503"/>
      <c r="P19" s="503"/>
      <c r="Q19" s="503"/>
      <c r="R19" s="503"/>
      <c r="S19" s="503"/>
      <c r="T19" s="503"/>
      <c r="U19" s="503"/>
      <c r="V19" s="503"/>
      <c r="W19" s="503"/>
      <c r="X19" s="503"/>
      <c r="Y19" s="503"/>
      <c r="Z19" s="503"/>
      <c r="AA19" s="503"/>
      <c r="AB19" s="503"/>
      <c r="AC19" s="503"/>
      <c r="AD19" s="503"/>
      <c r="AE19" s="503"/>
      <c r="AF19" s="503"/>
      <c r="AG19" s="503"/>
      <c r="AH19" s="503"/>
      <c r="AI19" s="503"/>
      <c r="AJ19" s="503"/>
      <c r="AK19" s="503"/>
      <c r="AL19" s="503"/>
      <c r="AM19" s="503"/>
      <c r="AN19" s="503"/>
      <c r="AO19" s="503"/>
      <c r="AP19" s="503"/>
      <c r="AQ19" s="503"/>
      <c r="AR19" s="503"/>
      <c r="AS19" s="503"/>
      <c r="AT19" s="503"/>
      <c r="AU19" s="503"/>
      <c r="AV19" s="503"/>
    </row>
    <row r="20" spans="1:48" s="25" customFormat="1"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497"/>
      <c r="AB20" s="497"/>
      <c r="AC20" s="497"/>
      <c r="AD20" s="497"/>
      <c r="AE20" s="497"/>
      <c r="AF20" s="497"/>
      <c r="AG20" s="497"/>
      <c r="AH20" s="497"/>
      <c r="AI20" s="497"/>
      <c r="AJ20" s="497"/>
      <c r="AK20" s="497"/>
      <c r="AL20" s="497"/>
      <c r="AM20" s="497"/>
      <c r="AN20" s="497"/>
      <c r="AO20" s="497"/>
      <c r="AP20" s="497"/>
      <c r="AQ20" s="497"/>
      <c r="AR20" s="497"/>
      <c r="AS20" s="497"/>
      <c r="AT20" s="497"/>
      <c r="AU20" s="497"/>
      <c r="AV20" s="497"/>
    </row>
    <row r="21" spans="1:48" s="25" customFormat="1" x14ac:dyDescent="0.25">
      <c r="A21" s="585" t="s">
        <v>446</v>
      </c>
      <c r="B21" s="585"/>
      <c r="C21" s="585"/>
      <c r="D21" s="585"/>
      <c r="E21" s="585"/>
      <c r="F21" s="585"/>
      <c r="G21" s="585"/>
      <c r="H21" s="585"/>
      <c r="I21" s="585"/>
      <c r="J21" s="585"/>
      <c r="K21" s="585"/>
      <c r="L21" s="585"/>
      <c r="M21" s="585"/>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5"/>
      <c r="AK21" s="585"/>
      <c r="AL21" s="585"/>
      <c r="AM21" s="585"/>
      <c r="AN21" s="585"/>
      <c r="AO21" s="585"/>
      <c r="AP21" s="585"/>
      <c r="AQ21" s="585"/>
      <c r="AR21" s="585"/>
      <c r="AS21" s="585"/>
      <c r="AT21" s="585"/>
      <c r="AU21" s="585"/>
      <c r="AV21" s="585"/>
    </row>
    <row r="22" spans="1:48" s="25" customFormat="1" ht="58.5" customHeight="1" x14ac:dyDescent="0.25">
      <c r="A22" s="576" t="s">
        <v>49</v>
      </c>
      <c r="B22" s="587" t="s">
        <v>21</v>
      </c>
      <c r="C22" s="576" t="s">
        <v>48</v>
      </c>
      <c r="D22" s="576" t="s">
        <v>47</v>
      </c>
      <c r="E22" s="590" t="s">
        <v>457</v>
      </c>
      <c r="F22" s="591"/>
      <c r="G22" s="591"/>
      <c r="H22" s="591"/>
      <c r="I22" s="591"/>
      <c r="J22" s="591"/>
      <c r="K22" s="591"/>
      <c r="L22" s="592"/>
      <c r="M22" s="576" t="s">
        <v>46</v>
      </c>
      <c r="N22" s="576" t="s">
        <v>45</v>
      </c>
      <c r="O22" s="576" t="s">
        <v>44</v>
      </c>
      <c r="P22" s="571" t="s">
        <v>232</v>
      </c>
      <c r="Q22" s="571" t="s">
        <v>43</v>
      </c>
      <c r="R22" s="571" t="s">
        <v>42</v>
      </c>
      <c r="S22" s="571" t="s">
        <v>41</v>
      </c>
      <c r="T22" s="571"/>
      <c r="U22" s="593" t="s">
        <v>40</v>
      </c>
      <c r="V22" s="593" t="s">
        <v>39</v>
      </c>
      <c r="W22" s="571" t="s">
        <v>38</v>
      </c>
      <c r="X22" s="571" t="s">
        <v>37</v>
      </c>
      <c r="Y22" s="571" t="s">
        <v>36</v>
      </c>
      <c r="Z22" s="578" t="s">
        <v>35</v>
      </c>
      <c r="AA22" s="571" t="s">
        <v>34</v>
      </c>
      <c r="AB22" s="571" t="s">
        <v>33</v>
      </c>
      <c r="AC22" s="571" t="s">
        <v>32</v>
      </c>
      <c r="AD22" s="571" t="s">
        <v>31</v>
      </c>
      <c r="AE22" s="571" t="s">
        <v>30</v>
      </c>
      <c r="AF22" s="571" t="s">
        <v>29</v>
      </c>
      <c r="AG22" s="571"/>
      <c r="AH22" s="571"/>
      <c r="AI22" s="571"/>
      <c r="AJ22" s="571"/>
      <c r="AK22" s="571"/>
      <c r="AL22" s="571" t="s">
        <v>28</v>
      </c>
      <c r="AM22" s="571"/>
      <c r="AN22" s="571"/>
      <c r="AO22" s="571"/>
      <c r="AP22" s="571" t="s">
        <v>27</v>
      </c>
      <c r="AQ22" s="571"/>
      <c r="AR22" s="571" t="s">
        <v>26</v>
      </c>
      <c r="AS22" s="571" t="s">
        <v>25</v>
      </c>
      <c r="AT22" s="571" t="s">
        <v>24</v>
      </c>
      <c r="AU22" s="571" t="s">
        <v>23</v>
      </c>
      <c r="AV22" s="579" t="s">
        <v>22</v>
      </c>
    </row>
    <row r="23" spans="1:48" s="25" customFormat="1" ht="64.5" customHeight="1" x14ac:dyDescent="0.25">
      <c r="A23" s="586"/>
      <c r="B23" s="588"/>
      <c r="C23" s="586"/>
      <c r="D23" s="586"/>
      <c r="E23" s="581" t="s">
        <v>20</v>
      </c>
      <c r="F23" s="572" t="s">
        <v>125</v>
      </c>
      <c r="G23" s="572" t="s">
        <v>124</v>
      </c>
      <c r="H23" s="572" t="s">
        <v>123</v>
      </c>
      <c r="I23" s="574" t="s">
        <v>367</v>
      </c>
      <c r="J23" s="574" t="s">
        <v>368</v>
      </c>
      <c r="K23" s="574" t="s">
        <v>369</v>
      </c>
      <c r="L23" s="572" t="s">
        <v>73</v>
      </c>
      <c r="M23" s="586"/>
      <c r="N23" s="586"/>
      <c r="O23" s="586"/>
      <c r="P23" s="571"/>
      <c r="Q23" s="571"/>
      <c r="R23" s="571"/>
      <c r="S23" s="583" t="s">
        <v>1</v>
      </c>
      <c r="T23" s="583" t="s">
        <v>8</v>
      </c>
      <c r="U23" s="593"/>
      <c r="V23" s="593"/>
      <c r="W23" s="571"/>
      <c r="X23" s="571"/>
      <c r="Y23" s="571"/>
      <c r="Z23" s="571"/>
      <c r="AA23" s="571"/>
      <c r="AB23" s="571"/>
      <c r="AC23" s="571"/>
      <c r="AD23" s="571"/>
      <c r="AE23" s="571"/>
      <c r="AF23" s="571" t="s">
        <v>19</v>
      </c>
      <c r="AG23" s="571"/>
      <c r="AH23" s="571" t="s">
        <v>18</v>
      </c>
      <c r="AI23" s="571"/>
      <c r="AJ23" s="576" t="s">
        <v>17</v>
      </c>
      <c r="AK23" s="576" t="s">
        <v>16</v>
      </c>
      <c r="AL23" s="576" t="s">
        <v>15</v>
      </c>
      <c r="AM23" s="576" t="s">
        <v>14</v>
      </c>
      <c r="AN23" s="576" t="s">
        <v>13</v>
      </c>
      <c r="AO23" s="576" t="s">
        <v>12</v>
      </c>
      <c r="AP23" s="576" t="s">
        <v>11</v>
      </c>
      <c r="AQ23" s="594" t="s">
        <v>8</v>
      </c>
      <c r="AR23" s="571"/>
      <c r="AS23" s="571"/>
      <c r="AT23" s="571"/>
      <c r="AU23" s="571"/>
      <c r="AV23" s="580"/>
    </row>
    <row r="24" spans="1:48" s="25" customFormat="1" ht="96.75" customHeight="1" x14ac:dyDescent="0.25">
      <c r="A24" s="577"/>
      <c r="B24" s="589"/>
      <c r="C24" s="577"/>
      <c r="D24" s="577"/>
      <c r="E24" s="582"/>
      <c r="F24" s="573"/>
      <c r="G24" s="573"/>
      <c r="H24" s="573"/>
      <c r="I24" s="575"/>
      <c r="J24" s="575"/>
      <c r="K24" s="575"/>
      <c r="L24" s="573"/>
      <c r="M24" s="577"/>
      <c r="N24" s="577"/>
      <c r="O24" s="577"/>
      <c r="P24" s="571"/>
      <c r="Q24" s="571"/>
      <c r="R24" s="571"/>
      <c r="S24" s="584"/>
      <c r="T24" s="584"/>
      <c r="U24" s="593"/>
      <c r="V24" s="593"/>
      <c r="W24" s="571"/>
      <c r="X24" s="571"/>
      <c r="Y24" s="571"/>
      <c r="Z24" s="571"/>
      <c r="AA24" s="571"/>
      <c r="AB24" s="571"/>
      <c r="AC24" s="571"/>
      <c r="AD24" s="571"/>
      <c r="AE24" s="571"/>
      <c r="AF24" s="141" t="s">
        <v>10</v>
      </c>
      <c r="AG24" s="141" t="s">
        <v>9</v>
      </c>
      <c r="AH24" s="142" t="s">
        <v>1</v>
      </c>
      <c r="AI24" s="142" t="s">
        <v>8</v>
      </c>
      <c r="AJ24" s="577"/>
      <c r="AK24" s="577"/>
      <c r="AL24" s="577"/>
      <c r="AM24" s="577"/>
      <c r="AN24" s="577"/>
      <c r="AO24" s="577"/>
      <c r="AP24" s="577"/>
      <c r="AQ24" s="595"/>
      <c r="AR24" s="571"/>
      <c r="AS24" s="571"/>
      <c r="AT24" s="571"/>
      <c r="AU24" s="571"/>
      <c r="AV24" s="58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25">
        <v>1</v>
      </c>
      <c r="B26" s="326" t="s">
        <v>626</v>
      </c>
      <c r="C26" s="326" t="s">
        <v>60</v>
      </c>
      <c r="D26" s="327">
        <v>44166</v>
      </c>
      <c r="E26" s="22"/>
      <c r="F26" s="22"/>
      <c r="G26" s="22"/>
      <c r="H26" s="22"/>
      <c r="I26" s="22"/>
      <c r="J26" s="22"/>
      <c r="K26" s="372">
        <v>0.26</v>
      </c>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465</v>
      </c>
    </row>
    <row r="4" spans="1:8" x14ac:dyDescent="0.25">
      <c r="B4" s="42"/>
    </row>
    <row r="5" spans="1:8" ht="18.75" x14ac:dyDescent="0.3">
      <c r="A5" s="602" t="str">
        <f>'1. паспорт местоположение'!A5:C5</f>
        <v>Год раскрытия информации: 2020 год</v>
      </c>
      <c r="B5" s="602"/>
      <c r="C5" s="82"/>
      <c r="D5" s="82"/>
      <c r="E5" s="82"/>
      <c r="F5" s="82"/>
      <c r="G5" s="82"/>
      <c r="H5" s="82"/>
    </row>
    <row r="6" spans="1:8" ht="18.75" x14ac:dyDescent="0.3">
      <c r="A6" s="262"/>
      <c r="B6" s="262"/>
      <c r="C6" s="262"/>
      <c r="D6" s="262"/>
      <c r="E6" s="262"/>
      <c r="F6" s="262"/>
      <c r="G6" s="262"/>
      <c r="H6" s="262"/>
    </row>
    <row r="7" spans="1:8" ht="18.75" x14ac:dyDescent="0.25">
      <c r="A7" s="461" t="s">
        <v>6</v>
      </c>
      <c r="B7" s="461"/>
      <c r="C7" s="146"/>
      <c r="D7" s="146"/>
      <c r="E7" s="146"/>
      <c r="F7" s="146"/>
      <c r="G7" s="146"/>
      <c r="H7" s="146"/>
    </row>
    <row r="8" spans="1:8" ht="18.75" x14ac:dyDescent="0.25">
      <c r="A8" s="146"/>
      <c r="B8" s="146"/>
      <c r="C8" s="146"/>
      <c r="D8" s="146"/>
      <c r="E8" s="146"/>
      <c r="F8" s="146"/>
      <c r="G8" s="146"/>
      <c r="H8" s="146"/>
    </row>
    <row r="9" spans="1:8" x14ac:dyDescent="0.25">
      <c r="A9" s="462" t="str">
        <f>'1. паспорт местоположение'!A9:C9</f>
        <v>Акционерное общество "Янтарьэнерго" ДЗО  ПАО "Россети"</v>
      </c>
      <c r="B9" s="462"/>
      <c r="C9" s="161"/>
      <c r="D9" s="161"/>
      <c r="E9" s="161"/>
      <c r="F9" s="161"/>
      <c r="G9" s="161"/>
      <c r="H9" s="161"/>
    </row>
    <row r="10" spans="1:8" x14ac:dyDescent="0.25">
      <c r="A10" s="466" t="s">
        <v>5</v>
      </c>
      <c r="B10" s="466"/>
      <c r="C10" s="148"/>
      <c r="D10" s="148"/>
      <c r="E10" s="148"/>
      <c r="F10" s="148"/>
      <c r="G10" s="148"/>
      <c r="H10" s="148"/>
    </row>
    <row r="11" spans="1:8" ht="18.75" x14ac:dyDescent="0.25">
      <c r="A11" s="146"/>
      <c r="B11" s="146"/>
      <c r="C11" s="146"/>
      <c r="D11" s="146"/>
      <c r="E11" s="146"/>
      <c r="F11" s="146"/>
      <c r="G11" s="146"/>
      <c r="H11" s="146"/>
    </row>
    <row r="12" spans="1:8" x14ac:dyDescent="0.25">
      <c r="A12" s="462" t="str">
        <f>'1. паспорт местоположение'!A12:C12</f>
        <v>H_16-0140</v>
      </c>
      <c r="B12" s="462"/>
      <c r="C12" s="161"/>
      <c r="D12" s="161"/>
      <c r="E12" s="161"/>
      <c r="F12" s="161"/>
      <c r="G12" s="161"/>
      <c r="H12" s="161"/>
    </row>
    <row r="13" spans="1:8" x14ac:dyDescent="0.25">
      <c r="A13" s="466" t="s">
        <v>4</v>
      </c>
      <c r="B13" s="466"/>
      <c r="C13" s="148"/>
      <c r="D13" s="148"/>
      <c r="E13" s="148"/>
      <c r="F13" s="148"/>
      <c r="G13" s="148"/>
      <c r="H13" s="148"/>
    </row>
    <row r="14" spans="1:8" ht="18.75" x14ac:dyDescent="0.25">
      <c r="A14" s="10"/>
      <c r="B14" s="10"/>
      <c r="C14" s="10"/>
      <c r="D14" s="10"/>
      <c r="E14" s="10"/>
      <c r="F14" s="10"/>
      <c r="G14" s="10"/>
      <c r="H14" s="10"/>
    </row>
    <row r="15" spans="1:8" ht="39" customHeight="1" x14ac:dyDescent="0.25">
      <c r="A15" s="596"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95"/>
      <c r="C15" s="161"/>
      <c r="D15" s="161"/>
      <c r="E15" s="161"/>
      <c r="F15" s="161"/>
      <c r="G15" s="161"/>
      <c r="H15" s="161"/>
    </row>
    <row r="16" spans="1:8" x14ac:dyDescent="0.25">
      <c r="A16" s="466" t="s">
        <v>3</v>
      </c>
      <c r="B16" s="466"/>
      <c r="C16" s="148"/>
      <c r="D16" s="148"/>
      <c r="E16" s="148"/>
      <c r="F16" s="148"/>
      <c r="G16" s="148"/>
      <c r="H16" s="148"/>
    </row>
    <row r="17" spans="1:2" x14ac:dyDescent="0.25">
      <c r="B17" s="115"/>
    </row>
    <row r="18" spans="1:2" x14ac:dyDescent="0.25">
      <c r="A18" s="597" t="s">
        <v>447</v>
      </c>
      <c r="B18" s="598"/>
    </row>
    <row r="19" spans="1:2" x14ac:dyDescent="0.25">
      <c r="B19" s="42"/>
    </row>
    <row r="20" spans="1:2" ht="16.5" thickBot="1" x14ac:dyDescent="0.3">
      <c r="B20" s="116"/>
    </row>
    <row r="21" spans="1:2" ht="60.75" thickBot="1" x14ac:dyDescent="0.3">
      <c r="A21" s="117" t="s">
        <v>322</v>
      </c>
      <c r="B21" s="259" t="str">
        <f>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row>
    <row r="22" spans="1:2" ht="16.5" thickBot="1" x14ac:dyDescent="0.3">
      <c r="A22" s="117" t="s">
        <v>323</v>
      </c>
      <c r="B22" s="118"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7" t="s">
        <v>303</v>
      </c>
      <c r="B23" s="119" t="s">
        <v>600</v>
      </c>
    </row>
    <row r="24" spans="1:2" ht="16.5" thickBot="1" x14ac:dyDescent="0.3">
      <c r="A24" s="117" t="s">
        <v>324</v>
      </c>
      <c r="B24" s="119" t="s">
        <v>606</v>
      </c>
    </row>
    <row r="25" spans="1:2" ht="16.5" thickBot="1" x14ac:dyDescent="0.3">
      <c r="A25" s="120" t="s">
        <v>325</v>
      </c>
      <c r="B25" s="118">
        <v>2020</v>
      </c>
    </row>
    <row r="26" spans="1:2" ht="16.5" thickBot="1" x14ac:dyDescent="0.3">
      <c r="A26" s="121" t="s">
        <v>326</v>
      </c>
      <c r="B26" s="122" t="s">
        <v>602</v>
      </c>
    </row>
    <row r="27" spans="1:2" ht="29.25" thickBot="1" x14ac:dyDescent="0.3">
      <c r="A27" s="129" t="s">
        <v>645</v>
      </c>
      <c r="B27" s="260">
        <f>'6.2. Паспорт фин осв ввод'!D24</f>
        <v>1.5817283099999999</v>
      </c>
    </row>
    <row r="28" spans="1:2" ht="48" customHeight="1" thickBot="1" x14ac:dyDescent="0.3">
      <c r="A28" s="124" t="s">
        <v>327</v>
      </c>
      <c r="B28" s="342" t="s">
        <v>627</v>
      </c>
    </row>
    <row r="29" spans="1:2" ht="29.25" thickBot="1" x14ac:dyDescent="0.3">
      <c r="A29" s="130" t="s">
        <v>646</v>
      </c>
      <c r="B29" s="373">
        <f>B30</f>
        <v>8.2000000000000003E-2</v>
      </c>
    </row>
    <row r="30" spans="1:2" ht="29.25" thickBot="1" x14ac:dyDescent="0.3">
      <c r="A30" s="130" t="s">
        <v>647</v>
      </c>
      <c r="B30" s="373">
        <f>B32+B41+B58</f>
        <v>8.2000000000000003E-2</v>
      </c>
    </row>
    <row r="31" spans="1:2" ht="16.5" thickBot="1" x14ac:dyDescent="0.3">
      <c r="A31" s="124" t="s">
        <v>328</v>
      </c>
      <c r="B31" s="373"/>
    </row>
    <row r="32" spans="1:2" ht="29.25" thickBot="1" x14ac:dyDescent="0.3">
      <c r="A32" s="130" t="s">
        <v>329</v>
      </c>
      <c r="B32" s="373">
        <f>B33+B37</f>
        <v>0</v>
      </c>
    </row>
    <row r="33" spans="1:3" s="266" customFormat="1" ht="30.75" thickBot="1" x14ac:dyDescent="0.3">
      <c r="A33" s="275" t="s">
        <v>648</v>
      </c>
      <c r="B33" s="374">
        <v>0</v>
      </c>
    </row>
    <row r="34" spans="1:3" ht="16.5" thickBot="1" x14ac:dyDescent="0.3">
      <c r="A34" s="124" t="s">
        <v>330</v>
      </c>
      <c r="B34" s="267">
        <f>B33/$B$27</f>
        <v>0</v>
      </c>
    </row>
    <row r="35" spans="1:3" ht="16.5" thickBot="1" x14ac:dyDescent="0.3">
      <c r="A35" s="124" t="s">
        <v>649</v>
      </c>
      <c r="B35" s="373">
        <v>0</v>
      </c>
      <c r="C35" s="114">
        <v>1</v>
      </c>
    </row>
    <row r="36" spans="1:3" ht="16.5" thickBot="1" x14ac:dyDescent="0.3">
      <c r="A36" s="124" t="s">
        <v>650</v>
      </c>
      <c r="B36" s="373">
        <v>0</v>
      </c>
      <c r="C36" s="114">
        <v>2</v>
      </c>
    </row>
    <row r="37" spans="1:3" s="266" customFormat="1" ht="30.75" thickBot="1" x14ac:dyDescent="0.3">
      <c r="A37" s="275" t="s">
        <v>648</v>
      </c>
      <c r="B37" s="374">
        <v>0</v>
      </c>
    </row>
    <row r="38" spans="1:3" ht="16.5" thickBot="1" x14ac:dyDescent="0.3">
      <c r="A38" s="124" t="s">
        <v>330</v>
      </c>
      <c r="B38" s="267">
        <f>B37/$B$27</f>
        <v>0</v>
      </c>
    </row>
    <row r="39" spans="1:3" ht="16.5" thickBot="1" x14ac:dyDescent="0.3">
      <c r="A39" s="124" t="s">
        <v>649</v>
      </c>
      <c r="B39" s="373">
        <v>0</v>
      </c>
      <c r="C39" s="114">
        <v>1</v>
      </c>
    </row>
    <row r="40" spans="1:3" ht="16.5" thickBot="1" x14ac:dyDescent="0.3">
      <c r="A40" s="124" t="s">
        <v>650</v>
      </c>
      <c r="B40" s="373">
        <v>0</v>
      </c>
      <c r="C40" s="114">
        <v>2</v>
      </c>
    </row>
    <row r="41" spans="1:3" ht="29.25" thickBot="1" x14ac:dyDescent="0.3">
      <c r="A41" s="130" t="s">
        <v>331</v>
      </c>
      <c r="B41" s="373">
        <f>B42+B46+B50+B54</f>
        <v>0</v>
      </c>
    </row>
    <row r="42" spans="1:3" s="266" customFormat="1" ht="30.75" thickBot="1" x14ac:dyDescent="0.3">
      <c r="A42" s="275" t="s">
        <v>648</v>
      </c>
      <c r="B42" s="374">
        <v>0</v>
      </c>
    </row>
    <row r="43" spans="1:3" ht="16.5" thickBot="1" x14ac:dyDescent="0.3">
      <c r="A43" s="124" t="s">
        <v>330</v>
      </c>
      <c r="B43" s="267">
        <f>B42/$B$27</f>
        <v>0</v>
      </c>
    </row>
    <row r="44" spans="1:3" ht="16.5" thickBot="1" x14ac:dyDescent="0.3">
      <c r="A44" s="124" t="s">
        <v>649</v>
      </c>
      <c r="B44" s="373">
        <v>0</v>
      </c>
      <c r="C44" s="114">
        <v>1</v>
      </c>
    </row>
    <row r="45" spans="1:3" ht="16.5" thickBot="1" x14ac:dyDescent="0.3">
      <c r="A45" s="124" t="s">
        <v>650</v>
      </c>
      <c r="B45" s="373">
        <v>0</v>
      </c>
      <c r="C45" s="114">
        <v>2</v>
      </c>
    </row>
    <row r="46" spans="1:3" s="266" customFormat="1" ht="30.75" thickBot="1" x14ac:dyDescent="0.3">
      <c r="A46" s="275" t="s">
        <v>648</v>
      </c>
      <c r="B46" s="374">
        <v>0</v>
      </c>
    </row>
    <row r="47" spans="1:3" ht="16.5" thickBot="1" x14ac:dyDescent="0.3">
      <c r="A47" s="124" t="s">
        <v>330</v>
      </c>
      <c r="B47" s="267">
        <f>B46/$B$27</f>
        <v>0</v>
      </c>
    </row>
    <row r="48" spans="1:3" ht="16.5" thickBot="1" x14ac:dyDescent="0.3">
      <c r="A48" s="124" t="s">
        <v>649</v>
      </c>
      <c r="B48" s="373">
        <v>0</v>
      </c>
      <c r="C48" s="114">
        <v>1</v>
      </c>
    </row>
    <row r="49" spans="1:3" ht="16.5" thickBot="1" x14ac:dyDescent="0.3">
      <c r="A49" s="124" t="s">
        <v>650</v>
      </c>
      <c r="B49" s="373">
        <v>0</v>
      </c>
      <c r="C49" s="114">
        <v>2</v>
      </c>
    </row>
    <row r="50" spans="1:3" s="266" customFormat="1" ht="30.75" thickBot="1" x14ac:dyDescent="0.3">
      <c r="A50" s="265" t="s">
        <v>648</v>
      </c>
      <c r="B50" s="374">
        <v>0</v>
      </c>
    </row>
    <row r="51" spans="1:3" ht="16.5" thickBot="1" x14ac:dyDescent="0.3">
      <c r="A51" s="124" t="s">
        <v>330</v>
      </c>
      <c r="B51" s="267">
        <f>B50/$B$27</f>
        <v>0</v>
      </c>
    </row>
    <row r="52" spans="1:3" ht="16.5" thickBot="1" x14ac:dyDescent="0.3">
      <c r="A52" s="124" t="s">
        <v>649</v>
      </c>
      <c r="B52" s="373">
        <v>0</v>
      </c>
      <c r="C52" s="114">
        <v>1</v>
      </c>
    </row>
    <row r="53" spans="1:3" ht="16.5" thickBot="1" x14ac:dyDescent="0.3">
      <c r="A53" s="124" t="s">
        <v>650</v>
      </c>
      <c r="B53" s="373">
        <v>0</v>
      </c>
      <c r="C53" s="114">
        <v>2</v>
      </c>
    </row>
    <row r="54" spans="1:3" s="266" customFormat="1" ht="30.75" thickBot="1" x14ac:dyDescent="0.3">
      <c r="A54" s="265" t="s">
        <v>648</v>
      </c>
      <c r="B54" s="374">
        <v>0</v>
      </c>
    </row>
    <row r="55" spans="1:3" ht="16.5" thickBot="1" x14ac:dyDescent="0.3">
      <c r="A55" s="124" t="s">
        <v>330</v>
      </c>
      <c r="B55" s="267">
        <f>B54/$B$27</f>
        <v>0</v>
      </c>
    </row>
    <row r="56" spans="1:3" ht="16.5" thickBot="1" x14ac:dyDescent="0.3">
      <c r="A56" s="124" t="s">
        <v>649</v>
      </c>
      <c r="B56" s="373">
        <v>0</v>
      </c>
      <c r="C56" s="114">
        <v>1</v>
      </c>
    </row>
    <row r="57" spans="1:3" ht="16.5" thickBot="1" x14ac:dyDescent="0.3">
      <c r="A57" s="124" t="s">
        <v>650</v>
      </c>
      <c r="B57" s="373">
        <v>0</v>
      </c>
      <c r="C57" s="114">
        <v>2</v>
      </c>
    </row>
    <row r="58" spans="1:3" ht="29.25" thickBot="1" x14ac:dyDescent="0.3">
      <c r="A58" s="130" t="s">
        <v>332</v>
      </c>
      <c r="B58" s="373">
        <f>B59+B63+B67+B71</f>
        <v>8.2000000000000003E-2</v>
      </c>
    </row>
    <row r="59" spans="1:3" s="266" customFormat="1" ht="30.75" thickBot="1" x14ac:dyDescent="0.3">
      <c r="A59" s="275" t="s">
        <v>654</v>
      </c>
      <c r="B59" s="374">
        <v>8.2000000000000003E-2</v>
      </c>
    </row>
    <row r="60" spans="1:3" ht="16.5" thickBot="1" x14ac:dyDescent="0.3">
      <c r="A60" s="124" t="s">
        <v>330</v>
      </c>
      <c r="B60" s="267">
        <f>B59/$B$27</f>
        <v>5.1842025891285975E-2</v>
      </c>
    </row>
    <row r="61" spans="1:3" ht="16.5" thickBot="1" x14ac:dyDescent="0.3">
      <c r="A61" s="124" t="s">
        <v>649</v>
      </c>
      <c r="B61" s="373">
        <v>0</v>
      </c>
      <c r="C61" s="114">
        <v>1</v>
      </c>
    </row>
    <row r="62" spans="1:3" ht="16.5" thickBot="1" x14ac:dyDescent="0.3">
      <c r="A62" s="124" t="s">
        <v>650</v>
      </c>
      <c r="B62" s="373">
        <v>8.2000000000000003E-2</v>
      </c>
      <c r="C62" s="114">
        <v>2</v>
      </c>
    </row>
    <row r="63" spans="1:3" s="266" customFormat="1" ht="30.75" thickBot="1" x14ac:dyDescent="0.3">
      <c r="A63" s="265" t="s">
        <v>648</v>
      </c>
      <c r="B63" s="374">
        <v>0</v>
      </c>
    </row>
    <row r="64" spans="1:3" ht="16.5" thickBot="1" x14ac:dyDescent="0.3">
      <c r="A64" s="124" t="s">
        <v>330</v>
      </c>
      <c r="B64" s="267">
        <f>B63/$B$27</f>
        <v>0</v>
      </c>
    </row>
    <row r="65" spans="1:3" ht="16.5" thickBot="1" x14ac:dyDescent="0.3">
      <c r="A65" s="124" t="s">
        <v>649</v>
      </c>
      <c r="B65" s="373">
        <v>0</v>
      </c>
      <c r="C65" s="114">
        <v>1</v>
      </c>
    </row>
    <row r="66" spans="1:3" ht="16.5" thickBot="1" x14ac:dyDescent="0.3">
      <c r="A66" s="124" t="s">
        <v>650</v>
      </c>
      <c r="B66" s="373">
        <v>0</v>
      </c>
      <c r="C66" s="114">
        <v>2</v>
      </c>
    </row>
    <row r="67" spans="1:3" s="266" customFormat="1" ht="30.75" thickBot="1" x14ac:dyDescent="0.3">
      <c r="A67" s="265" t="s">
        <v>648</v>
      </c>
      <c r="B67" s="374">
        <v>0</v>
      </c>
    </row>
    <row r="68" spans="1:3" ht="16.5" thickBot="1" x14ac:dyDescent="0.3">
      <c r="A68" s="124" t="s">
        <v>330</v>
      </c>
      <c r="B68" s="267">
        <f>B67/$B$27</f>
        <v>0</v>
      </c>
    </row>
    <row r="69" spans="1:3" ht="16.5" thickBot="1" x14ac:dyDescent="0.3">
      <c r="A69" s="124" t="s">
        <v>649</v>
      </c>
      <c r="B69" s="373">
        <v>0</v>
      </c>
      <c r="C69" s="114">
        <v>1</v>
      </c>
    </row>
    <row r="70" spans="1:3" ht="16.5" thickBot="1" x14ac:dyDescent="0.3">
      <c r="A70" s="124" t="s">
        <v>650</v>
      </c>
      <c r="B70" s="373">
        <v>0</v>
      </c>
      <c r="C70" s="114">
        <v>2</v>
      </c>
    </row>
    <row r="71" spans="1:3" s="266" customFormat="1" ht="30.75" thickBot="1" x14ac:dyDescent="0.3">
      <c r="A71" s="265" t="s">
        <v>648</v>
      </c>
      <c r="B71" s="374">
        <v>0</v>
      </c>
    </row>
    <row r="72" spans="1:3" ht="16.5" thickBot="1" x14ac:dyDescent="0.3">
      <c r="A72" s="124" t="s">
        <v>330</v>
      </c>
      <c r="B72" s="267">
        <f>B71/$B$27</f>
        <v>0</v>
      </c>
    </row>
    <row r="73" spans="1:3" ht="16.5" thickBot="1" x14ac:dyDescent="0.3">
      <c r="A73" s="124" t="s">
        <v>649</v>
      </c>
      <c r="B73" s="373">
        <v>0</v>
      </c>
      <c r="C73" s="114">
        <v>1</v>
      </c>
    </row>
    <row r="74" spans="1:3" ht="16.5" thickBot="1" x14ac:dyDescent="0.3">
      <c r="A74" s="124" t="s">
        <v>650</v>
      </c>
      <c r="B74" s="373">
        <v>0</v>
      </c>
      <c r="C74" s="114">
        <v>2</v>
      </c>
    </row>
    <row r="75" spans="1:3" ht="29.25" thickBot="1" x14ac:dyDescent="0.3">
      <c r="A75" s="123" t="s">
        <v>333</v>
      </c>
      <c r="B75" s="267">
        <f>B30/B27</f>
        <v>5.1842025891285975E-2</v>
      </c>
    </row>
    <row r="76" spans="1:3" ht="16.5" thickBot="1" x14ac:dyDescent="0.3">
      <c r="A76" s="125" t="s">
        <v>328</v>
      </c>
      <c r="B76" s="267"/>
    </row>
    <row r="77" spans="1:3" ht="16.5" thickBot="1" x14ac:dyDescent="0.3">
      <c r="A77" s="125" t="s">
        <v>334</v>
      </c>
      <c r="B77" s="267"/>
    </row>
    <row r="78" spans="1:3" ht="16.5" thickBot="1" x14ac:dyDescent="0.3">
      <c r="A78" s="125" t="s">
        <v>335</v>
      </c>
      <c r="B78" s="267"/>
    </row>
    <row r="79" spans="1:3" ht="16.5" thickBot="1" x14ac:dyDescent="0.3">
      <c r="A79" s="125" t="s">
        <v>336</v>
      </c>
      <c r="B79" s="267">
        <f>B59/B27</f>
        <v>5.1842025891285975E-2</v>
      </c>
    </row>
    <row r="80" spans="1:3" ht="16.5" thickBot="1" x14ac:dyDescent="0.3">
      <c r="A80" s="120" t="s">
        <v>337</v>
      </c>
      <c r="B80" s="268">
        <f>B81/$B$27</f>
        <v>0</v>
      </c>
    </row>
    <row r="81" spans="1:2" ht="16.5" thickBot="1" x14ac:dyDescent="0.3">
      <c r="A81" s="120" t="s">
        <v>338</v>
      </c>
      <c r="B81" s="375">
        <f xml:space="preserve"> SUMIF(C33:C74, 1,B33:B74)</f>
        <v>0</v>
      </c>
    </row>
    <row r="82" spans="1:2" ht="16.5" thickBot="1" x14ac:dyDescent="0.3">
      <c r="A82" s="120" t="s">
        <v>339</v>
      </c>
      <c r="B82" s="268">
        <f>B83/$B$27</f>
        <v>5.1842025891285975E-2</v>
      </c>
    </row>
    <row r="83" spans="1:2" ht="16.5" thickBot="1" x14ac:dyDescent="0.3">
      <c r="A83" s="121" t="s">
        <v>340</v>
      </c>
      <c r="B83" s="375">
        <f xml:space="preserve"> SUMIF(C35:C76, 2,B35:B76)</f>
        <v>8.2000000000000003E-2</v>
      </c>
    </row>
    <row r="84" spans="1:2" ht="15.6" customHeight="1" x14ac:dyDescent="0.25">
      <c r="A84" s="123" t="s">
        <v>341</v>
      </c>
      <c r="B84" s="125" t="s">
        <v>342</v>
      </c>
    </row>
    <row r="85" spans="1:2" x14ac:dyDescent="0.25">
      <c r="A85" s="127" t="s">
        <v>343</v>
      </c>
      <c r="B85" s="344" t="s">
        <v>467</v>
      </c>
    </row>
    <row r="86" spans="1:2" x14ac:dyDescent="0.25">
      <c r="A86" s="127" t="s">
        <v>344</v>
      </c>
      <c r="B86" s="344" t="s">
        <v>655</v>
      </c>
    </row>
    <row r="87" spans="1:2" x14ac:dyDescent="0.25">
      <c r="A87" s="127" t="s">
        <v>345</v>
      </c>
      <c r="B87" s="344"/>
    </row>
    <row r="88" spans="1:2" x14ac:dyDescent="0.25">
      <c r="A88" s="127" t="s">
        <v>346</v>
      </c>
      <c r="B88" s="344"/>
    </row>
    <row r="89" spans="1:2" ht="16.5" thickBot="1" x14ac:dyDescent="0.3">
      <c r="A89" s="128" t="s">
        <v>347</v>
      </c>
      <c r="B89" s="345"/>
    </row>
    <row r="90" spans="1:2" ht="30.75" thickBot="1" x14ac:dyDescent="0.3">
      <c r="A90" s="125" t="s">
        <v>348</v>
      </c>
      <c r="B90" s="126" t="s">
        <v>598</v>
      </c>
    </row>
    <row r="91" spans="1:2" ht="29.25" thickBot="1" x14ac:dyDescent="0.3">
      <c r="A91" s="120" t="s">
        <v>349</v>
      </c>
      <c r="B91" s="342">
        <v>7</v>
      </c>
    </row>
    <row r="92" spans="1:2" ht="16.5" thickBot="1" x14ac:dyDescent="0.3">
      <c r="A92" s="125" t="s">
        <v>328</v>
      </c>
      <c r="B92" s="376"/>
    </row>
    <row r="93" spans="1:2" ht="16.5" thickBot="1" x14ac:dyDescent="0.3">
      <c r="A93" s="125" t="s">
        <v>350</v>
      </c>
      <c r="B93" s="342">
        <v>4</v>
      </c>
    </row>
    <row r="94" spans="1:2" ht="16.5" thickBot="1" x14ac:dyDescent="0.3">
      <c r="A94" s="125" t="s">
        <v>351</v>
      </c>
      <c r="B94" s="376">
        <v>3</v>
      </c>
    </row>
    <row r="95" spans="1:2" ht="16.5" thickBot="1" x14ac:dyDescent="0.3">
      <c r="A95" s="133" t="s">
        <v>352</v>
      </c>
      <c r="B95" s="261" t="s">
        <v>584</v>
      </c>
    </row>
    <row r="96" spans="1:2" ht="16.5" thickBot="1" x14ac:dyDescent="0.3">
      <c r="A96" s="120" t="s">
        <v>353</v>
      </c>
      <c r="B96" s="131"/>
    </row>
    <row r="97" spans="1:2" ht="16.5" thickBot="1" x14ac:dyDescent="0.3">
      <c r="A97" s="127" t="s">
        <v>354</v>
      </c>
      <c r="B97" s="377" t="str">
        <f>'6.1. Паспорт сетевой график'!H43</f>
        <v>не требуется</v>
      </c>
    </row>
    <row r="98" spans="1:2" ht="16.5" thickBot="1" x14ac:dyDescent="0.3">
      <c r="A98" s="127" t="s">
        <v>355</v>
      </c>
      <c r="B98" s="134" t="s">
        <v>584</v>
      </c>
    </row>
    <row r="99" spans="1:2" ht="16.5" thickBot="1" x14ac:dyDescent="0.3">
      <c r="A99" s="127" t="s">
        <v>356</v>
      </c>
      <c r="B99" s="134" t="s">
        <v>584</v>
      </c>
    </row>
    <row r="100" spans="1:2" ht="29.25" thickBot="1" x14ac:dyDescent="0.3">
      <c r="A100" s="135" t="s">
        <v>357</v>
      </c>
      <c r="B100" s="132" t="s">
        <v>628</v>
      </c>
    </row>
    <row r="101" spans="1:2" ht="28.5" x14ac:dyDescent="0.25">
      <c r="A101" s="123" t="s">
        <v>358</v>
      </c>
      <c r="B101" s="599" t="s">
        <v>584</v>
      </c>
    </row>
    <row r="102" spans="1:2" x14ac:dyDescent="0.25">
      <c r="A102" s="127" t="s">
        <v>359</v>
      </c>
      <c r="B102" s="600"/>
    </row>
    <row r="103" spans="1:2" x14ac:dyDescent="0.25">
      <c r="A103" s="127" t="s">
        <v>360</v>
      </c>
      <c r="B103" s="600"/>
    </row>
    <row r="104" spans="1:2" x14ac:dyDescent="0.25">
      <c r="A104" s="127" t="s">
        <v>361</v>
      </c>
      <c r="B104" s="600"/>
    </row>
    <row r="105" spans="1:2" x14ac:dyDescent="0.25">
      <c r="A105" s="127" t="s">
        <v>362</v>
      </c>
      <c r="B105" s="600"/>
    </row>
    <row r="106" spans="1:2" ht="16.5" thickBot="1" x14ac:dyDescent="0.3">
      <c r="A106" s="136" t="s">
        <v>363</v>
      </c>
      <c r="B106" s="601"/>
    </row>
    <row r="109" spans="1:2" x14ac:dyDescent="0.25">
      <c r="A109" s="137"/>
      <c r="B109" s="138"/>
    </row>
    <row r="110" spans="1:2" x14ac:dyDescent="0.25">
      <c r="B110" s="139"/>
    </row>
    <row r="111" spans="1:2" x14ac:dyDescent="0.25">
      <c r="B111" s="14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603" t="s">
        <v>510</v>
      </c>
    </row>
    <row r="2" spans="1:1" ht="25.5" customHeight="1" x14ac:dyDescent="0.25">
      <c r="A2" s="603"/>
    </row>
    <row r="3" spans="1:1" ht="25.5" customHeight="1" x14ac:dyDescent="0.25">
      <c r="A3" s="603"/>
    </row>
    <row r="4" spans="1:1" ht="25.5" customHeight="1" x14ac:dyDescent="0.25">
      <c r="A4" s="603"/>
    </row>
    <row r="5" spans="1:1" ht="25.5" customHeight="1" x14ac:dyDescent="0.25">
      <c r="A5" s="603"/>
    </row>
    <row r="6" spans="1:1" ht="23.25" customHeight="1" x14ac:dyDescent="0.25">
      <c r="A6" s="247">
        <v>2</v>
      </c>
    </row>
    <row r="7" spans="1:1" s="106" customFormat="1" ht="23.25" customHeight="1" x14ac:dyDescent="0.25">
      <c r="A7" s="251" t="s">
        <v>511</v>
      </c>
    </row>
    <row r="8" spans="1:1" ht="31.5" customHeight="1" x14ac:dyDescent="0.25">
      <c r="A8" s="248" t="s">
        <v>520</v>
      </c>
    </row>
    <row r="9" spans="1:1" ht="45.75" customHeight="1" x14ac:dyDescent="0.25">
      <c r="A9" s="248" t="s">
        <v>521</v>
      </c>
    </row>
    <row r="10" spans="1:1" ht="33.75" customHeight="1" x14ac:dyDescent="0.25">
      <c r="A10" s="248" t="s">
        <v>522</v>
      </c>
    </row>
    <row r="11" spans="1:1" ht="23.25" customHeight="1" x14ac:dyDescent="0.25">
      <c r="A11" s="248" t="s">
        <v>523</v>
      </c>
    </row>
    <row r="12" spans="1:1" ht="23.25" customHeight="1" x14ac:dyDescent="0.25">
      <c r="A12" s="248" t="s">
        <v>524</v>
      </c>
    </row>
    <row r="13" spans="1:1" ht="33" customHeight="1" x14ac:dyDescent="0.25">
      <c r="A13" s="248" t="s">
        <v>525</v>
      </c>
    </row>
    <row r="14" spans="1:1" ht="23.25" customHeight="1" x14ac:dyDescent="0.25">
      <c r="A14" s="248" t="s">
        <v>526</v>
      </c>
    </row>
    <row r="15" spans="1:1" ht="23.25" customHeight="1" x14ac:dyDescent="0.25">
      <c r="A15" s="249" t="s">
        <v>527</v>
      </c>
    </row>
    <row r="16" spans="1:1" ht="34.5" customHeight="1" x14ac:dyDescent="0.25">
      <c r="A16" s="249" t="s">
        <v>528</v>
      </c>
    </row>
    <row r="17" spans="1:1" ht="39.75" customHeight="1" x14ac:dyDescent="0.25">
      <c r="A17" s="249" t="s">
        <v>529</v>
      </c>
    </row>
    <row r="18" spans="1:1" ht="40.5" customHeight="1" x14ac:dyDescent="0.25">
      <c r="A18" s="249" t="s">
        <v>530</v>
      </c>
    </row>
    <row r="19" spans="1:1" ht="48.75" customHeight="1" x14ac:dyDescent="0.25">
      <c r="A19" s="249" t="s">
        <v>528</v>
      </c>
    </row>
    <row r="20" spans="1:1" ht="39" customHeight="1" x14ac:dyDescent="0.25">
      <c r="A20" s="248" t="s">
        <v>529</v>
      </c>
    </row>
    <row r="21" spans="1:1" ht="39.75" customHeight="1" x14ac:dyDescent="0.25">
      <c r="A21" s="248" t="s">
        <v>531</v>
      </c>
    </row>
    <row r="22" spans="1:1" ht="35.25" customHeight="1" x14ac:dyDescent="0.25">
      <c r="A22" s="248" t="s">
        <v>532</v>
      </c>
    </row>
    <row r="23" spans="1:1" ht="35.25" customHeight="1" x14ac:dyDescent="0.25">
      <c r="A23" s="248" t="s">
        <v>533</v>
      </c>
    </row>
    <row r="24" spans="1:1" ht="57.75" customHeight="1" x14ac:dyDescent="0.25">
      <c r="A24" s="248" t="s">
        <v>534</v>
      </c>
    </row>
    <row r="25" spans="1:1" s="106" customFormat="1" ht="23.25" customHeight="1" x14ac:dyDescent="0.25">
      <c r="A25" s="251" t="s">
        <v>535</v>
      </c>
    </row>
    <row r="26" spans="1:1" ht="36.75" customHeight="1" x14ac:dyDescent="0.25">
      <c r="A26" s="248" t="s">
        <v>536</v>
      </c>
    </row>
    <row r="27" spans="1:1" ht="23.25" customHeight="1" x14ac:dyDescent="0.25">
      <c r="A27" s="248" t="s">
        <v>537</v>
      </c>
    </row>
    <row r="28" spans="1:1" ht="30.75" customHeight="1" x14ac:dyDescent="0.25">
      <c r="A28" s="248" t="s">
        <v>538</v>
      </c>
    </row>
    <row r="29" spans="1:1" s="250" customFormat="1" ht="23.25" customHeight="1" x14ac:dyDescent="0.25">
      <c r="A29" s="248" t="s">
        <v>539</v>
      </c>
    </row>
    <row r="30" spans="1:1" s="250" customFormat="1" ht="23.25" customHeight="1" x14ac:dyDescent="0.25">
      <c r="A30" s="248" t="s">
        <v>540</v>
      </c>
    </row>
    <row r="31" spans="1:1" ht="23.25" customHeight="1" x14ac:dyDescent="0.25">
      <c r="A31" s="248" t="s">
        <v>541</v>
      </c>
    </row>
    <row r="32" spans="1:1" ht="23.25" customHeight="1" x14ac:dyDescent="0.25">
      <c r="A32" s="248" t="s">
        <v>542</v>
      </c>
    </row>
    <row r="33" spans="1:1" ht="23.25" customHeight="1" x14ac:dyDescent="0.25">
      <c r="A33" s="248" t="s">
        <v>543</v>
      </c>
    </row>
    <row r="34" spans="1:1" ht="23.25" customHeight="1" x14ac:dyDescent="0.25">
      <c r="A34" s="248" t="s">
        <v>544</v>
      </c>
    </row>
    <row r="35" spans="1:1" ht="23.25" customHeight="1" x14ac:dyDescent="0.25">
      <c r="A35" s="248" t="s">
        <v>545</v>
      </c>
    </row>
    <row r="36" spans="1:1" ht="23.25" customHeight="1" x14ac:dyDescent="0.25">
      <c r="A36" s="248" t="s">
        <v>546</v>
      </c>
    </row>
    <row r="37" spans="1:1" ht="23.25" customHeight="1" x14ac:dyDescent="0.25">
      <c r="A37" s="248" t="s">
        <v>547</v>
      </c>
    </row>
    <row r="38" spans="1:1" ht="23.25" customHeight="1" x14ac:dyDescent="0.25">
      <c r="A38" s="248" t="s">
        <v>548</v>
      </c>
    </row>
    <row r="39" spans="1:1" ht="23.25" customHeight="1" x14ac:dyDescent="0.25">
      <c r="A39" s="248" t="s">
        <v>549</v>
      </c>
    </row>
    <row r="40" spans="1:1" ht="23.25" customHeight="1" x14ac:dyDescent="0.25">
      <c r="A40" s="248" t="s">
        <v>550</v>
      </c>
    </row>
    <row r="41" spans="1:1" ht="23.25" customHeight="1" x14ac:dyDescent="0.25">
      <c r="A41" s="248" t="s">
        <v>551</v>
      </c>
    </row>
    <row r="42" spans="1:1" ht="23.25" customHeight="1" x14ac:dyDescent="0.25">
      <c r="A42" s="248" t="s">
        <v>552</v>
      </c>
    </row>
    <row r="43" spans="1:1" ht="23.25" customHeight="1" x14ac:dyDescent="0.25">
      <c r="A43" s="248" t="s">
        <v>553</v>
      </c>
    </row>
    <row r="44" spans="1:1" s="106" customFormat="1" ht="36" customHeight="1" x14ac:dyDescent="0.25">
      <c r="A44" s="251" t="s">
        <v>554</v>
      </c>
    </row>
    <row r="45" spans="1:1" ht="36" customHeight="1" x14ac:dyDescent="0.25">
      <c r="A45" s="248" t="s">
        <v>555</v>
      </c>
    </row>
    <row r="46" spans="1:1" ht="36" customHeight="1" x14ac:dyDescent="0.25">
      <c r="A46" s="248" t="s">
        <v>556</v>
      </c>
    </row>
    <row r="47" spans="1:1" s="106" customFormat="1" ht="23.25" customHeight="1" x14ac:dyDescent="0.25">
      <c r="A47" s="251" t="s">
        <v>557</v>
      </c>
    </row>
    <row r="48" spans="1:1" s="106" customFormat="1" ht="23.25" customHeight="1" x14ac:dyDescent="0.25">
      <c r="A48" s="252" t="s">
        <v>558</v>
      </c>
    </row>
    <row r="49" spans="1:1" s="106" customFormat="1" ht="23.25" customHeight="1" x14ac:dyDescent="0.25">
      <c r="A49" s="252" t="s">
        <v>559</v>
      </c>
    </row>
    <row r="50" spans="1:1" ht="23.25" customHeight="1" x14ac:dyDescent="0.25">
      <c r="A50" s="24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561</v>
      </c>
    </row>
    <row r="2" spans="1:1" ht="18.75" customHeight="1" x14ac:dyDescent="0.25">
      <c r="A2" t="s">
        <v>582</v>
      </c>
    </row>
    <row r="3" spans="1:1" x14ac:dyDescent="0.25">
      <c r="A3" t="s">
        <v>562</v>
      </c>
    </row>
    <row r="4" spans="1:1" x14ac:dyDescent="0.25">
      <c r="A4" t="s">
        <v>563</v>
      </c>
    </row>
    <row r="5" spans="1:1" x14ac:dyDescent="0.25">
      <c r="A5" t="s">
        <v>564</v>
      </c>
    </row>
    <row r="6" spans="1:1" x14ac:dyDescent="0.25">
      <c r="A6" t="s">
        <v>565</v>
      </c>
    </row>
    <row r="7" spans="1:1" x14ac:dyDescent="0.25">
      <c r="A7" t="s">
        <v>566</v>
      </c>
    </row>
    <row r="8" spans="1:1" x14ac:dyDescent="0.25">
      <c r="A8" t="s">
        <v>567</v>
      </c>
    </row>
    <row r="9" spans="1:1" x14ac:dyDescent="0.25">
      <c r="A9" t="s">
        <v>568</v>
      </c>
    </row>
    <row r="10" spans="1:1" x14ac:dyDescent="0.25">
      <c r="A10" t="s">
        <v>569</v>
      </c>
    </row>
    <row r="11" spans="1:1" x14ac:dyDescent="0.25">
      <c r="A11" t="s">
        <v>570</v>
      </c>
    </row>
    <row r="12" spans="1:1" x14ac:dyDescent="0.25">
      <c r="A12" t="s">
        <v>571</v>
      </c>
    </row>
    <row r="13" spans="1:1" x14ac:dyDescent="0.25">
      <c r="A13" t="s">
        <v>572</v>
      </c>
    </row>
    <row r="14" spans="1:1" x14ac:dyDescent="0.25">
      <c r="A14" t="s">
        <v>573</v>
      </c>
    </row>
    <row r="15" spans="1:1" x14ac:dyDescent="0.25">
      <c r="A15" t="s">
        <v>574</v>
      </c>
    </row>
    <row r="16" spans="1:1" x14ac:dyDescent="0.25">
      <c r="A16" t="s">
        <v>575</v>
      </c>
    </row>
    <row r="17" spans="1:1" x14ac:dyDescent="0.25">
      <c r="A17" t="s">
        <v>576</v>
      </c>
    </row>
    <row r="18" spans="1:1" x14ac:dyDescent="0.25">
      <c r="A18" t="s">
        <v>577</v>
      </c>
    </row>
    <row r="19" spans="1:1" x14ac:dyDescent="0.25">
      <c r="A19" t="s">
        <v>578</v>
      </c>
    </row>
    <row r="20" spans="1:1" ht="17.25" customHeight="1" x14ac:dyDescent="0.25">
      <c r="A20" t="s">
        <v>579</v>
      </c>
    </row>
    <row r="21" spans="1:1" x14ac:dyDescent="0.25">
      <c r="A21" t="s">
        <v>580</v>
      </c>
    </row>
    <row r="22" spans="1:1" x14ac:dyDescent="0.25">
      <c r="A22" t="s">
        <v>581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583</v>
      </c>
    </row>
    <row r="2" spans="1:1" x14ac:dyDescent="0.25">
      <c r="A2" t="s">
        <v>469</v>
      </c>
    </row>
    <row r="3" spans="1:1" x14ac:dyDescent="0.25">
      <c r="A3" t="s">
        <v>584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587</v>
      </c>
    </row>
    <row r="2" spans="1:1" x14ac:dyDescent="0.25">
      <c r="A2" t="s">
        <v>585</v>
      </c>
    </row>
    <row r="3" spans="1:1" x14ac:dyDescent="0.25">
      <c r="A3" t="s">
        <v>586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588</v>
      </c>
    </row>
    <row r="2" spans="1:1" x14ac:dyDescent="0.25">
      <c r="A2" t="s">
        <v>589</v>
      </c>
    </row>
    <row r="3" spans="1:1" x14ac:dyDescent="0.25">
      <c r="A3" t="s">
        <v>590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512</v>
      </c>
    </row>
    <row r="2" spans="1:1" x14ac:dyDescent="0.25">
      <c r="A2" t="s">
        <v>513</v>
      </c>
    </row>
    <row r="3" spans="1:1" x14ac:dyDescent="0.25">
      <c r="A3" t="s">
        <v>514</v>
      </c>
    </row>
    <row r="4" spans="1:1" x14ac:dyDescent="0.25">
      <c r="A4" t="s">
        <v>515</v>
      </c>
    </row>
    <row r="5" spans="1:1" x14ac:dyDescent="0.25">
      <c r="A5" t="s">
        <v>516</v>
      </c>
    </row>
    <row r="6" spans="1:1" x14ac:dyDescent="0.25">
      <c r="A6" t="s">
        <v>517</v>
      </c>
    </row>
    <row r="7" spans="1:1" x14ac:dyDescent="0.25">
      <c r="A7" t="s">
        <v>518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0" t="str">
        <f>'1. паспорт местоположение'!A5:C5</f>
        <v>Год раскрытия информации: 2020 год</v>
      </c>
      <c r="B4" s="450"/>
      <c r="C4" s="450"/>
      <c r="D4" s="450"/>
      <c r="E4" s="450"/>
      <c r="F4" s="450"/>
      <c r="G4" s="450"/>
      <c r="H4" s="450"/>
      <c r="I4" s="450"/>
      <c r="J4" s="450"/>
      <c r="K4" s="450"/>
      <c r="L4" s="450"/>
      <c r="M4" s="450"/>
      <c r="N4" s="450"/>
      <c r="O4" s="450"/>
      <c r="P4" s="450"/>
      <c r="Q4" s="450"/>
      <c r="R4" s="450"/>
      <c r="S4" s="450"/>
    </row>
    <row r="5" spans="1:28" s="11" customFormat="1" ht="15.75" x14ac:dyDescent="0.2">
      <c r="A5" s="16"/>
    </row>
    <row r="6" spans="1:28" s="11" customFormat="1" ht="18.75" x14ac:dyDescent="0.2">
      <c r="A6" s="461" t="s">
        <v>6</v>
      </c>
      <c r="B6" s="461"/>
      <c r="C6" s="461"/>
      <c r="D6" s="461"/>
      <c r="E6" s="461"/>
      <c r="F6" s="461"/>
      <c r="G6" s="461"/>
      <c r="H6" s="461"/>
      <c r="I6" s="461"/>
      <c r="J6" s="461"/>
      <c r="K6" s="461"/>
      <c r="L6" s="461"/>
      <c r="M6" s="461"/>
      <c r="N6" s="461"/>
      <c r="O6" s="461"/>
      <c r="P6" s="461"/>
      <c r="Q6" s="461"/>
      <c r="R6" s="461"/>
      <c r="S6" s="461"/>
      <c r="T6" s="12"/>
      <c r="U6" s="12"/>
      <c r="V6" s="12"/>
      <c r="W6" s="12"/>
      <c r="X6" s="12"/>
      <c r="Y6" s="12"/>
      <c r="Z6" s="12"/>
      <c r="AA6" s="12"/>
      <c r="AB6" s="12"/>
    </row>
    <row r="7" spans="1:28" s="11" customFormat="1" ht="18.75" x14ac:dyDescent="0.2">
      <c r="A7" s="461"/>
      <c r="B7" s="461"/>
      <c r="C7" s="461"/>
      <c r="D7" s="461"/>
      <c r="E7" s="461"/>
      <c r="F7" s="461"/>
      <c r="G7" s="461"/>
      <c r="H7" s="461"/>
      <c r="I7" s="461"/>
      <c r="J7" s="461"/>
      <c r="K7" s="461"/>
      <c r="L7" s="461"/>
      <c r="M7" s="461"/>
      <c r="N7" s="461"/>
      <c r="O7" s="461"/>
      <c r="P7" s="461"/>
      <c r="Q7" s="461"/>
      <c r="R7" s="461"/>
      <c r="S7" s="461"/>
      <c r="T7" s="12"/>
      <c r="U7" s="12"/>
      <c r="V7" s="12"/>
      <c r="W7" s="12"/>
      <c r="X7" s="12"/>
      <c r="Y7" s="12"/>
      <c r="Z7" s="12"/>
      <c r="AA7" s="12"/>
      <c r="AB7" s="12"/>
    </row>
    <row r="8" spans="1:28" s="11" customFormat="1" ht="18.75" x14ac:dyDescent="0.2">
      <c r="A8" s="462" t="str">
        <f>'1. паспорт местоположение'!A9:C9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12"/>
      <c r="U8" s="12"/>
      <c r="V8" s="12"/>
      <c r="W8" s="12"/>
      <c r="X8" s="12"/>
      <c r="Y8" s="12"/>
      <c r="Z8" s="12"/>
      <c r="AA8" s="12"/>
      <c r="AB8" s="12"/>
    </row>
    <row r="9" spans="1:28" s="11" customFormat="1" ht="18.75" x14ac:dyDescent="0.2">
      <c r="A9" s="466" t="s">
        <v>5</v>
      </c>
      <c r="B9" s="466"/>
      <c r="C9" s="466"/>
      <c r="D9" s="466"/>
      <c r="E9" s="466"/>
      <c r="F9" s="466"/>
      <c r="G9" s="466"/>
      <c r="H9" s="466"/>
      <c r="I9" s="466"/>
      <c r="J9" s="466"/>
      <c r="K9" s="466"/>
      <c r="L9" s="466"/>
      <c r="M9" s="466"/>
      <c r="N9" s="466"/>
      <c r="O9" s="466"/>
      <c r="P9" s="466"/>
      <c r="Q9" s="466"/>
      <c r="R9" s="466"/>
      <c r="S9" s="466"/>
      <c r="T9" s="12"/>
      <c r="U9" s="12"/>
      <c r="V9" s="12"/>
      <c r="W9" s="12"/>
      <c r="X9" s="12"/>
      <c r="Y9" s="12"/>
      <c r="Z9" s="12"/>
      <c r="AA9" s="12"/>
      <c r="AB9" s="12"/>
    </row>
    <row r="10" spans="1:28" s="11" customFormat="1" ht="18.75" x14ac:dyDescent="0.2">
      <c r="A10" s="461"/>
      <c r="B10" s="461"/>
      <c r="C10" s="461"/>
      <c r="D10" s="461"/>
      <c r="E10" s="461"/>
      <c r="F10" s="461"/>
      <c r="G10" s="461"/>
      <c r="H10" s="461"/>
      <c r="I10" s="461"/>
      <c r="J10" s="461"/>
      <c r="K10" s="461"/>
      <c r="L10" s="461"/>
      <c r="M10" s="461"/>
      <c r="N10" s="461"/>
      <c r="O10" s="461"/>
      <c r="P10" s="461"/>
      <c r="Q10" s="461"/>
      <c r="R10" s="461"/>
      <c r="S10" s="461"/>
      <c r="T10" s="12"/>
      <c r="U10" s="12"/>
      <c r="V10" s="12"/>
      <c r="W10" s="12"/>
      <c r="X10" s="12"/>
      <c r="Y10" s="12"/>
      <c r="Z10" s="12"/>
      <c r="AA10" s="12"/>
      <c r="AB10" s="12"/>
    </row>
    <row r="11" spans="1:28" s="11" customFormat="1" ht="18.75" x14ac:dyDescent="0.2">
      <c r="A11" s="462" t="str">
        <f>'1. паспорт местоположение'!A12:C12</f>
        <v>H_16-0140</v>
      </c>
      <c r="B11" s="462"/>
      <c r="C11" s="462"/>
      <c r="D11" s="462"/>
      <c r="E11" s="462"/>
      <c r="F11" s="462"/>
      <c r="G11" s="462"/>
      <c r="H11" s="462"/>
      <c r="I11" s="462"/>
      <c r="J11" s="462"/>
      <c r="K11" s="462"/>
      <c r="L11" s="462"/>
      <c r="M11" s="462"/>
      <c r="N11" s="462"/>
      <c r="O11" s="462"/>
      <c r="P11" s="462"/>
      <c r="Q11" s="462"/>
      <c r="R11" s="462"/>
      <c r="S11" s="462"/>
      <c r="T11" s="12"/>
      <c r="U11" s="12"/>
      <c r="V11" s="12"/>
      <c r="W11" s="12"/>
      <c r="X11" s="12"/>
      <c r="Y11" s="12"/>
      <c r="Z11" s="12"/>
      <c r="AA11" s="12"/>
      <c r="AB11" s="12"/>
    </row>
    <row r="12" spans="1:28" s="11" customFormat="1" ht="18.75" x14ac:dyDescent="0.2">
      <c r="A12" s="466" t="s">
        <v>4</v>
      </c>
      <c r="B12" s="466"/>
      <c r="C12" s="466"/>
      <c r="D12" s="466"/>
      <c r="E12" s="466"/>
      <c r="F12" s="466"/>
      <c r="G12" s="466"/>
      <c r="H12" s="466"/>
      <c r="I12" s="466"/>
      <c r="J12" s="466"/>
      <c r="K12" s="466"/>
      <c r="L12" s="466"/>
      <c r="M12" s="466"/>
      <c r="N12" s="466"/>
      <c r="O12" s="466"/>
      <c r="P12" s="466"/>
      <c r="Q12" s="466"/>
      <c r="R12" s="466"/>
      <c r="S12" s="466"/>
      <c r="T12" s="12"/>
      <c r="U12" s="12"/>
      <c r="V12" s="12"/>
      <c r="W12" s="12"/>
      <c r="X12" s="12"/>
      <c r="Y12" s="12"/>
      <c r="Z12" s="12"/>
      <c r="AA12" s="12"/>
      <c r="AB12" s="12"/>
    </row>
    <row r="13" spans="1:28" s="8" customFormat="1" ht="15.75" customHeight="1" x14ac:dyDescent="0.2">
      <c r="A13" s="467"/>
      <c r="B13" s="467"/>
      <c r="C13" s="467"/>
      <c r="D13" s="467"/>
      <c r="E13" s="467"/>
      <c r="F13" s="467"/>
      <c r="G13" s="467"/>
      <c r="H13" s="467"/>
      <c r="I13" s="467"/>
      <c r="J13" s="467"/>
      <c r="K13" s="467"/>
      <c r="L13" s="467"/>
      <c r="M13" s="467"/>
      <c r="N13" s="467"/>
      <c r="O13" s="467"/>
      <c r="P13" s="467"/>
      <c r="Q13" s="467"/>
      <c r="R13" s="467"/>
      <c r="S13" s="467"/>
      <c r="T13" s="9"/>
      <c r="U13" s="9"/>
      <c r="V13" s="9"/>
      <c r="W13" s="9"/>
      <c r="X13" s="9"/>
      <c r="Y13" s="9"/>
      <c r="Z13" s="9"/>
      <c r="AA13" s="9"/>
      <c r="AB13" s="9"/>
    </row>
    <row r="14" spans="1:28" s="3" customFormat="1" ht="12" x14ac:dyDescent="0.2">
      <c r="A14" s="462" t="str">
        <f>'1. паспорт местоположение'!A9:C9</f>
        <v>Акционерное общество "Янтарьэнерго" ДЗО  ПАО "Россети"</v>
      </c>
      <c r="B14" s="462"/>
      <c r="C14" s="462"/>
      <c r="D14" s="462"/>
      <c r="E14" s="462"/>
      <c r="F14" s="462"/>
      <c r="G14" s="462"/>
      <c r="H14" s="462"/>
      <c r="I14" s="462"/>
      <c r="J14" s="462"/>
      <c r="K14" s="462"/>
      <c r="L14" s="462"/>
      <c r="M14" s="462"/>
      <c r="N14" s="462"/>
      <c r="O14" s="462"/>
      <c r="P14" s="462"/>
      <c r="Q14" s="462"/>
      <c r="R14" s="462"/>
      <c r="S14" s="462"/>
      <c r="T14" s="7"/>
      <c r="U14" s="7"/>
      <c r="V14" s="7"/>
      <c r="W14" s="7"/>
      <c r="X14" s="7"/>
      <c r="Y14" s="7"/>
      <c r="Z14" s="7"/>
      <c r="AA14" s="7"/>
      <c r="AB14" s="7"/>
    </row>
    <row r="15" spans="1:28" s="3" customFormat="1" ht="15" customHeight="1" x14ac:dyDescent="0.2">
      <c r="A15" s="468"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66"/>
      <c r="C15" s="466"/>
      <c r="D15" s="466"/>
      <c r="E15" s="466"/>
      <c r="F15" s="466"/>
      <c r="G15" s="466"/>
      <c r="H15" s="466"/>
      <c r="I15" s="466"/>
      <c r="J15" s="466"/>
      <c r="K15" s="466"/>
      <c r="L15" s="466"/>
      <c r="M15" s="466"/>
      <c r="N15" s="466"/>
      <c r="O15" s="466"/>
      <c r="P15" s="466"/>
      <c r="Q15" s="466"/>
      <c r="R15" s="466"/>
      <c r="S15" s="466"/>
      <c r="T15" s="5"/>
      <c r="U15" s="5"/>
      <c r="V15" s="5"/>
      <c r="W15" s="5"/>
      <c r="X15" s="5"/>
      <c r="Y15" s="5"/>
      <c r="Z15" s="5"/>
      <c r="AA15" s="5"/>
      <c r="AB15" s="5"/>
    </row>
    <row r="16" spans="1:28" s="3" customFormat="1" ht="15" customHeight="1" x14ac:dyDescent="0.2">
      <c r="A16" s="469"/>
      <c r="B16" s="469"/>
      <c r="C16" s="469"/>
      <c r="D16" s="469"/>
      <c r="E16" s="469"/>
      <c r="F16" s="469"/>
      <c r="G16" s="469"/>
      <c r="H16" s="469"/>
      <c r="I16" s="469"/>
      <c r="J16" s="469"/>
      <c r="K16" s="469"/>
      <c r="L16" s="469"/>
      <c r="M16" s="469"/>
      <c r="N16" s="469"/>
      <c r="O16" s="469"/>
      <c r="P16" s="469"/>
      <c r="Q16" s="469"/>
      <c r="R16" s="469"/>
      <c r="S16" s="469"/>
      <c r="T16" s="4"/>
      <c r="U16" s="4"/>
      <c r="V16" s="4"/>
      <c r="W16" s="4"/>
      <c r="X16" s="4"/>
      <c r="Y16" s="4"/>
    </row>
    <row r="17" spans="1:28" s="3" customFormat="1" ht="45.75" customHeight="1" x14ac:dyDescent="0.2">
      <c r="A17" s="470" t="s">
        <v>422</v>
      </c>
      <c r="B17" s="470"/>
      <c r="C17" s="470"/>
      <c r="D17" s="470"/>
      <c r="E17" s="470"/>
      <c r="F17" s="470"/>
      <c r="G17" s="470"/>
      <c r="H17" s="470"/>
      <c r="I17" s="470"/>
      <c r="J17" s="470"/>
      <c r="K17" s="470"/>
      <c r="L17" s="470"/>
      <c r="M17" s="470"/>
      <c r="N17" s="470"/>
      <c r="O17" s="470"/>
      <c r="P17" s="470"/>
      <c r="Q17" s="470"/>
      <c r="R17" s="470"/>
      <c r="S17" s="470"/>
      <c r="T17" s="6"/>
      <c r="U17" s="6"/>
      <c r="V17" s="6"/>
      <c r="W17" s="6"/>
      <c r="X17" s="6"/>
      <c r="Y17" s="6"/>
      <c r="Z17" s="6"/>
      <c r="AA17" s="6"/>
      <c r="AB17" s="6"/>
    </row>
    <row r="18" spans="1:28" s="3" customFormat="1" ht="15" customHeight="1" x14ac:dyDescent="0.2">
      <c r="A18" s="471"/>
      <c r="B18" s="471"/>
      <c r="C18" s="471"/>
      <c r="D18" s="471"/>
      <c r="E18" s="471"/>
      <c r="F18" s="471"/>
      <c r="G18" s="471"/>
      <c r="H18" s="471"/>
      <c r="I18" s="471"/>
      <c r="J18" s="471"/>
      <c r="K18" s="471"/>
      <c r="L18" s="471"/>
      <c r="M18" s="471"/>
      <c r="N18" s="471"/>
      <c r="O18" s="471"/>
      <c r="P18" s="471"/>
      <c r="Q18" s="471"/>
      <c r="R18" s="471"/>
      <c r="S18" s="471"/>
      <c r="T18" s="4"/>
      <c r="U18" s="4"/>
      <c r="V18" s="4"/>
      <c r="W18" s="4"/>
      <c r="X18" s="4"/>
      <c r="Y18" s="4"/>
    </row>
    <row r="19" spans="1:28" s="3" customFormat="1" ht="54" customHeight="1" x14ac:dyDescent="0.2">
      <c r="A19" s="460" t="s">
        <v>2</v>
      </c>
      <c r="B19" s="460" t="s">
        <v>93</v>
      </c>
      <c r="C19" s="463" t="s">
        <v>321</v>
      </c>
      <c r="D19" s="460" t="s">
        <v>320</v>
      </c>
      <c r="E19" s="460" t="s">
        <v>92</v>
      </c>
      <c r="F19" s="460" t="s">
        <v>91</v>
      </c>
      <c r="G19" s="460" t="s">
        <v>316</v>
      </c>
      <c r="H19" s="460" t="s">
        <v>90</v>
      </c>
      <c r="I19" s="460" t="s">
        <v>89</v>
      </c>
      <c r="J19" s="460" t="s">
        <v>88</v>
      </c>
      <c r="K19" s="460" t="s">
        <v>87</v>
      </c>
      <c r="L19" s="460" t="s">
        <v>86</v>
      </c>
      <c r="M19" s="460" t="s">
        <v>85</v>
      </c>
      <c r="N19" s="460" t="s">
        <v>84</v>
      </c>
      <c r="O19" s="460" t="s">
        <v>83</v>
      </c>
      <c r="P19" s="460" t="s">
        <v>82</v>
      </c>
      <c r="Q19" s="460" t="s">
        <v>319</v>
      </c>
      <c r="R19" s="460"/>
      <c r="S19" s="465" t="s">
        <v>416</v>
      </c>
      <c r="T19" s="4"/>
      <c r="U19" s="4"/>
      <c r="V19" s="4"/>
      <c r="W19" s="4"/>
      <c r="X19" s="4"/>
      <c r="Y19" s="4"/>
    </row>
    <row r="20" spans="1:28" s="3" customFormat="1" ht="180.75" customHeight="1" x14ac:dyDescent="0.2">
      <c r="A20" s="460"/>
      <c r="B20" s="460"/>
      <c r="C20" s="464"/>
      <c r="D20" s="460"/>
      <c r="E20" s="460"/>
      <c r="F20" s="460"/>
      <c r="G20" s="460"/>
      <c r="H20" s="460"/>
      <c r="I20" s="460"/>
      <c r="J20" s="460"/>
      <c r="K20" s="460"/>
      <c r="L20" s="460"/>
      <c r="M20" s="460"/>
      <c r="N20" s="460"/>
      <c r="O20" s="460"/>
      <c r="P20" s="460"/>
      <c r="Q20" s="40" t="s">
        <v>317</v>
      </c>
      <c r="R20" s="41" t="s">
        <v>318</v>
      </c>
      <c r="S20" s="465"/>
      <c r="T20" s="31"/>
      <c r="U20" s="31"/>
      <c r="V20" s="31"/>
      <c r="W20" s="31"/>
      <c r="X20" s="31"/>
      <c r="Y20" s="31"/>
      <c r="Z20" s="30"/>
      <c r="AA20" s="30"/>
      <c r="AB20" s="30"/>
    </row>
    <row r="21" spans="1:28" s="3" customFormat="1" ht="18.75" x14ac:dyDescent="0.2">
      <c r="A21" s="40">
        <v>1</v>
      </c>
      <c r="B21" s="43">
        <v>2</v>
      </c>
      <c r="C21" s="40">
        <v>3</v>
      </c>
      <c r="D21" s="43">
        <v>4</v>
      </c>
      <c r="E21" s="40">
        <v>5</v>
      </c>
      <c r="F21" s="43">
        <v>6</v>
      </c>
      <c r="G21" s="144">
        <v>7</v>
      </c>
      <c r="H21" s="145">
        <v>8</v>
      </c>
      <c r="I21" s="144">
        <v>9</v>
      </c>
      <c r="J21" s="145">
        <v>10</v>
      </c>
      <c r="K21" s="144">
        <v>11</v>
      </c>
      <c r="L21" s="145">
        <v>12</v>
      </c>
      <c r="M21" s="144">
        <v>13</v>
      </c>
      <c r="N21" s="145">
        <v>14</v>
      </c>
      <c r="O21" s="144">
        <v>15</v>
      </c>
      <c r="P21" s="145">
        <v>16</v>
      </c>
      <c r="Q21" s="144">
        <v>17</v>
      </c>
      <c r="R21" s="145">
        <v>18</v>
      </c>
      <c r="S21" s="144">
        <v>19</v>
      </c>
      <c r="T21" s="31"/>
      <c r="U21" s="31"/>
      <c r="V21" s="31"/>
      <c r="W21" s="31"/>
      <c r="X21" s="31"/>
      <c r="Y21" s="31"/>
      <c r="Z21" s="30"/>
      <c r="AA21" s="30"/>
      <c r="AB21" s="30"/>
    </row>
    <row r="22" spans="1:28" s="3" customFormat="1" ht="18.75" x14ac:dyDescent="0.2">
      <c r="A22" s="264">
        <v>1</v>
      </c>
      <c r="B22" s="278"/>
      <c r="C22" s="264"/>
      <c r="D22" s="277"/>
      <c r="E22" s="278"/>
      <c r="F22" s="277"/>
      <c r="G22" s="278"/>
      <c r="H22" s="277"/>
      <c r="I22" s="278"/>
      <c r="J22" s="277"/>
      <c r="K22" s="278"/>
      <c r="L22" s="277"/>
      <c r="M22" s="278"/>
      <c r="N22" s="277"/>
      <c r="O22" s="278"/>
      <c r="P22" s="277"/>
      <c r="Q22" s="301"/>
      <c r="R22" s="279"/>
      <c r="S22" s="300"/>
      <c r="W22" s="31"/>
      <c r="X22" s="31"/>
      <c r="Y22" s="31"/>
      <c r="Z22" s="30"/>
      <c r="AA22" s="30"/>
      <c r="AB22" s="30"/>
    </row>
    <row r="23" spans="1:28" ht="20.25" customHeight="1" x14ac:dyDescent="0.25">
      <c r="A23" s="111"/>
      <c r="B23" s="43" t="s">
        <v>314</v>
      </c>
      <c r="C23" s="43"/>
      <c r="D23" s="43"/>
      <c r="E23" s="111" t="s">
        <v>315</v>
      </c>
      <c r="F23" s="111" t="s">
        <v>315</v>
      </c>
      <c r="G23" s="111" t="s">
        <v>315</v>
      </c>
      <c r="H23" s="263">
        <f>H22</f>
        <v>0</v>
      </c>
      <c r="I23" s="111"/>
      <c r="J23" s="263">
        <f>J22</f>
        <v>0</v>
      </c>
      <c r="K23" s="111"/>
      <c r="L23" s="111"/>
      <c r="M23" s="111"/>
      <c r="N23" s="111"/>
      <c r="O23" s="111"/>
      <c r="P23" s="111"/>
      <c r="Q23" s="112"/>
      <c r="R23" s="2"/>
      <c r="S23" s="263">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0" t="str">
        <f>'1. паспорт местоположение'!A5:C5</f>
        <v>Год раскрытия информации: 2020 год</v>
      </c>
      <c r="B6" s="450"/>
      <c r="C6" s="450"/>
      <c r="D6" s="450"/>
      <c r="E6" s="450"/>
      <c r="F6" s="450"/>
      <c r="G6" s="450"/>
      <c r="H6" s="450"/>
      <c r="I6" s="450"/>
      <c r="J6" s="450"/>
      <c r="K6" s="450"/>
      <c r="L6" s="450"/>
      <c r="M6" s="450"/>
      <c r="N6" s="450"/>
      <c r="O6" s="450"/>
      <c r="P6" s="450"/>
      <c r="Q6" s="450"/>
      <c r="R6" s="450"/>
      <c r="S6" s="450"/>
      <c r="T6" s="450"/>
    </row>
    <row r="7" spans="1:20" s="11" customFormat="1" x14ac:dyDescent="0.2">
      <c r="A7" s="16"/>
      <c r="H7" s="15"/>
    </row>
    <row r="8" spans="1:20" s="11" customFormat="1" ht="18.75" x14ac:dyDescent="0.2">
      <c r="A8" s="461" t="s">
        <v>6</v>
      </c>
      <c r="B8" s="461"/>
      <c r="C8" s="461"/>
      <c r="D8" s="461"/>
      <c r="E8" s="461"/>
      <c r="F8" s="461"/>
      <c r="G8" s="461"/>
      <c r="H8" s="461"/>
      <c r="I8" s="461"/>
      <c r="J8" s="461"/>
      <c r="K8" s="461"/>
      <c r="L8" s="461"/>
      <c r="M8" s="461"/>
      <c r="N8" s="461"/>
      <c r="O8" s="461"/>
      <c r="P8" s="461"/>
      <c r="Q8" s="461"/>
      <c r="R8" s="461"/>
      <c r="S8" s="461"/>
      <c r="T8" s="461"/>
    </row>
    <row r="9" spans="1:20" s="11" customFormat="1" ht="18.75" x14ac:dyDescent="0.2">
      <c r="A9" s="461"/>
      <c r="B9" s="461"/>
      <c r="C9" s="461"/>
      <c r="D9" s="461"/>
      <c r="E9" s="461"/>
      <c r="F9" s="461"/>
      <c r="G9" s="461"/>
      <c r="H9" s="461"/>
      <c r="I9" s="461"/>
      <c r="J9" s="461"/>
      <c r="K9" s="461"/>
      <c r="L9" s="461"/>
      <c r="M9" s="461"/>
      <c r="N9" s="461"/>
      <c r="O9" s="461"/>
      <c r="P9" s="461"/>
      <c r="Q9" s="461"/>
      <c r="R9" s="461"/>
      <c r="S9" s="461"/>
      <c r="T9" s="461"/>
    </row>
    <row r="10" spans="1:20" s="11" customFormat="1" ht="18.75" customHeight="1" x14ac:dyDescent="0.2">
      <c r="A10" s="462" t="str">
        <f>'1. паспорт местоположение'!A9:C9</f>
        <v>Акционерное общество "Янтарьэнерго" ДЗО  ПАО "Россети"</v>
      </c>
      <c r="B10" s="462"/>
      <c r="C10" s="462"/>
      <c r="D10" s="462"/>
      <c r="E10" s="462"/>
      <c r="F10" s="462"/>
      <c r="G10" s="462"/>
      <c r="H10" s="462"/>
      <c r="I10" s="462"/>
      <c r="J10" s="462"/>
      <c r="K10" s="462"/>
      <c r="L10" s="462"/>
      <c r="M10" s="462"/>
      <c r="N10" s="462"/>
      <c r="O10" s="462"/>
      <c r="P10" s="462"/>
      <c r="Q10" s="462"/>
      <c r="R10" s="462"/>
      <c r="S10" s="462"/>
      <c r="T10" s="462"/>
    </row>
    <row r="11" spans="1:20" s="11" customFormat="1" ht="18.75" customHeight="1" x14ac:dyDescent="0.2">
      <c r="A11" s="466" t="s">
        <v>5</v>
      </c>
      <c r="B11" s="466"/>
      <c r="C11" s="466"/>
      <c r="D11" s="466"/>
      <c r="E11" s="466"/>
      <c r="F11" s="466"/>
      <c r="G11" s="466"/>
      <c r="H11" s="466"/>
      <c r="I11" s="466"/>
      <c r="J11" s="466"/>
      <c r="K11" s="466"/>
      <c r="L11" s="466"/>
      <c r="M11" s="466"/>
      <c r="N11" s="466"/>
      <c r="O11" s="466"/>
      <c r="P11" s="466"/>
      <c r="Q11" s="466"/>
      <c r="R11" s="466"/>
      <c r="S11" s="466"/>
      <c r="T11" s="466"/>
    </row>
    <row r="12" spans="1:20" s="11" customFormat="1" ht="18.75" x14ac:dyDescent="0.2">
      <c r="A12" s="461"/>
      <c r="B12" s="461"/>
      <c r="C12" s="461"/>
      <c r="D12" s="461"/>
      <c r="E12" s="461"/>
      <c r="F12" s="461"/>
      <c r="G12" s="461"/>
      <c r="H12" s="461"/>
      <c r="I12" s="461"/>
      <c r="J12" s="461"/>
      <c r="K12" s="461"/>
      <c r="L12" s="461"/>
      <c r="M12" s="461"/>
      <c r="N12" s="461"/>
      <c r="O12" s="461"/>
      <c r="P12" s="461"/>
      <c r="Q12" s="461"/>
      <c r="R12" s="461"/>
      <c r="S12" s="461"/>
      <c r="T12" s="461"/>
    </row>
    <row r="13" spans="1:20" s="11" customFormat="1" ht="18.75" customHeight="1" x14ac:dyDescent="0.2">
      <c r="A13" s="462" t="str">
        <f>'1. паспорт местоположение'!A12:C12</f>
        <v>H_16-0140</v>
      </c>
      <c r="B13" s="462"/>
      <c r="C13" s="462"/>
      <c r="D13" s="462"/>
      <c r="E13" s="462"/>
      <c r="F13" s="462"/>
      <c r="G13" s="462"/>
      <c r="H13" s="462"/>
      <c r="I13" s="462"/>
      <c r="J13" s="462"/>
      <c r="K13" s="462"/>
      <c r="L13" s="462"/>
      <c r="M13" s="462"/>
      <c r="N13" s="462"/>
      <c r="O13" s="462"/>
      <c r="P13" s="462"/>
      <c r="Q13" s="462"/>
      <c r="R13" s="462"/>
      <c r="S13" s="462"/>
      <c r="T13" s="462"/>
    </row>
    <row r="14" spans="1:20" s="11" customFormat="1" ht="18.75" customHeight="1" x14ac:dyDescent="0.2">
      <c r="A14" s="466" t="s">
        <v>4</v>
      </c>
      <c r="B14" s="466"/>
      <c r="C14" s="466"/>
      <c r="D14" s="466"/>
      <c r="E14" s="466"/>
      <c r="F14" s="466"/>
      <c r="G14" s="466"/>
      <c r="H14" s="466"/>
      <c r="I14" s="466"/>
      <c r="J14" s="466"/>
      <c r="K14" s="466"/>
      <c r="L14" s="466"/>
      <c r="M14" s="466"/>
      <c r="N14" s="466"/>
      <c r="O14" s="466"/>
      <c r="P14" s="466"/>
      <c r="Q14" s="466"/>
      <c r="R14" s="466"/>
      <c r="S14" s="466"/>
      <c r="T14" s="466"/>
    </row>
    <row r="15" spans="1:20" s="8" customFormat="1" ht="15.75" customHeight="1" x14ac:dyDescent="0.2">
      <c r="A15" s="467"/>
      <c r="B15" s="467"/>
      <c r="C15" s="467"/>
      <c r="D15" s="467"/>
      <c r="E15" s="467"/>
      <c r="F15" s="467"/>
      <c r="G15" s="467"/>
      <c r="H15" s="467"/>
      <c r="I15" s="467"/>
      <c r="J15" s="467"/>
      <c r="K15" s="467"/>
      <c r="L15" s="467"/>
      <c r="M15" s="467"/>
      <c r="N15" s="467"/>
      <c r="O15" s="467"/>
      <c r="P15" s="467"/>
      <c r="Q15" s="467"/>
      <c r="R15" s="467"/>
      <c r="S15" s="467"/>
      <c r="T15" s="467"/>
    </row>
    <row r="16" spans="1:20" s="3" customFormat="1" ht="12" x14ac:dyDescent="0.2">
      <c r="A16"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6" s="462"/>
      <c r="C16" s="462"/>
      <c r="D16" s="462"/>
      <c r="E16" s="462"/>
      <c r="F16" s="462"/>
      <c r="G16" s="462"/>
      <c r="H16" s="462"/>
      <c r="I16" s="462"/>
      <c r="J16" s="462"/>
      <c r="K16" s="462"/>
      <c r="L16" s="462"/>
      <c r="M16" s="462"/>
      <c r="N16" s="462"/>
      <c r="O16" s="462"/>
      <c r="P16" s="462"/>
      <c r="Q16" s="462"/>
      <c r="R16" s="462"/>
      <c r="S16" s="462"/>
      <c r="T16" s="462"/>
    </row>
    <row r="17" spans="1:20" s="3" customFormat="1" ht="15" customHeight="1" x14ac:dyDescent="0.2">
      <c r="A17" s="466" t="s">
        <v>3</v>
      </c>
      <c r="B17" s="466"/>
      <c r="C17" s="466"/>
      <c r="D17" s="466"/>
      <c r="E17" s="466"/>
      <c r="F17" s="466"/>
      <c r="G17" s="466"/>
      <c r="H17" s="466"/>
      <c r="I17" s="466"/>
      <c r="J17" s="466"/>
      <c r="K17" s="466"/>
      <c r="L17" s="466"/>
      <c r="M17" s="466"/>
      <c r="N17" s="466"/>
      <c r="O17" s="466"/>
      <c r="P17" s="466"/>
      <c r="Q17" s="466"/>
      <c r="R17" s="466"/>
      <c r="S17" s="466"/>
      <c r="T17" s="466"/>
    </row>
    <row r="18" spans="1:20" s="3" customFormat="1" ht="15" customHeight="1" x14ac:dyDescent="0.2">
      <c r="A18" s="469"/>
      <c r="B18" s="469"/>
      <c r="C18" s="469"/>
      <c r="D18" s="469"/>
      <c r="E18" s="469"/>
      <c r="F18" s="469"/>
      <c r="G18" s="469"/>
      <c r="H18" s="469"/>
      <c r="I18" s="469"/>
      <c r="J18" s="469"/>
      <c r="K18" s="469"/>
      <c r="L18" s="469"/>
      <c r="M18" s="469"/>
      <c r="N18" s="469"/>
      <c r="O18" s="469"/>
      <c r="P18" s="469"/>
      <c r="Q18" s="469"/>
      <c r="R18" s="469"/>
      <c r="S18" s="469"/>
      <c r="T18" s="469"/>
    </row>
    <row r="19" spans="1:20" s="3" customFormat="1" ht="15" customHeight="1" x14ac:dyDescent="0.2">
      <c r="A19" s="486" t="s">
        <v>427</v>
      </c>
      <c r="B19" s="486"/>
      <c r="C19" s="486"/>
      <c r="D19" s="486"/>
      <c r="E19" s="486"/>
      <c r="F19" s="486"/>
      <c r="G19" s="486"/>
      <c r="H19" s="486"/>
      <c r="I19" s="486"/>
      <c r="J19" s="486"/>
      <c r="K19" s="486"/>
      <c r="L19" s="486"/>
      <c r="M19" s="486"/>
      <c r="N19" s="486"/>
      <c r="O19" s="486"/>
      <c r="P19" s="486"/>
      <c r="Q19" s="486"/>
      <c r="R19" s="486"/>
      <c r="S19" s="486"/>
      <c r="T19" s="486"/>
    </row>
    <row r="20" spans="1:20" s="53" customFormat="1" ht="21" customHeight="1" x14ac:dyDescent="0.25">
      <c r="A20" s="487"/>
      <c r="B20" s="487"/>
      <c r="C20" s="487"/>
      <c r="D20" s="487"/>
      <c r="E20" s="487"/>
      <c r="F20" s="487"/>
      <c r="G20" s="487"/>
      <c r="H20" s="487"/>
      <c r="I20" s="487"/>
      <c r="J20" s="487"/>
      <c r="K20" s="487"/>
      <c r="L20" s="487"/>
      <c r="M20" s="487"/>
      <c r="N20" s="487"/>
      <c r="O20" s="487"/>
      <c r="P20" s="487"/>
      <c r="Q20" s="487"/>
      <c r="R20" s="487"/>
      <c r="S20" s="487"/>
      <c r="T20" s="487"/>
    </row>
    <row r="21" spans="1:20" ht="46.5" customHeight="1" x14ac:dyDescent="0.25">
      <c r="A21" s="480" t="s">
        <v>2</v>
      </c>
      <c r="B21" s="473" t="s">
        <v>218</v>
      </c>
      <c r="C21" s="474"/>
      <c r="D21" s="477" t="s">
        <v>115</v>
      </c>
      <c r="E21" s="473" t="s">
        <v>456</v>
      </c>
      <c r="F21" s="474"/>
      <c r="G21" s="473" t="s">
        <v>237</v>
      </c>
      <c r="H21" s="474"/>
      <c r="I21" s="473" t="s">
        <v>114</v>
      </c>
      <c r="J21" s="474"/>
      <c r="K21" s="477" t="s">
        <v>113</v>
      </c>
      <c r="L21" s="473" t="s">
        <v>112</v>
      </c>
      <c r="M21" s="474"/>
      <c r="N21" s="473" t="s">
        <v>452</v>
      </c>
      <c r="O21" s="474"/>
      <c r="P21" s="477" t="s">
        <v>111</v>
      </c>
      <c r="Q21" s="483" t="s">
        <v>110</v>
      </c>
      <c r="R21" s="484"/>
      <c r="S21" s="483" t="s">
        <v>109</v>
      </c>
      <c r="T21" s="485"/>
    </row>
    <row r="22" spans="1:20" ht="204.75" customHeight="1" x14ac:dyDescent="0.25">
      <c r="A22" s="481"/>
      <c r="B22" s="475"/>
      <c r="C22" s="476"/>
      <c r="D22" s="479"/>
      <c r="E22" s="475"/>
      <c r="F22" s="476"/>
      <c r="G22" s="475"/>
      <c r="H22" s="476"/>
      <c r="I22" s="475"/>
      <c r="J22" s="476"/>
      <c r="K22" s="478"/>
      <c r="L22" s="475"/>
      <c r="M22" s="476"/>
      <c r="N22" s="475"/>
      <c r="O22" s="476"/>
      <c r="P22" s="478"/>
      <c r="Q22" s="102" t="s">
        <v>108</v>
      </c>
      <c r="R22" s="102" t="s">
        <v>426</v>
      </c>
      <c r="S22" s="102" t="s">
        <v>107</v>
      </c>
      <c r="T22" s="102" t="s">
        <v>106</v>
      </c>
    </row>
    <row r="23" spans="1:20" ht="51.75" customHeight="1" x14ac:dyDescent="0.25">
      <c r="A23" s="482"/>
      <c r="B23" s="151" t="s">
        <v>104</v>
      </c>
      <c r="C23" s="151" t="s">
        <v>105</v>
      </c>
      <c r="D23" s="478"/>
      <c r="E23" s="151" t="s">
        <v>104</v>
      </c>
      <c r="F23" s="151" t="s">
        <v>105</v>
      </c>
      <c r="G23" s="151" t="s">
        <v>104</v>
      </c>
      <c r="H23" s="151" t="s">
        <v>105</v>
      </c>
      <c r="I23" s="151" t="s">
        <v>104</v>
      </c>
      <c r="J23" s="151" t="s">
        <v>105</v>
      </c>
      <c r="K23" s="151" t="s">
        <v>104</v>
      </c>
      <c r="L23" s="151" t="s">
        <v>104</v>
      </c>
      <c r="M23" s="151" t="s">
        <v>105</v>
      </c>
      <c r="N23" s="151" t="s">
        <v>104</v>
      </c>
      <c r="O23" s="151" t="s">
        <v>105</v>
      </c>
      <c r="P23" s="152"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5"/>
      <c r="C25" s="305"/>
      <c r="D25" s="302"/>
      <c r="E25" s="302"/>
      <c r="F25" s="302"/>
      <c r="G25" s="302"/>
      <c r="H25" s="302"/>
      <c r="I25" s="302"/>
      <c r="J25" s="303"/>
      <c r="K25" s="303"/>
      <c r="L25" s="303"/>
      <c r="M25" s="304"/>
      <c r="N25" s="304"/>
      <c r="O25" s="304"/>
      <c r="P25" s="303"/>
      <c r="Q25" s="305"/>
      <c r="R25" s="302"/>
      <c r="S25" s="305"/>
      <c r="T25" s="305"/>
    </row>
    <row r="26" spans="1:20" s="53" customFormat="1" x14ac:dyDescent="0.25">
      <c r="A26" s="57"/>
      <c r="B26" s="55"/>
      <c r="C26" s="55"/>
      <c r="D26" s="55"/>
      <c r="E26" s="55"/>
      <c r="F26" s="55"/>
      <c r="G26" s="55"/>
      <c r="H26" s="55"/>
      <c r="I26" s="55"/>
      <c r="J26" s="54"/>
      <c r="K26" s="54"/>
      <c r="L26" s="54"/>
      <c r="M26" s="56"/>
      <c r="N26" s="56"/>
      <c r="O26" s="56"/>
      <c r="P26" s="54"/>
      <c r="Q26" s="154"/>
      <c r="R26" s="55"/>
      <c r="S26" s="154"/>
      <c r="T26" s="55"/>
    </row>
    <row r="27" spans="1:20" s="53" customFormat="1" x14ac:dyDescent="0.25">
      <c r="A27" s="57"/>
      <c r="B27" s="55"/>
      <c r="C27" s="55"/>
      <c r="D27" s="55"/>
      <c r="E27" s="55"/>
      <c r="F27" s="55"/>
      <c r="G27" s="55"/>
      <c r="H27" s="55"/>
      <c r="I27" s="55"/>
      <c r="J27" s="54"/>
      <c r="K27" s="54"/>
      <c r="L27" s="54"/>
      <c r="M27" s="56"/>
      <c r="N27" s="56"/>
      <c r="O27" s="56"/>
      <c r="P27" s="54"/>
      <c r="Q27" s="154"/>
      <c r="R27" s="55"/>
      <c r="S27" s="154"/>
      <c r="T27" s="55"/>
    </row>
    <row r="28" spans="1:20" s="53" customFormat="1" x14ac:dyDescent="0.25">
      <c r="A28" s="57"/>
      <c r="B28" s="55"/>
      <c r="C28" s="55"/>
      <c r="D28" s="55"/>
      <c r="E28" s="55"/>
      <c r="F28" s="55"/>
      <c r="G28" s="55"/>
      <c r="H28" s="55"/>
      <c r="I28" s="55"/>
      <c r="J28" s="54"/>
      <c r="K28" s="54"/>
      <c r="L28" s="54"/>
      <c r="M28" s="56"/>
      <c r="N28" s="56"/>
      <c r="O28" s="56"/>
      <c r="P28" s="54"/>
      <c r="Q28" s="154"/>
      <c r="R28" s="55"/>
      <c r="S28" s="154"/>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72" t="s">
        <v>462</v>
      </c>
      <c r="C32" s="472"/>
      <c r="D32" s="472"/>
      <c r="E32" s="472"/>
      <c r="F32" s="472"/>
      <c r="G32" s="472"/>
      <c r="H32" s="472"/>
      <c r="I32" s="472"/>
      <c r="J32" s="472"/>
      <c r="K32" s="472"/>
      <c r="L32" s="472"/>
      <c r="M32" s="472"/>
      <c r="N32" s="472"/>
      <c r="O32" s="472"/>
      <c r="P32" s="472"/>
      <c r="Q32" s="472"/>
      <c r="R32" s="472"/>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425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1" zoomScale="90" zoomScaleSheetLayoutView="90" workbookViewId="0">
      <selection activeCell="Z25" sqref="Z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0" t="str">
        <f>'1. паспорт местоположение'!A5:C5</f>
        <v>Год раскрытия информации: 2020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1:27" s="11" customFormat="1" x14ac:dyDescent="0.2">
      <c r="A6" s="155"/>
      <c r="B6" s="155"/>
      <c r="C6" s="155"/>
      <c r="D6" s="155"/>
      <c r="E6" s="155"/>
      <c r="F6" s="155"/>
      <c r="G6" s="155"/>
      <c r="H6" s="155"/>
      <c r="I6" s="155"/>
      <c r="J6" s="155"/>
      <c r="K6" s="155"/>
      <c r="L6" s="155"/>
      <c r="M6" s="155"/>
      <c r="N6" s="155"/>
      <c r="O6" s="155"/>
      <c r="P6" s="155"/>
      <c r="Q6" s="155"/>
      <c r="R6" s="155"/>
      <c r="S6" s="155"/>
      <c r="T6" s="155"/>
    </row>
    <row r="7" spans="1:27" s="11" customFormat="1" ht="18.75" x14ac:dyDescent="0.2">
      <c r="E7" s="461" t="s">
        <v>6</v>
      </c>
      <c r="F7" s="461"/>
      <c r="G7" s="461"/>
      <c r="H7" s="461"/>
      <c r="I7" s="461"/>
      <c r="J7" s="461"/>
      <c r="K7" s="461"/>
      <c r="L7" s="461"/>
      <c r="M7" s="461"/>
      <c r="N7" s="461"/>
      <c r="O7" s="461"/>
      <c r="P7" s="461"/>
      <c r="Q7" s="461"/>
      <c r="R7" s="461"/>
      <c r="S7" s="461"/>
      <c r="T7" s="461"/>
      <c r="U7" s="461"/>
      <c r="V7" s="461"/>
      <c r="W7" s="461"/>
      <c r="X7" s="461"/>
      <c r="Y7" s="46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2" t="str">
        <f>'1. паспорт местоположение'!A9</f>
        <v>Акционерное общество "Янтарьэнерго" ДЗО  ПАО "Россети"</v>
      </c>
      <c r="F9" s="462"/>
      <c r="G9" s="462"/>
      <c r="H9" s="462"/>
      <c r="I9" s="462"/>
      <c r="J9" s="462"/>
      <c r="K9" s="462"/>
      <c r="L9" s="462"/>
      <c r="M9" s="462"/>
      <c r="N9" s="462"/>
      <c r="O9" s="462"/>
      <c r="P9" s="462"/>
      <c r="Q9" s="462"/>
      <c r="R9" s="462"/>
      <c r="S9" s="462"/>
      <c r="T9" s="462"/>
      <c r="U9" s="462"/>
      <c r="V9" s="462"/>
      <c r="W9" s="462"/>
      <c r="X9" s="462"/>
      <c r="Y9" s="462"/>
    </row>
    <row r="10" spans="1:27" s="11" customFormat="1" ht="18.75" customHeight="1" x14ac:dyDescent="0.2">
      <c r="E10" s="466" t="s">
        <v>5</v>
      </c>
      <c r="F10" s="466"/>
      <c r="G10" s="466"/>
      <c r="H10" s="466"/>
      <c r="I10" s="466"/>
      <c r="J10" s="466"/>
      <c r="K10" s="466"/>
      <c r="L10" s="466"/>
      <c r="M10" s="466"/>
      <c r="N10" s="466"/>
      <c r="O10" s="466"/>
      <c r="P10" s="466"/>
      <c r="Q10" s="466"/>
      <c r="R10" s="466"/>
      <c r="S10" s="466"/>
      <c r="T10" s="466"/>
      <c r="U10" s="466"/>
      <c r="V10" s="466"/>
      <c r="W10" s="466"/>
      <c r="X10" s="466"/>
      <c r="Y10" s="46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2" t="str">
        <f>'1. паспорт местоположение'!A12</f>
        <v>H_16-0140</v>
      </c>
      <c r="F12" s="462"/>
      <c r="G12" s="462"/>
      <c r="H12" s="462"/>
      <c r="I12" s="462"/>
      <c r="J12" s="462"/>
      <c r="K12" s="462"/>
      <c r="L12" s="462"/>
      <c r="M12" s="462"/>
      <c r="N12" s="462"/>
      <c r="O12" s="462"/>
      <c r="P12" s="462"/>
      <c r="Q12" s="462"/>
      <c r="R12" s="462"/>
      <c r="S12" s="462"/>
      <c r="T12" s="462"/>
      <c r="U12" s="462"/>
      <c r="V12" s="462"/>
      <c r="W12" s="462"/>
      <c r="X12" s="462"/>
      <c r="Y12" s="462"/>
    </row>
    <row r="13" spans="1:27" s="11" customFormat="1" ht="18.75" customHeight="1" x14ac:dyDescent="0.2">
      <c r="E13" s="466" t="s">
        <v>4</v>
      </c>
      <c r="F13" s="466"/>
      <c r="G13" s="466"/>
      <c r="H13" s="466"/>
      <c r="I13" s="466"/>
      <c r="J13" s="466"/>
      <c r="K13" s="466"/>
      <c r="L13" s="466"/>
      <c r="M13" s="466"/>
      <c r="N13" s="466"/>
      <c r="O13" s="466"/>
      <c r="P13" s="466"/>
      <c r="Q13" s="466"/>
      <c r="R13" s="466"/>
      <c r="S13" s="466"/>
      <c r="T13" s="466"/>
      <c r="U13" s="466"/>
      <c r="V13" s="466"/>
      <c r="W13" s="466"/>
      <c r="X13" s="466"/>
      <c r="Y13" s="46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F15" s="462"/>
      <c r="G15" s="462"/>
      <c r="H15" s="462"/>
      <c r="I15" s="462"/>
      <c r="J15" s="462"/>
      <c r="K15" s="462"/>
      <c r="L15" s="462"/>
      <c r="M15" s="462"/>
      <c r="N15" s="462"/>
      <c r="O15" s="462"/>
      <c r="P15" s="462"/>
      <c r="Q15" s="462"/>
      <c r="R15" s="462"/>
      <c r="S15" s="462"/>
      <c r="T15" s="462"/>
      <c r="U15" s="462"/>
      <c r="V15" s="462"/>
      <c r="W15" s="462"/>
      <c r="X15" s="462"/>
      <c r="Y15" s="462"/>
    </row>
    <row r="16" spans="1:27" s="3" customFormat="1" ht="15" customHeight="1" x14ac:dyDescent="0.2">
      <c r="E16" s="466" t="s">
        <v>3</v>
      </c>
      <c r="F16" s="466"/>
      <c r="G16" s="466"/>
      <c r="H16" s="466"/>
      <c r="I16" s="466"/>
      <c r="J16" s="466"/>
      <c r="K16" s="466"/>
      <c r="L16" s="466"/>
      <c r="M16" s="466"/>
      <c r="N16" s="466"/>
      <c r="O16" s="466"/>
      <c r="P16" s="466"/>
      <c r="Q16" s="466"/>
      <c r="R16" s="466"/>
      <c r="S16" s="466"/>
      <c r="T16" s="466"/>
      <c r="U16" s="466"/>
      <c r="V16" s="466"/>
      <c r="W16" s="466"/>
      <c r="X16" s="466"/>
      <c r="Y16" s="4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6"/>
      <c r="F18" s="486"/>
      <c r="G18" s="486"/>
      <c r="H18" s="486"/>
      <c r="I18" s="486"/>
      <c r="J18" s="486"/>
      <c r="K18" s="486"/>
      <c r="L18" s="486"/>
      <c r="M18" s="486"/>
      <c r="N18" s="486"/>
      <c r="O18" s="486"/>
      <c r="P18" s="486"/>
      <c r="Q18" s="486"/>
      <c r="R18" s="486"/>
      <c r="S18" s="486"/>
      <c r="T18" s="486"/>
      <c r="U18" s="486"/>
      <c r="V18" s="486"/>
      <c r="W18" s="486"/>
      <c r="X18" s="486"/>
      <c r="Y18" s="486"/>
    </row>
    <row r="19" spans="1:27" ht="25.5" customHeight="1" x14ac:dyDescent="0.25">
      <c r="A19" s="486" t="s">
        <v>429</v>
      </c>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row>
    <row r="20" spans="1:27" s="53" customFormat="1" ht="21" customHeight="1" x14ac:dyDescent="0.25"/>
    <row r="21" spans="1:27" ht="15.75" customHeight="1" x14ac:dyDescent="0.25">
      <c r="A21" s="488" t="s">
        <v>2</v>
      </c>
      <c r="B21" s="491" t="s">
        <v>436</v>
      </c>
      <c r="C21" s="492"/>
      <c r="D21" s="491" t="s">
        <v>438</v>
      </c>
      <c r="E21" s="492"/>
      <c r="F21" s="483" t="s">
        <v>87</v>
      </c>
      <c r="G21" s="485"/>
      <c r="H21" s="485"/>
      <c r="I21" s="484"/>
      <c r="J21" s="488" t="s">
        <v>439</v>
      </c>
      <c r="K21" s="491" t="s">
        <v>440</v>
      </c>
      <c r="L21" s="492"/>
      <c r="M21" s="491" t="s">
        <v>441</v>
      </c>
      <c r="N21" s="492"/>
      <c r="O21" s="491" t="s">
        <v>428</v>
      </c>
      <c r="P21" s="492"/>
      <c r="Q21" s="491" t="s">
        <v>120</v>
      </c>
      <c r="R21" s="492"/>
      <c r="S21" s="488" t="s">
        <v>119</v>
      </c>
      <c r="T21" s="488" t="s">
        <v>442</v>
      </c>
      <c r="U21" s="488" t="s">
        <v>437</v>
      </c>
      <c r="V21" s="491" t="s">
        <v>118</v>
      </c>
      <c r="W21" s="492"/>
      <c r="X21" s="483" t="s">
        <v>110</v>
      </c>
      <c r="Y21" s="485"/>
      <c r="Z21" s="483" t="s">
        <v>109</v>
      </c>
      <c r="AA21" s="485"/>
    </row>
    <row r="22" spans="1:27" ht="154.5" customHeight="1" x14ac:dyDescent="0.25">
      <c r="A22" s="489"/>
      <c r="B22" s="493"/>
      <c r="C22" s="494"/>
      <c r="D22" s="493"/>
      <c r="E22" s="494"/>
      <c r="F22" s="483" t="s">
        <v>117</v>
      </c>
      <c r="G22" s="484"/>
      <c r="H22" s="483" t="s">
        <v>116</v>
      </c>
      <c r="I22" s="484"/>
      <c r="J22" s="490"/>
      <c r="K22" s="493"/>
      <c r="L22" s="494"/>
      <c r="M22" s="493"/>
      <c r="N22" s="494"/>
      <c r="O22" s="493"/>
      <c r="P22" s="494"/>
      <c r="Q22" s="493"/>
      <c r="R22" s="494"/>
      <c r="S22" s="490"/>
      <c r="T22" s="490"/>
      <c r="U22" s="490"/>
      <c r="V22" s="493"/>
      <c r="W22" s="494"/>
      <c r="X22" s="102" t="s">
        <v>108</v>
      </c>
      <c r="Y22" s="102" t="s">
        <v>426</v>
      </c>
      <c r="Z22" s="102" t="s">
        <v>107</v>
      </c>
      <c r="AA22" s="102" t="s">
        <v>106</v>
      </c>
    </row>
    <row r="23" spans="1:27" ht="60" customHeight="1" x14ac:dyDescent="0.25">
      <c r="A23" s="490"/>
      <c r="B23" s="149" t="s">
        <v>104</v>
      </c>
      <c r="C23" s="149"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46" customFormat="1" ht="78.75" x14ac:dyDescent="0.25">
      <c r="A25" s="312">
        <v>1</v>
      </c>
      <c r="B25" s="312" t="s">
        <v>608</v>
      </c>
      <c r="C25" s="312" t="str">
        <f>B25</f>
        <v>ЛЭП 15-08</v>
      </c>
      <c r="D25" s="312" t="s">
        <v>605</v>
      </c>
      <c r="E25" s="312" t="str">
        <f>D25</f>
        <v>ПС О-1 - оп.1</v>
      </c>
      <c r="F25" s="312">
        <v>15</v>
      </c>
      <c r="G25" s="312">
        <v>15</v>
      </c>
      <c r="H25" s="312">
        <v>15</v>
      </c>
      <c r="I25" s="312">
        <v>15</v>
      </c>
      <c r="J25" s="312">
        <v>1957</v>
      </c>
      <c r="K25" s="312">
        <v>1</v>
      </c>
      <c r="L25" s="307">
        <v>1</v>
      </c>
      <c r="M25" s="312">
        <v>95</v>
      </c>
      <c r="N25" s="307">
        <v>240</v>
      </c>
      <c r="O25" s="306" t="s">
        <v>603</v>
      </c>
      <c r="P25" s="306" t="s">
        <v>603</v>
      </c>
      <c r="Q25" s="306">
        <v>0.26</v>
      </c>
      <c r="R25" s="306">
        <v>0.26</v>
      </c>
      <c r="S25" s="312" t="s">
        <v>315</v>
      </c>
      <c r="T25" s="312">
        <v>2016</v>
      </c>
      <c r="U25" s="312">
        <v>9</v>
      </c>
      <c r="V25" s="311" t="s">
        <v>604</v>
      </c>
      <c r="W25" s="311" t="s">
        <v>604</v>
      </c>
      <c r="X25" s="306" t="s">
        <v>611</v>
      </c>
      <c r="Y25" s="306" t="s">
        <v>612</v>
      </c>
      <c r="Z25" s="306" t="s">
        <v>613</v>
      </c>
      <c r="AA25" s="306" t="s">
        <v>614</v>
      </c>
    </row>
    <row r="26" spans="1:27" x14ac:dyDescent="0.25">
      <c r="Q26" s="45">
        <f>SUM(Q25:Q25)</f>
        <v>0.26</v>
      </c>
      <c r="R26" s="45">
        <f>SUM(R25:R25)</f>
        <v>0.26</v>
      </c>
      <c r="S26" s="45">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0" t="str">
        <f>'1. паспорт местоположение'!A5:C5</f>
        <v>Год раскрытия информации: 2020 год</v>
      </c>
      <c r="B5" s="450"/>
      <c r="C5" s="450"/>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1" customFormat="1" ht="18.75" x14ac:dyDescent="0.3">
      <c r="A6" s="16"/>
      <c r="E6" s="15"/>
      <c r="F6" s="15"/>
      <c r="G6" s="14"/>
    </row>
    <row r="7" spans="1:29" s="11" customFormat="1" ht="18.75" x14ac:dyDescent="0.2">
      <c r="A7" s="461" t="s">
        <v>6</v>
      </c>
      <c r="B7" s="461"/>
      <c r="C7" s="461"/>
      <c r="D7" s="12"/>
      <c r="E7" s="12"/>
      <c r="F7" s="12"/>
      <c r="G7" s="12"/>
      <c r="H7" s="12"/>
      <c r="I7" s="12"/>
      <c r="J7" s="12"/>
      <c r="K7" s="12"/>
      <c r="L7" s="12"/>
      <c r="M7" s="12"/>
      <c r="N7" s="12"/>
      <c r="O7" s="12"/>
      <c r="P7" s="12"/>
      <c r="Q7" s="12"/>
      <c r="R7" s="12"/>
      <c r="S7" s="12"/>
      <c r="T7" s="12"/>
      <c r="U7" s="12"/>
    </row>
    <row r="8" spans="1:29" s="11" customFormat="1" ht="18.75" x14ac:dyDescent="0.2">
      <c r="A8" s="461"/>
      <c r="B8" s="461"/>
      <c r="C8" s="461"/>
      <c r="D8" s="13"/>
      <c r="E8" s="13"/>
      <c r="F8" s="13"/>
      <c r="G8" s="13"/>
      <c r="H8" s="12"/>
      <c r="I8" s="12"/>
      <c r="J8" s="12"/>
      <c r="K8" s="12"/>
      <c r="L8" s="12"/>
      <c r="M8" s="12"/>
      <c r="N8" s="12"/>
      <c r="O8" s="12"/>
      <c r="P8" s="12"/>
      <c r="Q8" s="12"/>
      <c r="R8" s="12"/>
      <c r="S8" s="12"/>
      <c r="T8" s="12"/>
      <c r="U8" s="12"/>
    </row>
    <row r="9" spans="1:29" s="11" customFormat="1" ht="18.75" x14ac:dyDescent="0.2">
      <c r="A9" s="462" t="str">
        <f>'1. паспорт местоположение'!A9:C9</f>
        <v>Акционерное общество "Янтарьэнерго" ДЗО  ПАО "Россети"</v>
      </c>
      <c r="B9" s="462"/>
      <c r="C9" s="462"/>
      <c r="D9" s="7"/>
      <c r="E9" s="7"/>
      <c r="F9" s="7"/>
      <c r="G9" s="7"/>
      <c r="H9" s="12"/>
      <c r="I9" s="12"/>
      <c r="J9" s="12"/>
      <c r="K9" s="12"/>
      <c r="L9" s="12"/>
      <c r="M9" s="12"/>
      <c r="N9" s="12"/>
      <c r="O9" s="12"/>
      <c r="P9" s="12"/>
      <c r="Q9" s="12"/>
      <c r="R9" s="12"/>
      <c r="S9" s="12"/>
      <c r="T9" s="12"/>
      <c r="U9" s="12"/>
    </row>
    <row r="10" spans="1:29" s="11" customFormat="1" ht="18.75" x14ac:dyDescent="0.2">
      <c r="A10" s="466" t="s">
        <v>5</v>
      </c>
      <c r="B10" s="466"/>
      <c r="C10" s="466"/>
      <c r="D10" s="5"/>
      <c r="E10" s="5"/>
      <c r="F10" s="5"/>
      <c r="G10" s="5"/>
      <c r="H10" s="12"/>
      <c r="I10" s="12"/>
      <c r="J10" s="12"/>
      <c r="K10" s="12"/>
      <c r="L10" s="12"/>
      <c r="M10" s="12"/>
      <c r="N10" s="12"/>
      <c r="O10" s="12"/>
      <c r="P10" s="12"/>
      <c r="Q10" s="12"/>
      <c r="R10" s="12"/>
      <c r="S10" s="12"/>
      <c r="T10" s="12"/>
      <c r="U10" s="12"/>
    </row>
    <row r="11" spans="1:29" s="11" customFormat="1" ht="18.75" x14ac:dyDescent="0.2">
      <c r="A11" s="461"/>
      <c r="B11" s="461"/>
      <c r="C11" s="461"/>
      <c r="D11" s="13"/>
      <c r="E11" s="13"/>
      <c r="F11" s="13"/>
      <c r="G11" s="13"/>
      <c r="H11" s="12"/>
      <c r="I11" s="12"/>
      <c r="J11" s="12"/>
      <c r="K11" s="12"/>
      <c r="L11" s="12"/>
      <c r="M11" s="12"/>
      <c r="N11" s="12"/>
      <c r="O11" s="12"/>
      <c r="P11" s="12"/>
      <c r="Q11" s="12"/>
      <c r="R11" s="12"/>
      <c r="S11" s="12"/>
      <c r="T11" s="12"/>
      <c r="U11" s="12"/>
    </row>
    <row r="12" spans="1:29" s="11" customFormat="1" ht="18.75" x14ac:dyDescent="0.2">
      <c r="A12" s="496" t="str">
        <f>'1. паспорт местоположение'!A12:C12</f>
        <v>H_16-0140</v>
      </c>
      <c r="B12" s="496"/>
      <c r="C12" s="496"/>
      <c r="D12" s="7"/>
      <c r="E12" s="7"/>
      <c r="F12" s="7"/>
      <c r="G12" s="7"/>
      <c r="H12" s="12"/>
      <c r="I12" s="12"/>
      <c r="J12" s="12"/>
      <c r="K12" s="12"/>
      <c r="L12" s="12"/>
      <c r="M12" s="12"/>
      <c r="N12" s="12"/>
      <c r="O12" s="12"/>
      <c r="P12" s="12"/>
      <c r="Q12" s="12"/>
      <c r="R12" s="12"/>
      <c r="S12" s="12"/>
      <c r="T12" s="12"/>
      <c r="U12" s="12"/>
    </row>
    <row r="13" spans="1:29" s="11" customFormat="1" ht="18.75" x14ac:dyDescent="0.2">
      <c r="A13" s="466" t="s">
        <v>4</v>
      </c>
      <c r="B13" s="466"/>
      <c r="C13" s="46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7"/>
      <c r="B14" s="467"/>
      <c r="C14" s="467"/>
      <c r="D14" s="9"/>
      <c r="E14" s="9"/>
      <c r="F14" s="9"/>
      <c r="G14" s="9"/>
      <c r="H14" s="9"/>
      <c r="I14" s="9"/>
      <c r="J14" s="9"/>
      <c r="K14" s="9"/>
      <c r="L14" s="9"/>
      <c r="M14" s="9"/>
      <c r="N14" s="9"/>
      <c r="O14" s="9"/>
      <c r="P14" s="9"/>
      <c r="Q14" s="9"/>
      <c r="R14" s="9"/>
      <c r="S14" s="9"/>
      <c r="T14" s="9"/>
      <c r="U14" s="9"/>
    </row>
    <row r="15" spans="1:29" s="3" customFormat="1" ht="33.75" customHeight="1" x14ac:dyDescent="0.2">
      <c r="A15" s="495"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95"/>
      <c r="C15" s="495"/>
      <c r="D15" s="7"/>
      <c r="E15" s="7"/>
      <c r="F15" s="7"/>
      <c r="G15" s="7"/>
      <c r="H15" s="7"/>
      <c r="I15" s="7"/>
      <c r="J15" s="7"/>
      <c r="K15" s="7"/>
      <c r="L15" s="7"/>
      <c r="M15" s="7"/>
      <c r="N15" s="7"/>
      <c r="O15" s="7"/>
      <c r="P15" s="7"/>
      <c r="Q15" s="7"/>
      <c r="R15" s="7"/>
      <c r="S15" s="7"/>
      <c r="T15" s="7"/>
      <c r="U15" s="7"/>
    </row>
    <row r="16" spans="1:29" s="3" customFormat="1" ht="15" customHeight="1" x14ac:dyDescent="0.2">
      <c r="A16" s="466" t="s">
        <v>3</v>
      </c>
      <c r="B16" s="466"/>
      <c r="C16" s="466"/>
      <c r="D16" s="5"/>
      <c r="E16" s="5"/>
      <c r="F16" s="5"/>
      <c r="G16" s="5"/>
      <c r="H16" s="5"/>
      <c r="I16" s="5"/>
      <c r="J16" s="5"/>
      <c r="K16" s="5"/>
      <c r="L16" s="5"/>
      <c r="M16" s="5"/>
      <c r="N16" s="5"/>
      <c r="O16" s="5"/>
      <c r="P16" s="5"/>
      <c r="Q16" s="5"/>
      <c r="R16" s="5"/>
      <c r="S16" s="5"/>
      <c r="T16" s="5"/>
      <c r="U16" s="5"/>
    </row>
    <row r="17" spans="1:21" s="3" customFormat="1" ht="15" customHeight="1" x14ac:dyDescent="0.2">
      <c r="A17" s="469"/>
      <c r="B17" s="469"/>
      <c r="C17" s="469"/>
      <c r="D17" s="4"/>
      <c r="E17" s="4"/>
      <c r="F17" s="4"/>
      <c r="G17" s="4"/>
      <c r="H17" s="4"/>
      <c r="I17" s="4"/>
      <c r="J17" s="4"/>
      <c r="K17" s="4"/>
      <c r="L17" s="4"/>
      <c r="M17" s="4"/>
      <c r="N17" s="4"/>
      <c r="O17" s="4"/>
      <c r="P17" s="4"/>
      <c r="Q17" s="4"/>
      <c r="R17" s="4"/>
    </row>
    <row r="18" spans="1:21" s="3" customFormat="1" ht="27.75" customHeight="1" x14ac:dyDescent="0.2">
      <c r="A18" s="470" t="s">
        <v>421</v>
      </c>
      <c r="B18" s="470"/>
      <c r="C18" s="47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434</v>
      </c>
      <c r="C22" s="274" t="s">
        <v>632</v>
      </c>
      <c r="D22" s="32"/>
      <c r="E22" s="32"/>
      <c r="F22" s="31"/>
      <c r="G22" s="31"/>
      <c r="H22" s="31"/>
      <c r="I22" s="31"/>
      <c r="J22" s="31"/>
      <c r="K22" s="31"/>
      <c r="L22" s="31"/>
      <c r="M22" s="31"/>
      <c r="N22" s="31"/>
      <c r="O22" s="31"/>
      <c r="P22" s="31"/>
      <c r="Q22" s="30"/>
      <c r="R22" s="30"/>
      <c r="S22" s="30"/>
      <c r="T22" s="30"/>
      <c r="U22" s="30"/>
    </row>
    <row r="23" spans="1:21" ht="94.5" x14ac:dyDescent="0.25">
      <c r="A23" s="27" t="s">
        <v>60</v>
      </c>
      <c r="B23" s="29" t="s">
        <v>57</v>
      </c>
      <c r="C23" s="341" t="s">
        <v>633</v>
      </c>
      <c r="D23" s="26"/>
      <c r="E23" s="387"/>
      <c r="F23" s="26"/>
      <c r="G23" s="26"/>
      <c r="H23" s="26"/>
      <c r="I23" s="26"/>
      <c r="J23" s="26"/>
      <c r="K23" s="26"/>
      <c r="L23" s="26"/>
      <c r="M23" s="26"/>
      <c r="N23" s="26"/>
      <c r="O23" s="26"/>
      <c r="P23" s="26"/>
      <c r="Q23" s="26"/>
      <c r="R23" s="26"/>
      <c r="S23" s="26"/>
      <c r="T23" s="26"/>
      <c r="U23" s="26"/>
    </row>
    <row r="24" spans="1:21" ht="47.25" x14ac:dyDescent="0.25">
      <c r="A24" s="27" t="s">
        <v>59</v>
      </c>
      <c r="B24" s="29" t="s">
        <v>454</v>
      </c>
      <c r="C24" s="308" t="s">
        <v>620</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455</v>
      </c>
      <c r="C25" s="28" t="s">
        <v>651</v>
      </c>
      <c r="D25" s="26"/>
      <c r="E25" s="313"/>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584</v>
      </c>
      <c r="D26" s="26"/>
      <c r="E26" s="26"/>
      <c r="F26" s="26"/>
      <c r="G26" s="26"/>
      <c r="H26" s="26"/>
      <c r="I26" s="26"/>
      <c r="J26" s="26"/>
      <c r="K26" s="26"/>
      <c r="L26" s="26"/>
      <c r="M26" s="26"/>
      <c r="N26" s="26"/>
      <c r="O26" s="26"/>
      <c r="P26" s="26"/>
      <c r="Q26" s="26"/>
      <c r="R26" s="26"/>
      <c r="S26" s="26"/>
      <c r="T26" s="26"/>
      <c r="U26" s="26"/>
    </row>
    <row r="27" spans="1:21" ht="63" x14ac:dyDescent="0.25">
      <c r="A27" s="27" t="s">
        <v>55</v>
      </c>
      <c r="B27" s="29" t="s">
        <v>435</v>
      </c>
      <c r="C27" s="28" t="s">
        <v>634</v>
      </c>
      <c r="D27" s="26"/>
      <c r="E27" s="38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election activeCell="J33" sqref="J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50" t="str">
        <f>'1. паспорт местоположение'!A5:C5</f>
        <v>Год раскрытия информации: 2020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row>
    <row r="6" spans="1:28" ht="18.75" x14ac:dyDescent="0.25">
      <c r="A6" s="461" t="s">
        <v>6</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146"/>
      <c r="AB6" s="146"/>
    </row>
    <row r="7" spans="1:28" ht="18.75" x14ac:dyDescent="0.25">
      <c r="A7" s="461"/>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146"/>
      <c r="AB7" s="146"/>
    </row>
    <row r="8" spans="1:28" x14ac:dyDescent="0.25">
      <c r="A8" s="462" t="str">
        <f>'1. паспорт местоположение'!A9</f>
        <v>Акционерное общество "Янтарьэнерго"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147"/>
      <c r="AB8" s="147"/>
    </row>
    <row r="9" spans="1:28" ht="15.75" x14ac:dyDescent="0.25">
      <c r="A9" s="466" t="s">
        <v>5</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148"/>
      <c r="AB9" s="148"/>
    </row>
    <row r="10" spans="1:28" ht="18.75" x14ac:dyDescent="0.25">
      <c r="A10" s="461"/>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146"/>
      <c r="AB10" s="146"/>
    </row>
    <row r="11" spans="1:28" x14ac:dyDescent="0.25">
      <c r="A11" s="462" t="str">
        <f>'1. паспорт местоположение'!A12:C12</f>
        <v>H_16-0140</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147"/>
      <c r="AB11" s="147"/>
    </row>
    <row r="12" spans="1:28" ht="15.75" x14ac:dyDescent="0.25">
      <c r="A12" s="466" t="s">
        <v>4</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148"/>
      <c r="AB12" s="148"/>
    </row>
    <row r="13" spans="1:28" ht="18.75" x14ac:dyDescent="0.25">
      <c r="A13" s="467"/>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10"/>
      <c r="AB13" s="10"/>
    </row>
    <row r="14" spans="1:28" x14ac:dyDescent="0.25">
      <c r="A14"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147"/>
      <c r="AB14" s="147"/>
    </row>
    <row r="15" spans="1:28" ht="15.75" x14ac:dyDescent="0.25">
      <c r="A15" s="466" t="s">
        <v>3</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148"/>
      <c r="AB15" s="148"/>
    </row>
    <row r="16" spans="1:28"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157"/>
      <c r="AB16" s="157"/>
    </row>
    <row r="17" spans="1:28" x14ac:dyDescent="0.25">
      <c r="A17" s="503"/>
      <c r="B17" s="503"/>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157"/>
      <c r="AB17" s="157"/>
    </row>
    <row r="18" spans="1:28" x14ac:dyDescent="0.25">
      <c r="A18" s="503"/>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157"/>
      <c r="AB18" s="157"/>
    </row>
    <row r="19" spans="1:28" x14ac:dyDescent="0.25">
      <c r="A19" s="503"/>
      <c r="B19" s="503"/>
      <c r="C19" s="503"/>
      <c r="D19" s="503"/>
      <c r="E19" s="503"/>
      <c r="F19" s="503"/>
      <c r="G19" s="503"/>
      <c r="H19" s="503"/>
      <c r="I19" s="503"/>
      <c r="J19" s="503"/>
      <c r="K19" s="503"/>
      <c r="L19" s="503"/>
      <c r="M19" s="503"/>
      <c r="N19" s="503"/>
      <c r="O19" s="503"/>
      <c r="P19" s="503"/>
      <c r="Q19" s="503"/>
      <c r="R19" s="503"/>
      <c r="S19" s="503"/>
      <c r="T19" s="503"/>
      <c r="U19" s="503"/>
      <c r="V19" s="503"/>
      <c r="W19" s="503"/>
      <c r="X19" s="503"/>
      <c r="Y19" s="503"/>
      <c r="Z19" s="503"/>
      <c r="AA19" s="157"/>
      <c r="AB19" s="157"/>
    </row>
    <row r="20" spans="1:28"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158"/>
      <c r="AB20" s="158"/>
    </row>
    <row r="21" spans="1:28" x14ac:dyDescent="0.25">
      <c r="A21" s="497"/>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158"/>
      <c r="AB21" s="158"/>
    </row>
    <row r="22" spans="1:28" x14ac:dyDescent="0.25">
      <c r="A22" s="498" t="s">
        <v>453</v>
      </c>
      <c r="B22" s="498"/>
      <c r="C22" s="498"/>
      <c r="D22" s="498"/>
      <c r="E22" s="498"/>
      <c r="F22" s="498"/>
      <c r="G22" s="498"/>
      <c r="H22" s="498"/>
      <c r="I22" s="498"/>
      <c r="J22" s="498"/>
      <c r="K22" s="498"/>
      <c r="L22" s="498"/>
      <c r="M22" s="498"/>
      <c r="N22" s="498"/>
      <c r="O22" s="498"/>
      <c r="P22" s="498"/>
      <c r="Q22" s="498"/>
      <c r="R22" s="498"/>
      <c r="S22" s="498"/>
      <c r="T22" s="498"/>
      <c r="U22" s="498"/>
      <c r="V22" s="498"/>
      <c r="W22" s="498"/>
      <c r="X22" s="498"/>
      <c r="Y22" s="498"/>
      <c r="Z22" s="498"/>
      <c r="AA22" s="159"/>
      <c r="AB22" s="159"/>
    </row>
    <row r="23" spans="1:28" ht="32.25" customHeight="1" x14ac:dyDescent="0.25">
      <c r="A23" s="500" t="s">
        <v>312</v>
      </c>
      <c r="B23" s="501"/>
      <c r="C23" s="501"/>
      <c r="D23" s="501"/>
      <c r="E23" s="501"/>
      <c r="F23" s="501"/>
      <c r="G23" s="501"/>
      <c r="H23" s="501"/>
      <c r="I23" s="501"/>
      <c r="J23" s="501"/>
      <c r="K23" s="501"/>
      <c r="L23" s="502"/>
      <c r="M23" s="499" t="s">
        <v>313</v>
      </c>
      <c r="N23" s="499"/>
      <c r="O23" s="499"/>
      <c r="P23" s="499"/>
      <c r="Q23" s="499"/>
      <c r="R23" s="499"/>
      <c r="S23" s="499"/>
      <c r="T23" s="499"/>
      <c r="U23" s="499"/>
      <c r="V23" s="499"/>
      <c r="W23" s="499"/>
      <c r="X23" s="499"/>
      <c r="Y23" s="499"/>
      <c r="Z23" s="499"/>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464</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60">
        <v>11</v>
      </c>
      <c r="L25" s="100">
        <v>12</v>
      </c>
      <c r="M25" s="160">
        <v>13</v>
      </c>
      <c r="N25" s="100">
        <v>14</v>
      </c>
      <c r="O25" s="160">
        <v>15</v>
      </c>
      <c r="P25" s="100">
        <v>16</v>
      </c>
      <c r="Q25" s="160">
        <v>17</v>
      </c>
      <c r="R25" s="100">
        <v>18</v>
      </c>
      <c r="S25" s="160">
        <v>19</v>
      </c>
      <c r="T25" s="100">
        <v>20</v>
      </c>
      <c r="U25" s="160">
        <v>21</v>
      </c>
      <c r="V25" s="100">
        <v>22</v>
      </c>
      <c r="W25" s="160">
        <v>23</v>
      </c>
      <c r="X25" s="100">
        <v>24</v>
      </c>
      <c r="Y25" s="160">
        <v>25</v>
      </c>
      <c r="Z25" s="100">
        <v>26</v>
      </c>
    </row>
    <row r="26" spans="1:28" ht="90" x14ac:dyDescent="0.25">
      <c r="A26" s="328" t="s">
        <v>615</v>
      </c>
      <c r="B26" s="329"/>
      <c r="C26" s="330">
        <v>0</v>
      </c>
      <c r="D26" s="330">
        <v>0</v>
      </c>
      <c r="E26" s="330">
        <v>0</v>
      </c>
      <c r="F26" s="330">
        <v>0</v>
      </c>
      <c r="G26" s="330">
        <v>0</v>
      </c>
      <c r="H26" s="330">
        <v>99264</v>
      </c>
      <c r="I26" s="330">
        <v>0</v>
      </c>
      <c r="J26" s="330">
        <v>0</v>
      </c>
      <c r="K26" s="330"/>
      <c r="L26" s="331"/>
      <c r="M26" s="332">
        <v>2019</v>
      </c>
      <c r="N26" s="330"/>
      <c r="O26" s="333">
        <v>325</v>
      </c>
      <c r="P26" s="333">
        <v>1.1599999999999999</v>
      </c>
      <c r="Q26" s="333">
        <v>0</v>
      </c>
      <c r="R26" s="333">
        <v>99264</v>
      </c>
      <c r="S26" s="333">
        <v>3.7980000000000002E-3</v>
      </c>
      <c r="T26" s="333">
        <v>2.8210000000000002E-3</v>
      </c>
      <c r="U26" s="333">
        <v>0</v>
      </c>
      <c r="V26" s="385">
        <v>1.17E-5</v>
      </c>
      <c r="W26" s="385">
        <v>-8.0037350246652705E-5</v>
      </c>
      <c r="X26" s="385">
        <v>-5.0293704486727695E-4</v>
      </c>
      <c r="Y26" s="386" t="s">
        <v>630</v>
      </c>
      <c r="Z26" s="334" t="s">
        <v>631</v>
      </c>
    </row>
    <row r="27" spans="1:28" x14ac:dyDescent="0.25">
      <c r="A27" s="330">
        <v>2016</v>
      </c>
      <c r="B27" s="328" t="s">
        <v>616</v>
      </c>
      <c r="C27" s="330">
        <v>0</v>
      </c>
      <c r="D27" s="330">
        <v>0</v>
      </c>
      <c r="E27" s="330">
        <v>0</v>
      </c>
      <c r="F27" s="330">
        <v>0</v>
      </c>
      <c r="G27" s="330">
        <v>0</v>
      </c>
      <c r="H27" s="330">
        <v>99264</v>
      </c>
      <c r="I27" s="330">
        <v>0</v>
      </c>
      <c r="J27" s="330">
        <v>0</v>
      </c>
      <c r="K27" s="331"/>
      <c r="L27" s="330"/>
      <c r="M27" s="331"/>
      <c r="N27" s="330"/>
      <c r="O27" s="330"/>
      <c r="P27" s="330"/>
      <c r="Q27" s="330"/>
      <c r="R27" s="330"/>
      <c r="S27" s="330"/>
      <c r="T27" s="330"/>
      <c r="U27" s="330"/>
      <c r="V27" s="330"/>
      <c r="W27" s="330"/>
      <c r="X27" s="330"/>
      <c r="Y27" s="330"/>
      <c r="Z27" s="335"/>
    </row>
    <row r="28" spans="1:28" ht="30" x14ac:dyDescent="0.25">
      <c r="A28" s="329" t="s">
        <v>617</v>
      </c>
      <c r="B28" s="329"/>
      <c r="C28" s="336">
        <v>1.1667000000000001</v>
      </c>
      <c r="D28" s="337">
        <v>283</v>
      </c>
      <c r="E28" s="338">
        <v>0.11656810000000001</v>
      </c>
      <c r="F28" s="330">
        <v>330.17610000000002</v>
      </c>
      <c r="G28" s="330">
        <v>0.13600000227000003</v>
      </c>
      <c r="H28" s="330">
        <v>85140</v>
      </c>
      <c r="I28" s="339">
        <v>3.8780373502466528E-3</v>
      </c>
      <c r="J28" s="330">
        <v>3.3239370448672773E-3</v>
      </c>
      <c r="K28" s="330"/>
      <c r="L28" s="330"/>
      <c r="M28" s="330"/>
      <c r="N28" s="330"/>
      <c r="O28" s="330"/>
      <c r="P28" s="330"/>
      <c r="Q28" s="330"/>
      <c r="R28" s="330"/>
      <c r="S28" s="330"/>
      <c r="T28" s="330"/>
      <c r="U28" s="330"/>
      <c r="V28" s="330"/>
      <c r="W28" s="330"/>
      <c r="X28" s="330"/>
      <c r="Y28" s="330"/>
      <c r="Z28" s="340"/>
    </row>
    <row r="29" spans="1:28" x14ac:dyDescent="0.25">
      <c r="A29" s="330">
        <v>2015</v>
      </c>
      <c r="B29" s="328" t="s">
        <v>616</v>
      </c>
      <c r="C29" s="336">
        <v>1.1667000000000001</v>
      </c>
      <c r="D29" s="337">
        <v>283</v>
      </c>
      <c r="E29" s="338">
        <v>0.11656810000000001</v>
      </c>
      <c r="F29" s="330">
        <v>330.17610000000002</v>
      </c>
      <c r="G29" s="330">
        <v>0.13600000227000003</v>
      </c>
      <c r="H29" s="330">
        <v>85140</v>
      </c>
      <c r="I29" s="330"/>
      <c r="J29" s="330"/>
      <c r="K29" s="330" t="s">
        <v>618</v>
      </c>
      <c r="L29" s="330" t="s">
        <v>619</v>
      </c>
      <c r="M29" s="330"/>
      <c r="N29" s="330"/>
      <c r="O29" s="330"/>
      <c r="P29" s="330"/>
      <c r="Q29" s="330"/>
      <c r="R29" s="330"/>
      <c r="S29" s="330"/>
      <c r="T29" s="330"/>
      <c r="U29" s="330"/>
      <c r="V29" s="330"/>
      <c r="W29" s="330"/>
      <c r="X29" s="330"/>
      <c r="Y29" s="330"/>
      <c r="Z29" s="335"/>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0" t="str">
        <f>'1. паспорт местоположение'!A5:C5</f>
        <v>Год раскрытия информации: 2020 год</v>
      </c>
      <c r="B5" s="450"/>
      <c r="C5" s="450"/>
      <c r="D5" s="450"/>
      <c r="E5" s="450"/>
      <c r="F5" s="450"/>
      <c r="G5" s="450"/>
      <c r="H5" s="450"/>
      <c r="I5" s="450"/>
      <c r="J5" s="450"/>
      <c r="K5" s="450"/>
      <c r="L5" s="450"/>
      <c r="M5" s="450"/>
      <c r="N5" s="450"/>
      <c r="O5" s="450"/>
      <c r="P5" s="156"/>
      <c r="Q5" s="156"/>
      <c r="R5" s="156"/>
      <c r="S5" s="156"/>
      <c r="T5" s="156"/>
      <c r="U5" s="156"/>
      <c r="V5" s="156"/>
      <c r="W5" s="156"/>
      <c r="X5" s="156"/>
      <c r="Y5" s="156"/>
      <c r="Z5" s="156"/>
      <c r="AA5" s="156"/>
      <c r="AB5" s="156"/>
    </row>
    <row r="6" spans="1:28" s="11" customFormat="1" ht="18.75" x14ac:dyDescent="0.3">
      <c r="A6" s="16"/>
      <c r="B6" s="16"/>
      <c r="L6" s="14"/>
    </row>
    <row r="7" spans="1:28" s="11" customFormat="1" ht="18.75" x14ac:dyDescent="0.2">
      <c r="A7" s="461" t="s">
        <v>6</v>
      </c>
      <c r="B7" s="461"/>
      <c r="C7" s="461"/>
      <c r="D7" s="461"/>
      <c r="E7" s="461"/>
      <c r="F7" s="461"/>
      <c r="G7" s="461"/>
      <c r="H7" s="461"/>
      <c r="I7" s="461"/>
      <c r="J7" s="461"/>
      <c r="K7" s="461"/>
      <c r="L7" s="461"/>
      <c r="M7" s="461"/>
      <c r="N7" s="461"/>
      <c r="O7" s="461"/>
      <c r="P7" s="12"/>
      <c r="Q7" s="12"/>
      <c r="R7" s="12"/>
      <c r="S7" s="12"/>
      <c r="T7" s="12"/>
      <c r="U7" s="12"/>
      <c r="V7" s="12"/>
      <c r="W7" s="12"/>
      <c r="X7" s="12"/>
      <c r="Y7" s="12"/>
      <c r="Z7" s="12"/>
    </row>
    <row r="8" spans="1:28" s="11" customFormat="1" ht="18.75" x14ac:dyDescent="0.2">
      <c r="A8" s="461"/>
      <c r="B8" s="461"/>
      <c r="C8" s="461"/>
      <c r="D8" s="461"/>
      <c r="E8" s="461"/>
      <c r="F8" s="461"/>
      <c r="G8" s="461"/>
      <c r="H8" s="461"/>
      <c r="I8" s="461"/>
      <c r="J8" s="461"/>
      <c r="K8" s="461"/>
      <c r="L8" s="461"/>
      <c r="M8" s="461"/>
      <c r="N8" s="461"/>
      <c r="O8" s="461"/>
      <c r="P8" s="12"/>
      <c r="Q8" s="12"/>
      <c r="R8" s="12"/>
      <c r="S8" s="12"/>
      <c r="T8" s="12"/>
      <c r="U8" s="12"/>
      <c r="V8" s="12"/>
      <c r="W8" s="12"/>
      <c r="X8" s="12"/>
      <c r="Y8" s="12"/>
      <c r="Z8" s="12"/>
    </row>
    <row r="9" spans="1:28" s="11" customFormat="1" ht="18.75" x14ac:dyDescent="0.2">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c r="M9" s="462"/>
      <c r="N9" s="462"/>
      <c r="O9" s="462"/>
      <c r="P9" s="12"/>
      <c r="Q9" s="12"/>
      <c r="R9" s="12"/>
      <c r="S9" s="12"/>
      <c r="T9" s="12"/>
      <c r="U9" s="12"/>
      <c r="V9" s="12"/>
      <c r="W9" s="12"/>
      <c r="X9" s="12"/>
      <c r="Y9" s="12"/>
      <c r="Z9" s="12"/>
    </row>
    <row r="10" spans="1:28" s="11" customFormat="1" ht="18.75" x14ac:dyDescent="0.2">
      <c r="A10" s="466" t="s">
        <v>5</v>
      </c>
      <c r="B10" s="466"/>
      <c r="C10" s="466"/>
      <c r="D10" s="466"/>
      <c r="E10" s="466"/>
      <c r="F10" s="466"/>
      <c r="G10" s="466"/>
      <c r="H10" s="466"/>
      <c r="I10" s="466"/>
      <c r="J10" s="466"/>
      <c r="K10" s="466"/>
      <c r="L10" s="466"/>
      <c r="M10" s="466"/>
      <c r="N10" s="466"/>
      <c r="O10" s="466"/>
      <c r="P10" s="12"/>
      <c r="Q10" s="12"/>
      <c r="R10" s="12"/>
      <c r="S10" s="12"/>
      <c r="T10" s="12"/>
      <c r="U10" s="12"/>
      <c r="V10" s="12"/>
      <c r="W10" s="12"/>
      <c r="X10" s="12"/>
      <c r="Y10" s="12"/>
      <c r="Z10" s="12"/>
    </row>
    <row r="11" spans="1:28" s="11" customFormat="1" ht="18.75" x14ac:dyDescent="0.2">
      <c r="A11" s="461"/>
      <c r="B11" s="461"/>
      <c r="C11" s="461"/>
      <c r="D11" s="461"/>
      <c r="E11" s="461"/>
      <c r="F11" s="461"/>
      <c r="G11" s="461"/>
      <c r="H11" s="461"/>
      <c r="I11" s="461"/>
      <c r="J11" s="461"/>
      <c r="K11" s="461"/>
      <c r="L11" s="461"/>
      <c r="M11" s="461"/>
      <c r="N11" s="461"/>
      <c r="O11" s="461"/>
      <c r="P11" s="12"/>
      <c r="Q11" s="12"/>
      <c r="R11" s="12"/>
      <c r="S11" s="12"/>
      <c r="T11" s="12"/>
      <c r="U11" s="12"/>
      <c r="V11" s="12"/>
      <c r="W11" s="12"/>
      <c r="X11" s="12"/>
      <c r="Y11" s="12"/>
      <c r="Z11" s="12"/>
    </row>
    <row r="12" spans="1:28" s="11" customFormat="1" ht="18.75" x14ac:dyDescent="0.2">
      <c r="A12" s="462" t="str">
        <f>'1. паспорт местоположение'!A12:C12</f>
        <v>H_16-0140</v>
      </c>
      <c r="B12" s="462"/>
      <c r="C12" s="462"/>
      <c r="D12" s="462"/>
      <c r="E12" s="462"/>
      <c r="F12" s="462"/>
      <c r="G12" s="462"/>
      <c r="H12" s="462"/>
      <c r="I12" s="462"/>
      <c r="J12" s="462"/>
      <c r="K12" s="462"/>
      <c r="L12" s="462"/>
      <c r="M12" s="462"/>
      <c r="N12" s="462"/>
      <c r="O12" s="462"/>
      <c r="P12" s="12"/>
      <c r="Q12" s="12"/>
      <c r="R12" s="12"/>
      <c r="S12" s="12"/>
      <c r="T12" s="12"/>
      <c r="U12" s="12"/>
      <c r="V12" s="12"/>
      <c r="W12" s="12"/>
      <c r="X12" s="12"/>
      <c r="Y12" s="12"/>
      <c r="Z12" s="12"/>
    </row>
    <row r="13" spans="1:28" s="11" customFormat="1" ht="18.75" x14ac:dyDescent="0.2">
      <c r="A13" s="466" t="s">
        <v>4</v>
      </c>
      <c r="B13" s="466"/>
      <c r="C13" s="466"/>
      <c r="D13" s="466"/>
      <c r="E13" s="466"/>
      <c r="F13" s="466"/>
      <c r="G13" s="466"/>
      <c r="H13" s="466"/>
      <c r="I13" s="466"/>
      <c r="J13" s="466"/>
      <c r="K13" s="466"/>
      <c r="L13" s="466"/>
      <c r="M13" s="466"/>
      <c r="N13" s="466"/>
      <c r="O13" s="466"/>
      <c r="P13" s="12"/>
      <c r="Q13" s="12"/>
      <c r="R13" s="12"/>
      <c r="S13" s="12"/>
      <c r="T13" s="12"/>
      <c r="U13" s="12"/>
      <c r="V13" s="12"/>
      <c r="W13" s="12"/>
      <c r="X13" s="12"/>
      <c r="Y13" s="12"/>
      <c r="Z13" s="12"/>
    </row>
    <row r="14" spans="1:28" s="8" customFormat="1" ht="15.75" customHeight="1" x14ac:dyDescent="0.2">
      <c r="A14" s="467"/>
      <c r="B14" s="467"/>
      <c r="C14" s="467"/>
      <c r="D14" s="467"/>
      <c r="E14" s="467"/>
      <c r="F14" s="467"/>
      <c r="G14" s="467"/>
      <c r="H14" s="467"/>
      <c r="I14" s="467"/>
      <c r="J14" s="467"/>
      <c r="K14" s="467"/>
      <c r="L14" s="467"/>
      <c r="M14" s="467"/>
      <c r="N14" s="467"/>
      <c r="O14" s="467"/>
      <c r="P14" s="9"/>
      <c r="Q14" s="9"/>
      <c r="R14" s="9"/>
      <c r="S14" s="9"/>
      <c r="T14" s="9"/>
      <c r="U14" s="9"/>
      <c r="V14" s="9"/>
      <c r="W14" s="9"/>
      <c r="X14" s="9"/>
      <c r="Y14" s="9"/>
      <c r="Z14" s="9"/>
    </row>
    <row r="15" spans="1:28" s="3" customFormat="1" ht="12" x14ac:dyDescent="0.2">
      <c r="A15"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62"/>
      <c r="C15" s="462"/>
      <c r="D15" s="462"/>
      <c r="E15" s="462"/>
      <c r="F15" s="462"/>
      <c r="G15" s="462"/>
      <c r="H15" s="462"/>
      <c r="I15" s="462"/>
      <c r="J15" s="462"/>
      <c r="K15" s="462"/>
      <c r="L15" s="462"/>
      <c r="M15" s="462"/>
      <c r="N15" s="462"/>
      <c r="O15" s="462"/>
      <c r="P15" s="7"/>
      <c r="Q15" s="7"/>
      <c r="R15" s="7"/>
      <c r="S15" s="7"/>
      <c r="T15" s="7"/>
      <c r="U15" s="7"/>
      <c r="V15" s="7"/>
      <c r="W15" s="7"/>
      <c r="X15" s="7"/>
      <c r="Y15" s="7"/>
      <c r="Z15" s="7"/>
    </row>
    <row r="16" spans="1:28" s="3" customFormat="1" ht="15" customHeight="1" x14ac:dyDescent="0.2">
      <c r="A16" s="466" t="s">
        <v>3</v>
      </c>
      <c r="B16" s="466"/>
      <c r="C16" s="466"/>
      <c r="D16" s="466"/>
      <c r="E16" s="466"/>
      <c r="F16" s="466"/>
      <c r="G16" s="466"/>
      <c r="H16" s="466"/>
      <c r="I16" s="466"/>
      <c r="J16" s="466"/>
      <c r="K16" s="466"/>
      <c r="L16" s="466"/>
      <c r="M16" s="466"/>
      <c r="N16" s="466"/>
      <c r="O16" s="466"/>
      <c r="P16" s="5"/>
      <c r="Q16" s="5"/>
      <c r="R16" s="5"/>
      <c r="S16" s="5"/>
      <c r="T16" s="5"/>
      <c r="U16" s="5"/>
      <c r="V16" s="5"/>
      <c r="W16" s="5"/>
      <c r="X16" s="5"/>
      <c r="Y16" s="5"/>
      <c r="Z16" s="5"/>
    </row>
    <row r="17" spans="1:26" s="3" customFormat="1" ht="15" customHeight="1" x14ac:dyDescent="0.2">
      <c r="A17" s="469"/>
      <c r="B17" s="469"/>
      <c r="C17" s="469"/>
      <c r="D17" s="469"/>
      <c r="E17" s="469"/>
      <c r="F17" s="469"/>
      <c r="G17" s="469"/>
      <c r="H17" s="469"/>
      <c r="I17" s="469"/>
      <c r="J17" s="469"/>
      <c r="K17" s="469"/>
      <c r="L17" s="469"/>
      <c r="M17" s="469"/>
      <c r="N17" s="469"/>
      <c r="O17" s="469"/>
      <c r="P17" s="4"/>
      <c r="Q17" s="4"/>
      <c r="R17" s="4"/>
      <c r="S17" s="4"/>
      <c r="T17" s="4"/>
      <c r="U17" s="4"/>
      <c r="V17" s="4"/>
      <c r="W17" s="4"/>
    </row>
    <row r="18" spans="1:26" s="3" customFormat="1" ht="91.5" customHeight="1" x14ac:dyDescent="0.2">
      <c r="A18" s="508" t="s">
        <v>430</v>
      </c>
      <c r="B18" s="508"/>
      <c r="C18" s="508"/>
      <c r="D18" s="508"/>
      <c r="E18" s="508"/>
      <c r="F18" s="508"/>
      <c r="G18" s="508"/>
      <c r="H18" s="508"/>
      <c r="I18" s="508"/>
      <c r="J18" s="508"/>
      <c r="K18" s="508"/>
      <c r="L18" s="508"/>
      <c r="M18" s="508"/>
      <c r="N18" s="508"/>
      <c r="O18" s="508"/>
      <c r="P18" s="6"/>
      <c r="Q18" s="6"/>
      <c r="R18" s="6"/>
      <c r="S18" s="6"/>
      <c r="T18" s="6"/>
      <c r="U18" s="6"/>
      <c r="V18" s="6"/>
      <c r="W18" s="6"/>
      <c r="X18" s="6"/>
      <c r="Y18" s="6"/>
      <c r="Z18" s="6"/>
    </row>
    <row r="19" spans="1:26" s="3" customFormat="1" ht="78" customHeight="1" x14ac:dyDescent="0.2">
      <c r="A19" s="504" t="s">
        <v>2</v>
      </c>
      <c r="B19" s="504" t="s">
        <v>81</v>
      </c>
      <c r="C19" s="504" t="s">
        <v>80</v>
      </c>
      <c r="D19" s="504" t="s">
        <v>72</v>
      </c>
      <c r="E19" s="505" t="s">
        <v>79</v>
      </c>
      <c r="F19" s="506"/>
      <c r="G19" s="506"/>
      <c r="H19" s="506"/>
      <c r="I19" s="507"/>
      <c r="J19" s="504" t="s">
        <v>78</v>
      </c>
      <c r="K19" s="504"/>
      <c r="L19" s="504"/>
      <c r="M19" s="504"/>
      <c r="N19" s="504"/>
      <c r="O19" s="504"/>
      <c r="P19" s="4"/>
      <c r="Q19" s="4"/>
      <c r="R19" s="4"/>
      <c r="S19" s="4"/>
      <c r="T19" s="4"/>
      <c r="U19" s="4"/>
      <c r="V19" s="4"/>
      <c r="W19" s="4"/>
    </row>
    <row r="20" spans="1:26" s="3" customFormat="1" ht="51" customHeight="1" x14ac:dyDescent="0.2">
      <c r="A20" s="504"/>
      <c r="B20" s="504"/>
      <c r="C20" s="504"/>
      <c r="D20" s="504"/>
      <c r="E20" s="378" t="s">
        <v>77</v>
      </c>
      <c r="F20" s="378" t="s">
        <v>76</v>
      </c>
      <c r="G20" s="378" t="s">
        <v>75</v>
      </c>
      <c r="H20" s="378" t="s">
        <v>74</v>
      </c>
      <c r="I20" s="378" t="s">
        <v>73</v>
      </c>
      <c r="J20" s="378">
        <v>2015</v>
      </c>
      <c r="K20" s="378">
        <v>2016</v>
      </c>
      <c r="L20" s="391">
        <v>2017</v>
      </c>
      <c r="M20" s="391">
        <v>2018</v>
      </c>
      <c r="N20" s="391">
        <v>2019</v>
      </c>
      <c r="O20" s="391">
        <v>2020</v>
      </c>
      <c r="P20" s="31"/>
      <c r="Q20" s="31"/>
      <c r="R20" s="31"/>
      <c r="S20" s="31"/>
      <c r="T20" s="31"/>
      <c r="U20" s="31"/>
      <c r="V20" s="31"/>
      <c r="W20" s="31"/>
      <c r="X20" s="30"/>
      <c r="Y20" s="30"/>
      <c r="Z20" s="30"/>
    </row>
    <row r="21" spans="1:26" s="3" customFormat="1" ht="16.5" customHeight="1" x14ac:dyDescent="0.2">
      <c r="A21" s="379">
        <v>1</v>
      </c>
      <c r="B21" s="278">
        <v>2</v>
      </c>
      <c r="C21" s="379">
        <v>3</v>
      </c>
      <c r="D21" s="278">
        <v>4</v>
      </c>
      <c r="E21" s="379">
        <v>5</v>
      </c>
      <c r="F21" s="278">
        <v>6</v>
      </c>
      <c r="G21" s="379">
        <v>7</v>
      </c>
      <c r="H21" s="278">
        <v>8</v>
      </c>
      <c r="I21" s="379">
        <v>9</v>
      </c>
      <c r="J21" s="278">
        <v>10</v>
      </c>
      <c r="K21" s="379">
        <v>11</v>
      </c>
      <c r="L21" s="278">
        <v>12</v>
      </c>
      <c r="M21" s="379">
        <v>13</v>
      </c>
      <c r="N21" s="278">
        <v>14</v>
      </c>
      <c r="O21" s="379">
        <v>15</v>
      </c>
      <c r="P21" s="31"/>
      <c r="Q21" s="31"/>
      <c r="R21" s="31"/>
      <c r="S21" s="31"/>
      <c r="T21" s="31"/>
      <c r="U21" s="31"/>
      <c r="V21" s="31"/>
      <c r="W21" s="31"/>
      <c r="X21" s="30"/>
      <c r="Y21" s="30"/>
      <c r="Z21" s="30"/>
    </row>
    <row r="22" spans="1:26" s="3" customFormat="1" ht="33" customHeight="1" x14ac:dyDescent="0.2">
      <c r="A22" s="380" t="s">
        <v>61</v>
      </c>
      <c r="B22" s="381" t="s">
        <v>657</v>
      </c>
      <c r="C22" s="382">
        <v>0</v>
      </c>
      <c r="D22" s="382">
        <v>0</v>
      </c>
      <c r="E22" s="382">
        <v>0</v>
      </c>
      <c r="F22" s="382">
        <v>0</v>
      </c>
      <c r="G22" s="382">
        <v>0</v>
      </c>
      <c r="H22" s="382">
        <v>0</v>
      </c>
      <c r="I22" s="382">
        <v>0</v>
      </c>
      <c r="J22" s="383">
        <v>0</v>
      </c>
      <c r="K22" s="383">
        <v>0</v>
      </c>
      <c r="L22" s="384">
        <v>0</v>
      </c>
      <c r="M22" s="384">
        <v>0</v>
      </c>
      <c r="N22" s="384">
        <v>0</v>
      </c>
      <c r="O22" s="38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77" customWidth="1"/>
    <col min="2" max="2" width="18.5703125" style="162" customWidth="1"/>
    <col min="3" max="12" width="16.85546875" style="162" customWidth="1"/>
    <col min="13" max="42" width="16.85546875" style="162" hidden="1" customWidth="1"/>
    <col min="43" max="45" width="16.85546875" style="163" hidden="1" customWidth="1"/>
    <col min="46" max="46" width="16.85546875" style="164" hidden="1" customWidth="1"/>
    <col min="47" max="51" width="16.85546875" style="164" customWidth="1"/>
    <col min="52" max="256" width="9.140625" style="164"/>
    <col min="257" max="257" width="61.7109375" style="164" customWidth="1"/>
    <col min="258" max="258" width="18.5703125" style="164" customWidth="1"/>
    <col min="259" max="298" width="16.85546875" style="164" customWidth="1"/>
    <col min="299" max="300" width="18.5703125" style="164" customWidth="1"/>
    <col min="301" max="301" width="21.7109375" style="164" customWidth="1"/>
    <col min="302" max="512" width="9.140625" style="164"/>
    <col min="513" max="513" width="61.7109375" style="164" customWidth="1"/>
    <col min="514" max="514" width="18.5703125" style="164" customWidth="1"/>
    <col min="515" max="554" width="16.85546875" style="164" customWidth="1"/>
    <col min="555" max="556" width="18.5703125" style="164" customWidth="1"/>
    <col min="557" max="557" width="21.7109375" style="164" customWidth="1"/>
    <col min="558" max="768" width="9.140625" style="164"/>
    <col min="769" max="769" width="61.7109375" style="164" customWidth="1"/>
    <col min="770" max="770" width="18.5703125" style="164" customWidth="1"/>
    <col min="771" max="810" width="16.85546875" style="164" customWidth="1"/>
    <col min="811" max="812" width="18.5703125" style="164" customWidth="1"/>
    <col min="813" max="813" width="21.7109375" style="164" customWidth="1"/>
    <col min="814" max="1024" width="9.140625" style="164"/>
    <col min="1025" max="1025" width="61.7109375" style="164" customWidth="1"/>
    <col min="1026" max="1026" width="18.5703125" style="164" customWidth="1"/>
    <col min="1027" max="1066" width="16.85546875" style="164" customWidth="1"/>
    <col min="1067" max="1068" width="18.5703125" style="164" customWidth="1"/>
    <col min="1069" max="1069" width="21.7109375" style="164" customWidth="1"/>
    <col min="1070" max="1280" width="9.140625" style="164"/>
    <col min="1281" max="1281" width="61.7109375" style="164" customWidth="1"/>
    <col min="1282" max="1282" width="18.5703125" style="164" customWidth="1"/>
    <col min="1283" max="1322" width="16.85546875" style="164" customWidth="1"/>
    <col min="1323" max="1324" width="18.5703125" style="164" customWidth="1"/>
    <col min="1325" max="1325" width="21.7109375" style="164" customWidth="1"/>
    <col min="1326" max="1536" width="9.140625" style="164"/>
    <col min="1537" max="1537" width="61.7109375" style="164" customWidth="1"/>
    <col min="1538" max="1538" width="18.5703125" style="164" customWidth="1"/>
    <col min="1539" max="1578" width="16.85546875" style="164" customWidth="1"/>
    <col min="1579" max="1580" width="18.5703125" style="164" customWidth="1"/>
    <col min="1581" max="1581" width="21.7109375" style="164" customWidth="1"/>
    <col min="1582" max="1792" width="9.140625" style="164"/>
    <col min="1793" max="1793" width="61.7109375" style="164" customWidth="1"/>
    <col min="1794" max="1794" width="18.5703125" style="164" customWidth="1"/>
    <col min="1795" max="1834" width="16.85546875" style="164" customWidth="1"/>
    <col min="1835" max="1836" width="18.5703125" style="164" customWidth="1"/>
    <col min="1837" max="1837" width="21.7109375" style="164" customWidth="1"/>
    <col min="1838" max="2048" width="9.140625" style="164"/>
    <col min="2049" max="2049" width="61.7109375" style="164" customWidth="1"/>
    <col min="2050" max="2050" width="18.5703125" style="164" customWidth="1"/>
    <col min="2051" max="2090" width="16.85546875" style="164" customWidth="1"/>
    <col min="2091" max="2092" width="18.5703125" style="164" customWidth="1"/>
    <col min="2093" max="2093" width="21.7109375" style="164" customWidth="1"/>
    <col min="2094" max="2304" width="9.140625" style="164"/>
    <col min="2305" max="2305" width="61.7109375" style="164" customWidth="1"/>
    <col min="2306" max="2306" width="18.5703125" style="164" customWidth="1"/>
    <col min="2307" max="2346" width="16.85546875" style="164" customWidth="1"/>
    <col min="2347" max="2348" width="18.5703125" style="164" customWidth="1"/>
    <col min="2349" max="2349" width="21.7109375" style="164" customWidth="1"/>
    <col min="2350" max="2560" width="9.140625" style="164"/>
    <col min="2561" max="2561" width="61.7109375" style="164" customWidth="1"/>
    <col min="2562" max="2562" width="18.5703125" style="164" customWidth="1"/>
    <col min="2563" max="2602" width="16.85546875" style="164" customWidth="1"/>
    <col min="2603" max="2604" width="18.5703125" style="164" customWidth="1"/>
    <col min="2605" max="2605" width="21.7109375" style="164" customWidth="1"/>
    <col min="2606" max="2816" width="9.140625" style="164"/>
    <col min="2817" max="2817" width="61.7109375" style="164" customWidth="1"/>
    <col min="2818" max="2818" width="18.5703125" style="164" customWidth="1"/>
    <col min="2819" max="2858" width="16.85546875" style="164" customWidth="1"/>
    <col min="2859" max="2860" width="18.5703125" style="164" customWidth="1"/>
    <col min="2861" max="2861" width="21.7109375" style="164" customWidth="1"/>
    <col min="2862" max="3072" width="9.140625" style="164"/>
    <col min="3073" max="3073" width="61.7109375" style="164" customWidth="1"/>
    <col min="3074" max="3074" width="18.5703125" style="164" customWidth="1"/>
    <col min="3075" max="3114" width="16.85546875" style="164" customWidth="1"/>
    <col min="3115" max="3116" width="18.5703125" style="164" customWidth="1"/>
    <col min="3117" max="3117" width="21.7109375" style="164" customWidth="1"/>
    <col min="3118" max="3328" width="9.140625" style="164"/>
    <col min="3329" max="3329" width="61.7109375" style="164" customWidth="1"/>
    <col min="3330" max="3330" width="18.5703125" style="164" customWidth="1"/>
    <col min="3331" max="3370" width="16.85546875" style="164" customWidth="1"/>
    <col min="3371" max="3372" width="18.5703125" style="164" customWidth="1"/>
    <col min="3373" max="3373" width="21.7109375" style="164" customWidth="1"/>
    <col min="3374" max="3584" width="9.140625" style="164"/>
    <col min="3585" max="3585" width="61.7109375" style="164" customWidth="1"/>
    <col min="3586" max="3586" width="18.5703125" style="164" customWidth="1"/>
    <col min="3587" max="3626" width="16.85546875" style="164" customWidth="1"/>
    <col min="3627" max="3628" width="18.5703125" style="164" customWidth="1"/>
    <col min="3629" max="3629" width="21.7109375" style="164" customWidth="1"/>
    <col min="3630" max="3840" width="9.140625" style="164"/>
    <col min="3841" max="3841" width="61.7109375" style="164" customWidth="1"/>
    <col min="3842" max="3842" width="18.5703125" style="164" customWidth="1"/>
    <col min="3843" max="3882" width="16.85546875" style="164" customWidth="1"/>
    <col min="3883" max="3884" width="18.5703125" style="164" customWidth="1"/>
    <col min="3885" max="3885" width="21.7109375" style="164" customWidth="1"/>
    <col min="3886" max="4096" width="9.140625" style="164"/>
    <col min="4097" max="4097" width="61.7109375" style="164" customWidth="1"/>
    <col min="4098" max="4098" width="18.5703125" style="164" customWidth="1"/>
    <col min="4099" max="4138" width="16.85546875" style="164" customWidth="1"/>
    <col min="4139" max="4140" width="18.5703125" style="164" customWidth="1"/>
    <col min="4141" max="4141" width="21.7109375" style="164" customWidth="1"/>
    <col min="4142" max="4352" width="9.140625" style="164"/>
    <col min="4353" max="4353" width="61.7109375" style="164" customWidth="1"/>
    <col min="4354" max="4354" width="18.5703125" style="164" customWidth="1"/>
    <col min="4355" max="4394" width="16.85546875" style="164" customWidth="1"/>
    <col min="4395" max="4396" width="18.5703125" style="164" customWidth="1"/>
    <col min="4397" max="4397" width="21.7109375" style="164" customWidth="1"/>
    <col min="4398" max="4608" width="9.140625" style="164"/>
    <col min="4609" max="4609" width="61.7109375" style="164" customWidth="1"/>
    <col min="4610" max="4610" width="18.5703125" style="164" customWidth="1"/>
    <col min="4611" max="4650" width="16.85546875" style="164" customWidth="1"/>
    <col min="4651" max="4652" width="18.5703125" style="164" customWidth="1"/>
    <col min="4653" max="4653" width="21.7109375" style="164" customWidth="1"/>
    <col min="4654" max="4864" width="9.140625" style="164"/>
    <col min="4865" max="4865" width="61.7109375" style="164" customWidth="1"/>
    <col min="4866" max="4866" width="18.5703125" style="164" customWidth="1"/>
    <col min="4867" max="4906" width="16.85546875" style="164" customWidth="1"/>
    <col min="4907" max="4908" width="18.5703125" style="164" customWidth="1"/>
    <col min="4909" max="4909" width="21.7109375" style="164" customWidth="1"/>
    <col min="4910" max="5120" width="9.140625" style="164"/>
    <col min="5121" max="5121" width="61.7109375" style="164" customWidth="1"/>
    <col min="5122" max="5122" width="18.5703125" style="164" customWidth="1"/>
    <col min="5123" max="5162" width="16.85546875" style="164" customWidth="1"/>
    <col min="5163" max="5164" width="18.5703125" style="164" customWidth="1"/>
    <col min="5165" max="5165" width="21.7109375" style="164" customWidth="1"/>
    <col min="5166" max="5376" width="9.140625" style="164"/>
    <col min="5377" max="5377" width="61.7109375" style="164" customWidth="1"/>
    <col min="5378" max="5378" width="18.5703125" style="164" customWidth="1"/>
    <col min="5379" max="5418" width="16.85546875" style="164" customWidth="1"/>
    <col min="5419" max="5420" width="18.5703125" style="164" customWidth="1"/>
    <col min="5421" max="5421" width="21.7109375" style="164" customWidth="1"/>
    <col min="5422" max="5632" width="9.140625" style="164"/>
    <col min="5633" max="5633" width="61.7109375" style="164" customWidth="1"/>
    <col min="5634" max="5634" width="18.5703125" style="164" customWidth="1"/>
    <col min="5635" max="5674" width="16.85546875" style="164" customWidth="1"/>
    <col min="5675" max="5676" width="18.5703125" style="164" customWidth="1"/>
    <col min="5677" max="5677" width="21.7109375" style="164" customWidth="1"/>
    <col min="5678" max="5888" width="9.140625" style="164"/>
    <col min="5889" max="5889" width="61.7109375" style="164" customWidth="1"/>
    <col min="5890" max="5890" width="18.5703125" style="164" customWidth="1"/>
    <col min="5891" max="5930" width="16.85546875" style="164" customWidth="1"/>
    <col min="5931" max="5932" width="18.5703125" style="164" customWidth="1"/>
    <col min="5933" max="5933" width="21.7109375" style="164" customWidth="1"/>
    <col min="5934" max="6144" width="9.140625" style="164"/>
    <col min="6145" max="6145" width="61.7109375" style="164" customWidth="1"/>
    <col min="6146" max="6146" width="18.5703125" style="164" customWidth="1"/>
    <col min="6147" max="6186" width="16.85546875" style="164" customWidth="1"/>
    <col min="6187" max="6188" width="18.5703125" style="164" customWidth="1"/>
    <col min="6189" max="6189" width="21.7109375" style="164" customWidth="1"/>
    <col min="6190" max="6400" width="9.140625" style="164"/>
    <col min="6401" max="6401" width="61.7109375" style="164" customWidth="1"/>
    <col min="6402" max="6402" width="18.5703125" style="164" customWidth="1"/>
    <col min="6403" max="6442" width="16.85546875" style="164" customWidth="1"/>
    <col min="6443" max="6444" width="18.5703125" style="164" customWidth="1"/>
    <col min="6445" max="6445" width="21.7109375" style="164" customWidth="1"/>
    <col min="6446" max="6656" width="9.140625" style="164"/>
    <col min="6657" max="6657" width="61.7109375" style="164" customWidth="1"/>
    <col min="6658" max="6658" width="18.5703125" style="164" customWidth="1"/>
    <col min="6659" max="6698" width="16.85546875" style="164" customWidth="1"/>
    <col min="6699" max="6700" width="18.5703125" style="164" customWidth="1"/>
    <col min="6701" max="6701" width="21.7109375" style="164" customWidth="1"/>
    <col min="6702" max="6912" width="9.140625" style="164"/>
    <col min="6913" max="6913" width="61.7109375" style="164" customWidth="1"/>
    <col min="6914" max="6914" width="18.5703125" style="164" customWidth="1"/>
    <col min="6915" max="6954" width="16.85546875" style="164" customWidth="1"/>
    <col min="6955" max="6956" width="18.5703125" style="164" customWidth="1"/>
    <col min="6957" max="6957" width="21.7109375" style="164" customWidth="1"/>
    <col min="6958" max="7168" width="9.140625" style="164"/>
    <col min="7169" max="7169" width="61.7109375" style="164" customWidth="1"/>
    <col min="7170" max="7170" width="18.5703125" style="164" customWidth="1"/>
    <col min="7171" max="7210" width="16.85546875" style="164" customWidth="1"/>
    <col min="7211" max="7212" width="18.5703125" style="164" customWidth="1"/>
    <col min="7213" max="7213" width="21.7109375" style="164" customWidth="1"/>
    <col min="7214" max="7424" width="9.140625" style="164"/>
    <col min="7425" max="7425" width="61.7109375" style="164" customWidth="1"/>
    <col min="7426" max="7426" width="18.5703125" style="164" customWidth="1"/>
    <col min="7427" max="7466" width="16.85546875" style="164" customWidth="1"/>
    <col min="7467" max="7468" width="18.5703125" style="164" customWidth="1"/>
    <col min="7469" max="7469" width="21.7109375" style="164" customWidth="1"/>
    <col min="7470" max="7680" width="9.140625" style="164"/>
    <col min="7681" max="7681" width="61.7109375" style="164" customWidth="1"/>
    <col min="7682" max="7682" width="18.5703125" style="164" customWidth="1"/>
    <col min="7683" max="7722" width="16.85546875" style="164" customWidth="1"/>
    <col min="7723" max="7724" width="18.5703125" style="164" customWidth="1"/>
    <col min="7725" max="7725" width="21.7109375" style="164" customWidth="1"/>
    <col min="7726" max="7936" width="9.140625" style="164"/>
    <col min="7937" max="7937" width="61.7109375" style="164" customWidth="1"/>
    <col min="7938" max="7938" width="18.5703125" style="164" customWidth="1"/>
    <col min="7939" max="7978" width="16.85546875" style="164" customWidth="1"/>
    <col min="7979" max="7980" width="18.5703125" style="164" customWidth="1"/>
    <col min="7981" max="7981" width="21.7109375" style="164" customWidth="1"/>
    <col min="7982" max="8192" width="9.140625" style="164"/>
    <col min="8193" max="8193" width="61.7109375" style="164" customWidth="1"/>
    <col min="8194" max="8194" width="18.5703125" style="164" customWidth="1"/>
    <col min="8195" max="8234" width="16.85546875" style="164" customWidth="1"/>
    <col min="8235" max="8236" width="18.5703125" style="164" customWidth="1"/>
    <col min="8237" max="8237" width="21.7109375" style="164" customWidth="1"/>
    <col min="8238" max="8448" width="9.140625" style="164"/>
    <col min="8449" max="8449" width="61.7109375" style="164" customWidth="1"/>
    <col min="8450" max="8450" width="18.5703125" style="164" customWidth="1"/>
    <col min="8451" max="8490" width="16.85546875" style="164" customWidth="1"/>
    <col min="8491" max="8492" width="18.5703125" style="164" customWidth="1"/>
    <col min="8493" max="8493" width="21.7109375" style="164" customWidth="1"/>
    <col min="8494" max="8704" width="9.140625" style="164"/>
    <col min="8705" max="8705" width="61.7109375" style="164" customWidth="1"/>
    <col min="8706" max="8706" width="18.5703125" style="164" customWidth="1"/>
    <col min="8707" max="8746" width="16.85546875" style="164" customWidth="1"/>
    <col min="8747" max="8748" width="18.5703125" style="164" customWidth="1"/>
    <col min="8749" max="8749" width="21.7109375" style="164" customWidth="1"/>
    <col min="8750" max="8960" width="9.140625" style="164"/>
    <col min="8961" max="8961" width="61.7109375" style="164" customWidth="1"/>
    <col min="8962" max="8962" width="18.5703125" style="164" customWidth="1"/>
    <col min="8963" max="9002" width="16.85546875" style="164" customWidth="1"/>
    <col min="9003" max="9004" width="18.5703125" style="164" customWidth="1"/>
    <col min="9005" max="9005" width="21.7109375" style="164" customWidth="1"/>
    <col min="9006" max="9216" width="9.140625" style="164"/>
    <col min="9217" max="9217" width="61.7109375" style="164" customWidth="1"/>
    <col min="9218" max="9218" width="18.5703125" style="164" customWidth="1"/>
    <col min="9219" max="9258" width="16.85546875" style="164" customWidth="1"/>
    <col min="9259" max="9260" width="18.5703125" style="164" customWidth="1"/>
    <col min="9261" max="9261" width="21.7109375" style="164" customWidth="1"/>
    <col min="9262" max="9472" width="9.140625" style="164"/>
    <col min="9473" max="9473" width="61.7109375" style="164" customWidth="1"/>
    <col min="9474" max="9474" width="18.5703125" style="164" customWidth="1"/>
    <col min="9475" max="9514" width="16.85546875" style="164" customWidth="1"/>
    <col min="9515" max="9516" width="18.5703125" style="164" customWidth="1"/>
    <col min="9517" max="9517" width="21.7109375" style="164" customWidth="1"/>
    <col min="9518" max="9728" width="9.140625" style="164"/>
    <col min="9729" max="9729" width="61.7109375" style="164" customWidth="1"/>
    <col min="9730" max="9730" width="18.5703125" style="164" customWidth="1"/>
    <col min="9731" max="9770" width="16.85546875" style="164" customWidth="1"/>
    <col min="9771" max="9772" width="18.5703125" style="164" customWidth="1"/>
    <col min="9773" max="9773" width="21.7109375" style="164" customWidth="1"/>
    <col min="9774" max="9984" width="9.140625" style="164"/>
    <col min="9985" max="9985" width="61.7109375" style="164" customWidth="1"/>
    <col min="9986" max="9986" width="18.5703125" style="164" customWidth="1"/>
    <col min="9987" max="10026" width="16.85546875" style="164" customWidth="1"/>
    <col min="10027" max="10028" width="18.5703125" style="164" customWidth="1"/>
    <col min="10029" max="10029" width="21.7109375" style="164" customWidth="1"/>
    <col min="10030" max="10240" width="9.140625" style="164"/>
    <col min="10241" max="10241" width="61.7109375" style="164" customWidth="1"/>
    <col min="10242" max="10242" width="18.5703125" style="164" customWidth="1"/>
    <col min="10243" max="10282" width="16.85546875" style="164" customWidth="1"/>
    <col min="10283" max="10284" width="18.5703125" style="164" customWidth="1"/>
    <col min="10285" max="10285" width="21.7109375" style="164" customWidth="1"/>
    <col min="10286" max="10496" width="9.140625" style="164"/>
    <col min="10497" max="10497" width="61.7109375" style="164" customWidth="1"/>
    <col min="10498" max="10498" width="18.5703125" style="164" customWidth="1"/>
    <col min="10499" max="10538" width="16.85546875" style="164" customWidth="1"/>
    <col min="10539" max="10540" width="18.5703125" style="164" customWidth="1"/>
    <col min="10541" max="10541" width="21.7109375" style="164" customWidth="1"/>
    <col min="10542" max="10752" width="9.140625" style="164"/>
    <col min="10753" max="10753" width="61.7109375" style="164" customWidth="1"/>
    <col min="10754" max="10754" width="18.5703125" style="164" customWidth="1"/>
    <col min="10755" max="10794" width="16.85546875" style="164" customWidth="1"/>
    <col min="10795" max="10796" width="18.5703125" style="164" customWidth="1"/>
    <col min="10797" max="10797" width="21.7109375" style="164" customWidth="1"/>
    <col min="10798" max="11008" width="9.140625" style="164"/>
    <col min="11009" max="11009" width="61.7109375" style="164" customWidth="1"/>
    <col min="11010" max="11010" width="18.5703125" style="164" customWidth="1"/>
    <col min="11011" max="11050" width="16.85546875" style="164" customWidth="1"/>
    <col min="11051" max="11052" width="18.5703125" style="164" customWidth="1"/>
    <col min="11053" max="11053" width="21.7109375" style="164" customWidth="1"/>
    <col min="11054" max="11264" width="9.140625" style="164"/>
    <col min="11265" max="11265" width="61.7109375" style="164" customWidth="1"/>
    <col min="11266" max="11266" width="18.5703125" style="164" customWidth="1"/>
    <col min="11267" max="11306" width="16.85546875" style="164" customWidth="1"/>
    <col min="11307" max="11308" width="18.5703125" style="164" customWidth="1"/>
    <col min="11309" max="11309" width="21.7109375" style="164" customWidth="1"/>
    <col min="11310" max="11520" width="9.140625" style="164"/>
    <col min="11521" max="11521" width="61.7109375" style="164" customWidth="1"/>
    <col min="11522" max="11522" width="18.5703125" style="164" customWidth="1"/>
    <col min="11523" max="11562" width="16.85546875" style="164" customWidth="1"/>
    <col min="11563" max="11564" width="18.5703125" style="164" customWidth="1"/>
    <col min="11565" max="11565" width="21.7109375" style="164" customWidth="1"/>
    <col min="11566" max="11776" width="9.140625" style="164"/>
    <col min="11777" max="11777" width="61.7109375" style="164" customWidth="1"/>
    <col min="11778" max="11778" width="18.5703125" style="164" customWidth="1"/>
    <col min="11779" max="11818" width="16.85546875" style="164" customWidth="1"/>
    <col min="11819" max="11820" width="18.5703125" style="164" customWidth="1"/>
    <col min="11821" max="11821" width="21.7109375" style="164" customWidth="1"/>
    <col min="11822" max="12032" width="9.140625" style="164"/>
    <col min="12033" max="12033" width="61.7109375" style="164" customWidth="1"/>
    <col min="12034" max="12034" width="18.5703125" style="164" customWidth="1"/>
    <col min="12035" max="12074" width="16.85546875" style="164" customWidth="1"/>
    <col min="12075" max="12076" width="18.5703125" style="164" customWidth="1"/>
    <col min="12077" max="12077" width="21.7109375" style="164" customWidth="1"/>
    <col min="12078" max="12288" width="9.140625" style="164"/>
    <col min="12289" max="12289" width="61.7109375" style="164" customWidth="1"/>
    <col min="12290" max="12290" width="18.5703125" style="164" customWidth="1"/>
    <col min="12291" max="12330" width="16.85546875" style="164" customWidth="1"/>
    <col min="12331" max="12332" width="18.5703125" style="164" customWidth="1"/>
    <col min="12333" max="12333" width="21.7109375" style="164" customWidth="1"/>
    <col min="12334" max="12544" width="9.140625" style="164"/>
    <col min="12545" max="12545" width="61.7109375" style="164" customWidth="1"/>
    <col min="12546" max="12546" width="18.5703125" style="164" customWidth="1"/>
    <col min="12547" max="12586" width="16.85546875" style="164" customWidth="1"/>
    <col min="12587" max="12588" width="18.5703125" style="164" customWidth="1"/>
    <col min="12589" max="12589" width="21.7109375" style="164" customWidth="1"/>
    <col min="12590" max="12800" width="9.140625" style="164"/>
    <col min="12801" max="12801" width="61.7109375" style="164" customWidth="1"/>
    <col min="12802" max="12802" width="18.5703125" style="164" customWidth="1"/>
    <col min="12803" max="12842" width="16.85546875" style="164" customWidth="1"/>
    <col min="12843" max="12844" width="18.5703125" style="164" customWidth="1"/>
    <col min="12845" max="12845" width="21.7109375" style="164" customWidth="1"/>
    <col min="12846" max="13056" width="9.140625" style="164"/>
    <col min="13057" max="13057" width="61.7109375" style="164" customWidth="1"/>
    <col min="13058" max="13058" width="18.5703125" style="164" customWidth="1"/>
    <col min="13059" max="13098" width="16.85546875" style="164" customWidth="1"/>
    <col min="13099" max="13100" width="18.5703125" style="164" customWidth="1"/>
    <col min="13101" max="13101" width="21.7109375" style="164" customWidth="1"/>
    <col min="13102" max="13312" width="9.140625" style="164"/>
    <col min="13313" max="13313" width="61.7109375" style="164" customWidth="1"/>
    <col min="13314" max="13314" width="18.5703125" style="164" customWidth="1"/>
    <col min="13315" max="13354" width="16.85546875" style="164" customWidth="1"/>
    <col min="13355" max="13356" width="18.5703125" style="164" customWidth="1"/>
    <col min="13357" max="13357" width="21.7109375" style="164" customWidth="1"/>
    <col min="13358" max="13568" width="9.140625" style="164"/>
    <col min="13569" max="13569" width="61.7109375" style="164" customWidth="1"/>
    <col min="13570" max="13570" width="18.5703125" style="164" customWidth="1"/>
    <col min="13571" max="13610" width="16.85546875" style="164" customWidth="1"/>
    <col min="13611" max="13612" width="18.5703125" style="164" customWidth="1"/>
    <col min="13613" max="13613" width="21.7109375" style="164" customWidth="1"/>
    <col min="13614" max="13824" width="9.140625" style="164"/>
    <col min="13825" max="13825" width="61.7109375" style="164" customWidth="1"/>
    <col min="13826" max="13826" width="18.5703125" style="164" customWidth="1"/>
    <col min="13827" max="13866" width="16.85546875" style="164" customWidth="1"/>
    <col min="13867" max="13868" width="18.5703125" style="164" customWidth="1"/>
    <col min="13869" max="13869" width="21.7109375" style="164" customWidth="1"/>
    <col min="13870" max="14080" width="9.140625" style="164"/>
    <col min="14081" max="14081" width="61.7109375" style="164" customWidth="1"/>
    <col min="14082" max="14082" width="18.5703125" style="164" customWidth="1"/>
    <col min="14083" max="14122" width="16.85546875" style="164" customWidth="1"/>
    <col min="14123" max="14124" width="18.5703125" style="164" customWidth="1"/>
    <col min="14125" max="14125" width="21.7109375" style="164" customWidth="1"/>
    <col min="14126" max="14336" width="9.140625" style="164"/>
    <col min="14337" max="14337" width="61.7109375" style="164" customWidth="1"/>
    <col min="14338" max="14338" width="18.5703125" style="164" customWidth="1"/>
    <col min="14339" max="14378" width="16.85546875" style="164" customWidth="1"/>
    <col min="14379" max="14380" width="18.5703125" style="164" customWidth="1"/>
    <col min="14381" max="14381" width="21.7109375" style="164" customWidth="1"/>
    <col min="14382" max="14592" width="9.140625" style="164"/>
    <col min="14593" max="14593" width="61.7109375" style="164" customWidth="1"/>
    <col min="14594" max="14594" width="18.5703125" style="164" customWidth="1"/>
    <col min="14595" max="14634" width="16.85546875" style="164" customWidth="1"/>
    <col min="14635" max="14636" width="18.5703125" style="164" customWidth="1"/>
    <col min="14637" max="14637" width="21.7109375" style="164" customWidth="1"/>
    <col min="14638" max="14848" width="9.140625" style="164"/>
    <col min="14849" max="14849" width="61.7109375" style="164" customWidth="1"/>
    <col min="14850" max="14850" width="18.5703125" style="164" customWidth="1"/>
    <col min="14851" max="14890" width="16.85546875" style="164" customWidth="1"/>
    <col min="14891" max="14892" width="18.5703125" style="164" customWidth="1"/>
    <col min="14893" max="14893" width="21.7109375" style="164" customWidth="1"/>
    <col min="14894" max="15104" width="9.140625" style="164"/>
    <col min="15105" max="15105" width="61.7109375" style="164" customWidth="1"/>
    <col min="15106" max="15106" width="18.5703125" style="164" customWidth="1"/>
    <col min="15107" max="15146" width="16.85546875" style="164" customWidth="1"/>
    <col min="15147" max="15148" width="18.5703125" style="164" customWidth="1"/>
    <col min="15149" max="15149" width="21.7109375" style="164" customWidth="1"/>
    <col min="15150" max="15360" width="9.140625" style="164"/>
    <col min="15361" max="15361" width="61.7109375" style="164" customWidth="1"/>
    <col min="15362" max="15362" width="18.5703125" style="164" customWidth="1"/>
    <col min="15363" max="15402" width="16.85546875" style="164" customWidth="1"/>
    <col min="15403" max="15404" width="18.5703125" style="164" customWidth="1"/>
    <col min="15405" max="15405" width="21.7109375" style="164" customWidth="1"/>
    <col min="15406" max="15616" width="9.140625" style="164"/>
    <col min="15617" max="15617" width="61.7109375" style="164" customWidth="1"/>
    <col min="15618" max="15618" width="18.5703125" style="164" customWidth="1"/>
    <col min="15619" max="15658" width="16.85546875" style="164" customWidth="1"/>
    <col min="15659" max="15660" width="18.5703125" style="164" customWidth="1"/>
    <col min="15661" max="15661" width="21.7109375" style="164" customWidth="1"/>
    <col min="15662" max="15872" width="9.140625" style="164"/>
    <col min="15873" max="15873" width="61.7109375" style="164" customWidth="1"/>
    <col min="15874" max="15874" width="18.5703125" style="164" customWidth="1"/>
    <col min="15875" max="15914" width="16.85546875" style="164" customWidth="1"/>
    <col min="15915" max="15916" width="18.5703125" style="164" customWidth="1"/>
    <col min="15917" max="15917" width="21.7109375" style="164" customWidth="1"/>
    <col min="15918" max="16128" width="9.140625" style="164"/>
    <col min="16129" max="16129" width="61.7109375" style="164" customWidth="1"/>
    <col min="16130" max="16130" width="18.5703125" style="164" customWidth="1"/>
    <col min="16131" max="16170" width="16.85546875" style="164" customWidth="1"/>
    <col min="16171" max="16172" width="18.5703125" style="164" customWidth="1"/>
    <col min="16173" max="16173" width="21.7109375" style="164" customWidth="1"/>
    <col min="16174" max="16384" width="9.140625" style="164"/>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4"/>
      <c r="F2" s="16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5"/>
      <c r="AR2" s="165"/>
    </row>
    <row r="3" spans="1:44" ht="18.75" x14ac:dyDescent="0.3">
      <c r="A3" s="16"/>
      <c r="B3" s="11"/>
      <c r="C3" s="11"/>
      <c r="D3" s="11"/>
      <c r="E3" s="164"/>
      <c r="F3" s="16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5"/>
      <c r="AR3" s="16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6"/>
      <c r="AR4" s="166"/>
    </row>
    <row r="5" spans="1:44" x14ac:dyDescent="0.2">
      <c r="A5" s="522" t="str">
        <f>'1. паспорт местоположение'!A5:C5</f>
        <v>Год раскрытия информации: 2020 год</v>
      </c>
      <c r="B5" s="522"/>
      <c r="C5" s="522"/>
      <c r="D5" s="522"/>
      <c r="E5" s="522"/>
      <c r="F5" s="522"/>
      <c r="G5" s="522"/>
      <c r="H5" s="522"/>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8"/>
      <c r="AR5" s="16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6"/>
      <c r="AR6" s="166"/>
    </row>
    <row r="7" spans="1:44" ht="18.75" x14ac:dyDescent="0.2">
      <c r="A7" s="461" t="s">
        <v>6</v>
      </c>
      <c r="B7" s="461"/>
      <c r="C7" s="461"/>
      <c r="D7" s="461"/>
      <c r="E7" s="461"/>
      <c r="F7" s="461"/>
      <c r="G7" s="461"/>
      <c r="H7" s="461"/>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69"/>
      <c r="AR7" s="169"/>
    </row>
    <row r="8" spans="1:44" ht="18.75" x14ac:dyDescent="0.2">
      <c r="A8" s="389"/>
      <c r="B8" s="389"/>
      <c r="C8" s="389"/>
      <c r="D8" s="389"/>
      <c r="E8" s="389"/>
      <c r="F8" s="389"/>
      <c r="G8" s="389"/>
      <c r="H8" s="389"/>
      <c r="I8" s="389"/>
      <c r="J8" s="389"/>
      <c r="K8" s="389"/>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6"/>
      <c r="AR8" s="166"/>
    </row>
    <row r="9" spans="1:44" ht="18.75" x14ac:dyDescent="0.2">
      <c r="A9" s="486" t="str">
        <f>'1. паспорт местоположение'!A9:C9</f>
        <v>Акционерное общество "Янтарьэнерго" ДЗО  ПАО "Россети"</v>
      </c>
      <c r="B9" s="486"/>
      <c r="C9" s="486"/>
      <c r="D9" s="486"/>
      <c r="E9" s="486"/>
      <c r="F9" s="486"/>
      <c r="G9" s="486"/>
      <c r="H9" s="486"/>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70"/>
      <c r="AR9" s="170"/>
    </row>
    <row r="10" spans="1:44" x14ac:dyDescent="0.2">
      <c r="A10" s="466" t="s">
        <v>5</v>
      </c>
      <c r="B10" s="466"/>
      <c r="C10" s="466"/>
      <c r="D10" s="466"/>
      <c r="E10" s="466"/>
      <c r="F10" s="466"/>
      <c r="G10" s="466"/>
      <c r="H10" s="466"/>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1"/>
      <c r="AR10" s="171"/>
    </row>
    <row r="11" spans="1:44" ht="18.75" x14ac:dyDescent="0.2">
      <c r="A11" s="389"/>
      <c r="B11" s="389"/>
      <c r="C11" s="389"/>
      <c r="D11" s="389"/>
      <c r="E11" s="389"/>
      <c r="F11" s="389"/>
      <c r="G11" s="389"/>
      <c r="H11" s="389"/>
      <c r="I11" s="389"/>
      <c r="J11" s="389"/>
      <c r="K11" s="389"/>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6"/>
      <c r="AR11" s="166"/>
    </row>
    <row r="12" spans="1:44" ht="18.75" x14ac:dyDescent="0.2">
      <c r="A12" s="486" t="str">
        <f>'1. паспорт местоположение'!A12:C12</f>
        <v>H_16-0140</v>
      </c>
      <c r="B12" s="486"/>
      <c r="C12" s="486"/>
      <c r="D12" s="486"/>
      <c r="E12" s="486"/>
      <c r="F12" s="486"/>
      <c r="G12" s="486"/>
      <c r="H12" s="486"/>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70"/>
      <c r="AR12" s="170"/>
    </row>
    <row r="13" spans="1:44" x14ac:dyDescent="0.2">
      <c r="A13" s="466" t="s">
        <v>4</v>
      </c>
      <c r="B13" s="466"/>
      <c r="C13" s="466"/>
      <c r="D13" s="466"/>
      <c r="E13" s="466"/>
      <c r="F13" s="466"/>
      <c r="G13" s="466"/>
      <c r="H13" s="466"/>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1"/>
      <c r="AR13" s="171"/>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8"/>
      <c r="AA14" s="8"/>
      <c r="AB14" s="8"/>
      <c r="AC14" s="8"/>
      <c r="AD14" s="8"/>
      <c r="AE14" s="8"/>
      <c r="AF14" s="8"/>
      <c r="AG14" s="8"/>
      <c r="AH14" s="8"/>
      <c r="AI14" s="8"/>
      <c r="AJ14" s="8"/>
      <c r="AK14" s="8"/>
      <c r="AL14" s="8"/>
      <c r="AM14" s="8"/>
      <c r="AN14" s="8"/>
      <c r="AO14" s="8"/>
      <c r="AP14" s="8"/>
      <c r="AQ14" s="172"/>
      <c r="AR14" s="172"/>
    </row>
    <row r="15" spans="1:44" ht="37.5" customHeight="1" x14ac:dyDescent="0.2">
      <c r="A15" s="525" t="str">
        <f>'1. паспорт местоположение'!A15:C15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70"/>
      <c r="C15" s="470"/>
      <c r="D15" s="470"/>
      <c r="E15" s="470"/>
      <c r="F15" s="470"/>
      <c r="G15" s="470"/>
      <c r="H15" s="470"/>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70"/>
      <c r="AR15" s="170"/>
    </row>
    <row r="16" spans="1:44" x14ac:dyDescent="0.2">
      <c r="A16" s="466" t="s">
        <v>3</v>
      </c>
      <c r="B16" s="466"/>
      <c r="C16" s="466"/>
      <c r="D16" s="466"/>
      <c r="E16" s="466"/>
      <c r="F16" s="466"/>
      <c r="G16" s="466"/>
      <c r="H16" s="466"/>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1"/>
      <c r="AR16" s="171"/>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3"/>
      <c r="AR17" s="173"/>
    </row>
    <row r="18" spans="1:44" ht="18.75" x14ac:dyDescent="0.2">
      <c r="A18" s="486" t="s">
        <v>431</v>
      </c>
      <c r="B18" s="486"/>
      <c r="C18" s="486"/>
      <c r="D18" s="486"/>
      <c r="E18" s="486"/>
      <c r="F18" s="486"/>
      <c r="G18" s="486"/>
      <c r="H18" s="48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301</v>
      </c>
      <c r="B24" s="180" t="s">
        <v>0</v>
      </c>
      <c r="D24" s="181"/>
      <c r="E24" s="182"/>
      <c r="F24" s="182"/>
      <c r="G24" s="182"/>
      <c r="H24" s="182"/>
    </row>
    <row r="25" spans="1:44" x14ac:dyDescent="0.2">
      <c r="A25" s="183" t="s">
        <v>470</v>
      </c>
      <c r="B25" s="184">
        <f>$B$126/1.2</f>
        <v>1318106.925</v>
      </c>
    </row>
    <row r="26" spans="1:44" x14ac:dyDescent="0.2">
      <c r="A26" s="185" t="s">
        <v>299</v>
      </c>
      <c r="B26" s="394">
        <v>0</v>
      </c>
    </row>
    <row r="27" spans="1:44" x14ac:dyDescent="0.2">
      <c r="A27" s="185" t="s">
        <v>297</v>
      </c>
      <c r="B27" s="394">
        <f>$B$123</f>
        <v>30</v>
      </c>
      <c r="D27" s="178" t="s">
        <v>300</v>
      </c>
    </row>
    <row r="28" spans="1:44" ht="16.149999999999999" customHeight="1" thickBot="1" x14ac:dyDescent="0.25">
      <c r="A28" s="186" t="s">
        <v>295</v>
      </c>
      <c r="B28" s="187">
        <v>1</v>
      </c>
      <c r="D28" s="512" t="s">
        <v>298</v>
      </c>
      <c r="E28" s="513"/>
      <c r="F28" s="514"/>
      <c r="G28" s="510" t="str">
        <f>IF(SUM(B89:L89)=0,"не окупается",SUM(B89:L89))</f>
        <v>не окупается</v>
      </c>
      <c r="H28" s="511"/>
    </row>
    <row r="29" spans="1:44" ht="15.6" customHeight="1" x14ac:dyDescent="0.2">
      <c r="A29" s="183" t="s">
        <v>293</v>
      </c>
      <c r="B29" s="184">
        <f>$B$126*$B$127</f>
        <v>47451.849300000002</v>
      </c>
      <c r="D29" s="512" t="s">
        <v>296</v>
      </c>
      <c r="E29" s="513"/>
      <c r="F29" s="514"/>
      <c r="G29" s="510" t="str">
        <f>IF(SUM(B90:L90)=0,"не окупается",SUM(B90:L90))</f>
        <v>не окупается</v>
      </c>
      <c r="H29" s="511"/>
    </row>
    <row r="30" spans="1:44" ht="27.6" customHeight="1" x14ac:dyDescent="0.2">
      <c r="A30" s="185" t="s">
        <v>471</v>
      </c>
      <c r="B30" s="394">
        <v>1</v>
      </c>
      <c r="D30" s="512" t="s">
        <v>294</v>
      </c>
      <c r="E30" s="513"/>
      <c r="F30" s="514"/>
      <c r="G30" s="515">
        <f>L87</f>
        <v>-1366766.2055717222</v>
      </c>
      <c r="H30" s="516"/>
    </row>
    <row r="31" spans="1:44" x14ac:dyDescent="0.2">
      <c r="A31" s="185" t="s">
        <v>292</v>
      </c>
      <c r="B31" s="394">
        <v>1</v>
      </c>
      <c r="D31" s="517"/>
      <c r="E31" s="518"/>
      <c r="F31" s="519"/>
      <c r="G31" s="517"/>
      <c r="H31" s="519"/>
    </row>
    <row r="32" spans="1:44" x14ac:dyDescent="0.2">
      <c r="A32" s="185" t="s">
        <v>270</v>
      </c>
      <c r="B32" s="394"/>
    </row>
    <row r="33" spans="1:42" x14ac:dyDescent="0.2">
      <c r="A33" s="185" t="s">
        <v>291</v>
      </c>
      <c r="B33" s="394"/>
    </row>
    <row r="34" spans="1:42" x14ac:dyDescent="0.2">
      <c r="A34" s="185" t="s">
        <v>290</v>
      </c>
      <c r="B34" s="394"/>
    </row>
    <row r="35" spans="1:42" x14ac:dyDescent="0.2">
      <c r="A35" s="395"/>
      <c r="B35" s="394"/>
    </row>
    <row r="36" spans="1:42" ht="16.5" thickBot="1" x14ac:dyDescent="0.25">
      <c r="A36" s="186" t="s">
        <v>262</v>
      </c>
      <c r="B36" s="188">
        <v>0.2</v>
      </c>
    </row>
    <row r="37" spans="1:42" x14ac:dyDescent="0.2">
      <c r="A37" s="183" t="s">
        <v>472</v>
      </c>
      <c r="B37" s="184">
        <v>0</v>
      </c>
    </row>
    <row r="38" spans="1:42" x14ac:dyDescent="0.2">
      <c r="A38" s="185" t="s">
        <v>289</v>
      </c>
      <c r="B38" s="394"/>
    </row>
    <row r="39" spans="1:42" ht="16.5" thickBot="1" x14ac:dyDescent="0.25">
      <c r="A39" s="396" t="s">
        <v>288</v>
      </c>
      <c r="B39" s="397"/>
    </row>
    <row r="40" spans="1:42" x14ac:dyDescent="0.2">
      <c r="A40" s="189" t="s">
        <v>473</v>
      </c>
      <c r="B40" s="190">
        <v>1</v>
      </c>
    </row>
    <row r="41" spans="1:42" x14ac:dyDescent="0.2">
      <c r="A41" s="191" t="s">
        <v>287</v>
      </c>
      <c r="B41" s="192"/>
    </row>
    <row r="42" spans="1:42" x14ac:dyDescent="0.2">
      <c r="A42" s="191" t="s">
        <v>286</v>
      </c>
      <c r="B42" s="193"/>
    </row>
    <row r="43" spans="1:42" x14ac:dyDescent="0.2">
      <c r="A43" s="191" t="s">
        <v>285</v>
      </c>
      <c r="B43" s="193">
        <v>0</v>
      </c>
    </row>
    <row r="44" spans="1:42" x14ac:dyDescent="0.2">
      <c r="A44" s="191" t="s">
        <v>284</v>
      </c>
      <c r="B44" s="193">
        <f>B129</f>
        <v>0.20499999999999999</v>
      </c>
    </row>
    <row r="45" spans="1:42" x14ac:dyDescent="0.2">
      <c r="A45" s="191" t="s">
        <v>283</v>
      </c>
      <c r="B45" s="193">
        <f>1-B43</f>
        <v>1</v>
      </c>
    </row>
    <row r="46" spans="1:42" ht="16.5" thickBot="1" x14ac:dyDescent="0.25">
      <c r="A46" s="398" t="s">
        <v>282</v>
      </c>
      <c r="B46" s="399">
        <f>B45*B44+B43*B42*(1-B36)</f>
        <v>0.20499999999999999</v>
      </c>
      <c r="C46" s="194"/>
    </row>
    <row r="47" spans="1:42" s="197" customFormat="1" x14ac:dyDescent="0.2">
      <c r="A47" s="195" t="s">
        <v>281</v>
      </c>
      <c r="B47" s="196">
        <f>B58</f>
        <v>1</v>
      </c>
      <c r="C47" s="196">
        <f t="shared" ref="C47:AO47" si="0">C58</f>
        <v>2</v>
      </c>
      <c r="D47" s="196">
        <f t="shared" si="0"/>
        <v>3</v>
      </c>
      <c r="E47" s="196">
        <f t="shared" si="0"/>
        <v>4</v>
      </c>
      <c r="F47" s="196">
        <f t="shared" si="0"/>
        <v>5</v>
      </c>
      <c r="G47" s="196">
        <f t="shared" si="0"/>
        <v>6</v>
      </c>
      <c r="H47" s="196">
        <f t="shared" si="0"/>
        <v>7</v>
      </c>
      <c r="I47" s="196">
        <f t="shared" si="0"/>
        <v>8</v>
      </c>
      <c r="J47" s="196">
        <f t="shared" si="0"/>
        <v>9</v>
      </c>
      <c r="K47" s="196">
        <f t="shared" si="0"/>
        <v>10</v>
      </c>
      <c r="L47" s="196">
        <f t="shared" si="0"/>
        <v>11</v>
      </c>
      <c r="M47" s="196">
        <f t="shared" si="0"/>
        <v>12</v>
      </c>
      <c r="N47" s="196">
        <f t="shared" si="0"/>
        <v>13</v>
      </c>
      <c r="O47" s="196">
        <f t="shared" si="0"/>
        <v>14</v>
      </c>
      <c r="P47" s="196">
        <f t="shared" si="0"/>
        <v>15</v>
      </c>
      <c r="Q47" s="196">
        <f t="shared" si="0"/>
        <v>16</v>
      </c>
      <c r="R47" s="196">
        <f t="shared" si="0"/>
        <v>17</v>
      </c>
      <c r="S47" s="196">
        <f t="shared" si="0"/>
        <v>18</v>
      </c>
      <c r="T47" s="196">
        <f t="shared" si="0"/>
        <v>19</v>
      </c>
      <c r="U47" s="196">
        <f t="shared" si="0"/>
        <v>20</v>
      </c>
      <c r="V47" s="196">
        <f t="shared" si="0"/>
        <v>21</v>
      </c>
      <c r="W47" s="196">
        <f t="shared" si="0"/>
        <v>22</v>
      </c>
      <c r="X47" s="196">
        <f t="shared" si="0"/>
        <v>23</v>
      </c>
      <c r="Y47" s="196">
        <f t="shared" si="0"/>
        <v>24</v>
      </c>
      <c r="Z47" s="196">
        <f t="shared" si="0"/>
        <v>25</v>
      </c>
      <c r="AA47" s="196">
        <f t="shared" si="0"/>
        <v>26</v>
      </c>
      <c r="AB47" s="196">
        <f t="shared" si="0"/>
        <v>27</v>
      </c>
      <c r="AC47" s="196">
        <f t="shared" si="0"/>
        <v>28</v>
      </c>
      <c r="AD47" s="196">
        <f t="shared" si="0"/>
        <v>29</v>
      </c>
      <c r="AE47" s="196">
        <f t="shared" si="0"/>
        <v>30</v>
      </c>
      <c r="AF47" s="196">
        <f t="shared" si="0"/>
        <v>31</v>
      </c>
      <c r="AG47" s="196">
        <f t="shared" si="0"/>
        <v>32</v>
      </c>
      <c r="AH47" s="196">
        <f t="shared" si="0"/>
        <v>33</v>
      </c>
      <c r="AI47" s="196">
        <f t="shared" si="0"/>
        <v>34</v>
      </c>
      <c r="AJ47" s="196">
        <f t="shared" si="0"/>
        <v>35</v>
      </c>
      <c r="AK47" s="196">
        <f t="shared" si="0"/>
        <v>36</v>
      </c>
      <c r="AL47" s="196">
        <f t="shared" si="0"/>
        <v>37</v>
      </c>
      <c r="AM47" s="196">
        <f t="shared" si="0"/>
        <v>38</v>
      </c>
      <c r="AN47" s="196">
        <f t="shared" si="0"/>
        <v>39</v>
      </c>
      <c r="AO47" s="196">
        <f t="shared" si="0"/>
        <v>40</v>
      </c>
      <c r="AP47" s="196">
        <f>AP58</f>
        <v>41</v>
      </c>
    </row>
    <row r="48" spans="1:42" s="197" customFormat="1" x14ac:dyDescent="0.2">
      <c r="A48" s="198" t="s">
        <v>280</v>
      </c>
      <c r="B48" s="400">
        <f>F136</f>
        <v>4.2000000000000003E-2</v>
      </c>
      <c r="C48" s="400">
        <f t="shared" ref="C48:R49" si="1">G136</f>
        <v>4.2000000000000003E-2</v>
      </c>
      <c r="D48" s="400">
        <f t="shared" si="1"/>
        <v>4.2000000000000003E-2</v>
      </c>
      <c r="E48" s="400">
        <f t="shared" si="1"/>
        <v>4.2000000000000003E-2</v>
      </c>
      <c r="F48" s="400">
        <f t="shared" si="1"/>
        <v>4.2000000000000003E-2</v>
      </c>
      <c r="G48" s="400">
        <f t="shared" si="1"/>
        <v>4.2000000000000003E-2</v>
      </c>
      <c r="H48" s="400">
        <f t="shared" si="1"/>
        <v>4.2000000000000003E-2</v>
      </c>
      <c r="I48" s="400">
        <f t="shared" si="1"/>
        <v>4.2000000000000003E-2</v>
      </c>
      <c r="J48" s="400">
        <f t="shared" si="1"/>
        <v>4.2000000000000003E-2</v>
      </c>
      <c r="K48" s="400">
        <f t="shared" si="1"/>
        <v>4.2000000000000003E-2</v>
      </c>
      <c r="L48" s="400">
        <f t="shared" si="1"/>
        <v>4.2000000000000003E-2</v>
      </c>
      <c r="M48" s="400">
        <f t="shared" si="1"/>
        <v>4.2000000000000003E-2</v>
      </c>
      <c r="N48" s="400">
        <f t="shared" si="1"/>
        <v>4.2000000000000003E-2</v>
      </c>
      <c r="O48" s="400">
        <f t="shared" si="1"/>
        <v>4.2000000000000003E-2</v>
      </c>
      <c r="P48" s="400">
        <f t="shared" si="1"/>
        <v>4.2000000000000003E-2</v>
      </c>
      <c r="Q48" s="400">
        <f t="shared" si="1"/>
        <v>4.2000000000000003E-2</v>
      </c>
      <c r="R48" s="400">
        <f t="shared" si="1"/>
        <v>4.2000000000000003E-2</v>
      </c>
      <c r="S48" s="400">
        <f t="shared" ref="S48:AH49" si="2">W136</f>
        <v>4.2000000000000003E-2</v>
      </c>
      <c r="T48" s="400">
        <f t="shared" si="2"/>
        <v>4.2000000000000003E-2</v>
      </c>
      <c r="U48" s="400">
        <f t="shared" si="2"/>
        <v>4.2000000000000003E-2</v>
      </c>
      <c r="V48" s="400">
        <f t="shared" si="2"/>
        <v>4.2000000000000003E-2</v>
      </c>
      <c r="W48" s="400">
        <f t="shared" si="2"/>
        <v>4.2000000000000003E-2</v>
      </c>
      <c r="X48" s="400">
        <f t="shared" si="2"/>
        <v>4.2000000000000003E-2</v>
      </c>
      <c r="Y48" s="400">
        <f t="shared" si="2"/>
        <v>4.2000000000000003E-2</v>
      </c>
      <c r="Z48" s="400">
        <f t="shared" si="2"/>
        <v>4.2000000000000003E-2</v>
      </c>
      <c r="AA48" s="400">
        <f t="shared" si="2"/>
        <v>4.2000000000000003E-2</v>
      </c>
      <c r="AB48" s="400">
        <f t="shared" si="2"/>
        <v>4.2000000000000003E-2</v>
      </c>
      <c r="AC48" s="400">
        <f t="shared" si="2"/>
        <v>4.2000000000000003E-2</v>
      </c>
      <c r="AD48" s="400">
        <f t="shared" si="2"/>
        <v>4.2000000000000003E-2</v>
      </c>
      <c r="AE48" s="400">
        <f t="shared" si="2"/>
        <v>4.2000000000000003E-2</v>
      </c>
      <c r="AF48" s="400">
        <f t="shared" si="2"/>
        <v>4.2000000000000003E-2</v>
      </c>
      <c r="AG48" s="400">
        <f t="shared" si="2"/>
        <v>4.2000000000000003E-2</v>
      </c>
      <c r="AH48" s="400">
        <f t="shared" si="2"/>
        <v>4.2000000000000003E-2</v>
      </c>
      <c r="AI48" s="400">
        <f t="shared" ref="AI48:AP49" si="3">AM136</f>
        <v>4.2000000000000003E-2</v>
      </c>
      <c r="AJ48" s="400">
        <f t="shared" si="3"/>
        <v>4.2000000000000003E-2</v>
      </c>
      <c r="AK48" s="400">
        <f t="shared" si="3"/>
        <v>4.2000000000000003E-2</v>
      </c>
      <c r="AL48" s="400">
        <f t="shared" si="3"/>
        <v>4.2000000000000003E-2</v>
      </c>
      <c r="AM48" s="400">
        <f t="shared" si="3"/>
        <v>4.2000000000000003E-2</v>
      </c>
      <c r="AN48" s="400">
        <f t="shared" si="3"/>
        <v>4.2000000000000003E-2</v>
      </c>
      <c r="AO48" s="400">
        <f t="shared" si="3"/>
        <v>4.2000000000000003E-2</v>
      </c>
      <c r="AP48" s="400">
        <f t="shared" si="3"/>
        <v>4.2000000000000003E-2</v>
      </c>
    </row>
    <row r="49" spans="1:45" s="197" customFormat="1" x14ac:dyDescent="0.2">
      <c r="A49" s="198" t="s">
        <v>279</v>
      </c>
      <c r="B49" s="400">
        <f>F137</f>
        <v>0.13788900800000015</v>
      </c>
      <c r="C49" s="400">
        <f t="shared" si="1"/>
        <v>0.18568034633600017</v>
      </c>
      <c r="D49" s="400">
        <f t="shared" si="1"/>
        <v>0.2354789208821122</v>
      </c>
      <c r="E49" s="400">
        <f t="shared" si="1"/>
        <v>0.28736903555916093</v>
      </c>
      <c r="F49" s="400">
        <f t="shared" si="1"/>
        <v>0.34143853505264565</v>
      </c>
      <c r="G49" s="400">
        <f t="shared" si="1"/>
        <v>0.39777895352485682</v>
      </c>
      <c r="H49" s="400">
        <f t="shared" si="1"/>
        <v>0.45648566957290093</v>
      </c>
      <c r="I49" s="400">
        <f t="shared" si="1"/>
        <v>0.51765806769496292</v>
      </c>
      <c r="J49" s="400">
        <f t="shared" si="1"/>
        <v>0.58139970653815132</v>
      </c>
      <c r="K49" s="400">
        <f t="shared" si="1"/>
        <v>0.64781849421275384</v>
      </c>
      <c r="L49" s="400">
        <f t="shared" si="1"/>
        <v>0.71702687096968964</v>
      </c>
      <c r="M49" s="400">
        <f t="shared" si="1"/>
        <v>0.78914199955041675</v>
      </c>
      <c r="N49" s="400">
        <f t="shared" si="1"/>
        <v>0.86428596353153431</v>
      </c>
      <c r="O49" s="400">
        <f t="shared" si="1"/>
        <v>0.94258597399985877</v>
      </c>
      <c r="P49" s="400">
        <f t="shared" si="1"/>
        <v>1.0241745849078527</v>
      </c>
      <c r="Q49" s="400">
        <f t="shared" si="1"/>
        <v>1.1091899174739828</v>
      </c>
      <c r="R49" s="400">
        <f t="shared" si="1"/>
        <v>1.19777589400789</v>
      </c>
      <c r="S49" s="400">
        <f t="shared" si="2"/>
        <v>1.2900824815562215</v>
      </c>
      <c r="T49" s="400">
        <f t="shared" si="2"/>
        <v>1.3862659457815827</v>
      </c>
      <c r="U49" s="400">
        <f t="shared" si="2"/>
        <v>1.4864891155044093</v>
      </c>
      <c r="V49" s="400">
        <f t="shared" si="2"/>
        <v>1.5909216583555947</v>
      </c>
      <c r="W49" s="400">
        <f t="shared" si="2"/>
        <v>1.6997403680065299</v>
      </c>
      <c r="X49" s="400">
        <f t="shared" si="2"/>
        <v>1.8131294634628041</v>
      </c>
      <c r="Y49" s="400">
        <f t="shared" si="2"/>
        <v>1.9312809009282419</v>
      </c>
      <c r="Z49" s="400">
        <f t="shared" si="2"/>
        <v>2.0543946987672284</v>
      </c>
      <c r="AA49" s="400">
        <f t="shared" si="2"/>
        <v>2.1826792761154521</v>
      </c>
      <c r="AB49" s="400">
        <f t="shared" si="2"/>
        <v>2.3163518057123014</v>
      </c>
      <c r="AC49" s="400">
        <f t="shared" si="2"/>
        <v>2.4556385815522184</v>
      </c>
      <c r="AD49" s="400">
        <f t="shared" si="2"/>
        <v>2.6007754019774119</v>
      </c>
      <c r="AE49" s="400">
        <f t="shared" si="2"/>
        <v>2.7520079688604633</v>
      </c>
      <c r="AF49" s="400">
        <f t="shared" si="2"/>
        <v>2.909592303552603</v>
      </c>
      <c r="AG49" s="400">
        <f t="shared" si="2"/>
        <v>3.0737951803018122</v>
      </c>
      <c r="AH49" s="400">
        <f t="shared" si="2"/>
        <v>3.2448945778744882</v>
      </c>
      <c r="AI49" s="400">
        <f t="shared" si="3"/>
        <v>3.4231801501452166</v>
      </c>
      <c r="AJ49" s="400">
        <f t="shared" si="3"/>
        <v>3.6089537164513157</v>
      </c>
      <c r="AK49" s="400">
        <f t="shared" si="3"/>
        <v>3.8025297725422709</v>
      </c>
      <c r="AL49" s="400">
        <f t="shared" si="3"/>
        <v>4.0042360229890468</v>
      </c>
      <c r="AM49" s="400">
        <f t="shared" si="3"/>
        <v>4.2144139359545871</v>
      </c>
      <c r="AN49" s="400">
        <f t="shared" si="3"/>
        <v>4.4334193212646804</v>
      </c>
      <c r="AO49" s="400">
        <f t="shared" si="3"/>
        <v>4.6616229327577976</v>
      </c>
      <c r="AP49" s="400">
        <f t="shared" si="3"/>
        <v>4.8994110959336252</v>
      </c>
    </row>
    <row r="50" spans="1:45" s="197" customFormat="1" ht="16.5" thickBot="1" x14ac:dyDescent="0.25">
      <c r="A50" s="199" t="s">
        <v>474</v>
      </c>
      <c r="B50" s="200">
        <f>IF($B$124="да",($B$126-0.05),0)</f>
        <v>0</v>
      </c>
      <c r="C50" s="200">
        <f>C108*(1+C49)</f>
        <v>0</v>
      </c>
      <c r="D50" s="200">
        <f t="shared" ref="D50:AP50" si="4">D108*(1+D49)</f>
        <v>0</v>
      </c>
      <c r="E50" s="200">
        <f t="shared" si="4"/>
        <v>0</v>
      </c>
      <c r="F50" s="200">
        <f t="shared" si="4"/>
        <v>0</v>
      </c>
      <c r="G50" s="200">
        <f t="shared" si="4"/>
        <v>0</v>
      </c>
      <c r="H50" s="200">
        <f t="shared" si="4"/>
        <v>0</v>
      </c>
      <c r="I50" s="200">
        <f t="shared" si="4"/>
        <v>0</v>
      </c>
      <c r="J50" s="200">
        <f t="shared" si="4"/>
        <v>0</v>
      </c>
      <c r="K50" s="200">
        <f t="shared" si="4"/>
        <v>0</v>
      </c>
      <c r="L50" s="200">
        <f t="shared" si="4"/>
        <v>0</v>
      </c>
      <c r="M50" s="200">
        <f t="shared" si="4"/>
        <v>0</v>
      </c>
      <c r="N50" s="200">
        <f t="shared" si="4"/>
        <v>0</v>
      </c>
      <c r="O50" s="200">
        <f t="shared" si="4"/>
        <v>0</v>
      </c>
      <c r="P50" s="200">
        <f t="shared" si="4"/>
        <v>0</v>
      </c>
      <c r="Q50" s="200">
        <f t="shared" si="4"/>
        <v>0</v>
      </c>
      <c r="R50" s="200">
        <f t="shared" si="4"/>
        <v>0</v>
      </c>
      <c r="S50" s="200">
        <f t="shared" si="4"/>
        <v>0</v>
      </c>
      <c r="T50" s="200">
        <f t="shared" si="4"/>
        <v>0</v>
      </c>
      <c r="U50" s="200">
        <f t="shared" si="4"/>
        <v>0</v>
      </c>
      <c r="V50" s="200">
        <f t="shared" si="4"/>
        <v>0</v>
      </c>
      <c r="W50" s="200">
        <f t="shared" si="4"/>
        <v>0</v>
      </c>
      <c r="X50" s="200">
        <f t="shared" si="4"/>
        <v>0</v>
      </c>
      <c r="Y50" s="200">
        <f t="shared" si="4"/>
        <v>0</v>
      </c>
      <c r="Z50" s="200">
        <f t="shared" si="4"/>
        <v>0</v>
      </c>
      <c r="AA50" s="200">
        <f t="shared" si="4"/>
        <v>0</v>
      </c>
      <c r="AB50" s="200">
        <f t="shared" si="4"/>
        <v>0</v>
      </c>
      <c r="AC50" s="200">
        <f t="shared" si="4"/>
        <v>0</v>
      </c>
      <c r="AD50" s="200">
        <f t="shared" si="4"/>
        <v>0</v>
      </c>
      <c r="AE50" s="200">
        <f t="shared" si="4"/>
        <v>0</v>
      </c>
      <c r="AF50" s="200">
        <f t="shared" si="4"/>
        <v>0</v>
      </c>
      <c r="AG50" s="200">
        <f t="shared" si="4"/>
        <v>0</v>
      </c>
      <c r="AH50" s="200">
        <f t="shared" si="4"/>
        <v>0</v>
      </c>
      <c r="AI50" s="200">
        <f t="shared" si="4"/>
        <v>0</v>
      </c>
      <c r="AJ50" s="200">
        <f t="shared" si="4"/>
        <v>0</v>
      </c>
      <c r="AK50" s="200">
        <f t="shared" si="4"/>
        <v>0</v>
      </c>
      <c r="AL50" s="200">
        <f t="shared" si="4"/>
        <v>0</v>
      </c>
      <c r="AM50" s="200">
        <f t="shared" si="4"/>
        <v>0</v>
      </c>
      <c r="AN50" s="200">
        <f t="shared" si="4"/>
        <v>0</v>
      </c>
      <c r="AO50" s="200">
        <f t="shared" si="4"/>
        <v>0</v>
      </c>
      <c r="AP50" s="200">
        <f t="shared" si="4"/>
        <v>0</v>
      </c>
    </row>
    <row r="51" spans="1:45" ht="16.5" thickBot="1" x14ac:dyDescent="0.25"/>
    <row r="52" spans="1:45" x14ac:dyDescent="0.2">
      <c r="A52" s="201" t="s">
        <v>278</v>
      </c>
      <c r="B52" s="202">
        <f>B58</f>
        <v>1</v>
      </c>
      <c r="C52" s="202">
        <f t="shared" ref="C52:AO52" si="5">C58</f>
        <v>2</v>
      </c>
      <c r="D52" s="202">
        <f t="shared" si="5"/>
        <v>3</v>
      </c>
      <c r="E52" s="202">
        <f t="shared" si="5"/>
        <v>4</v>
      </c>
      <c r="F52" s="202">
        <f t="shared" si="5"/>
        <v>5</v>
      </c>
      <c r="G52" s="202">
        <f t="shared" si="5"/>
        <v>6</v>
      </c>
      <c r="H52" s="202">
        <f t="shared" si="5"/>
        <v>7</v>
      </c>
      <c r="I52" s="202">
        <f t="shared" si="5"/>
        <v>8</v>
      </c>
      <c r="J52" s="202">
        <f t="shared" si="5"/>
        <v>9</v>
      </c>
      <c r="K52" s="202">
        <f t="shared" si="5"/>
        <v>10</v>
      </c>
      <c r="L52" s="202">
        <f t="shared" si="5"/>
        <v>11</v>
      </c>
      <c r="M52" s="202">
        <f t="shared" si="5"/>
        <v>12</v>
      </c>
      <c r="N52" s="202">
        <f t="shared" si="5"/>
        <v>13</v>
      </c>
      <c r="O52" s="202">
        <f t="shared" si="5"/>
        <v>14</v>
      </c>
      <c r="P52" s="202">
        <f t="shared" si="5"/>
        <v>15</v>
      </c>
      <c r="Q52" s="202">
        <f t="shared" si="5"/>
        <v>16</v>
      </c>
      <c r="R52" s="202">
        <f t="shared" si="5"/>
        <v>17</v>
      </c>
      <c r="S52" s="202">
        <f t="shared" si="5"/>
        <v>18</v>
      </c>
      <c r="T52" s="202">
        <f t="shared" si="5"/>
        <v>19</v>
      </c>
      <c r="U52" s="202">
        <f t="shared" si="5"/>
        <v>20</v>
      </c>
      <c r="V52" s="202">
        <f t="shared" si="5"/>
        <v>21</v>
      </c>
      <c r="W52" s="202">
        <f t="shared" si="5"/>
        <v>22</v>
      </c>
      <c r="X52" s="202">
        <f t="shared" si="5"/>
        <v>23</v>
      </c>
      <c r="Y52" s="202">
        <f t="shared" si="5"/>
        <v>24</v>
      </c>
      <c r="Z52" s="202">
        <f t="shared" si="5"/>
        <v>25</v>
      </c>
      <c r="AA52" s="202">
        <f t="shared" si="5"/>
        <v>26</v>
      </c>
      <c r="AB52" s="202">
        <f t="shared" si="5"/>
        <v>27</v>
      </c>
      <c r="AC52" s="202">
        <f t="shared" si="5"/>
        <v>28</v>
      </c>
      <c r="AD52" s="202">
        <f t="shared" si="5"/>
        <v>29</v>
      </c>
      <c r="AE52" s="202">
        <f t="shared" si="5"/>
        <v>30</v>
      </c>
      <c r="AF52" s="202">
        <f t="shared" si="5"/>
        <v>31</v>
      </c>
      <c r="AG52" s="202">
        <f t="shared" si="5"/>
        <v>32</v>
      </c>
      <c r="AH52" s="202">
        <f t="shared" si="5"/>
        <v>33</v>
      </c>
      <c r="AI52" s="202">
        <f t="shared" si="5"/>
        <v>34</v>
      </c>
      <c r="AJ52" s="202">
        <f t="shared" si="5"/>
        <v>35</v>
      </c>
      <c r="AK52" s="202">
        <f t="shared" si="5"/>
        <v>36</v>
      </c>
      <c r="AL52" s="202">
        <f t="shared" si="5"/>
        <v>37</v>
      </c>
      <c r="AM52" s="202">
        <f t="shared" si="5"/>
        <v>38</v>
      </c>
      <c r="AN52" s="202">
        <f t="shared" si="5"/>
        <v>39</v>
      </c>
      <c r="AO52" s="202">
        <f t="shared" si="5"/>
        <v>40</v>
      </c>
      <c r="AP52" s="202">
        <f>AP58</f>
        <v>41</v>
      </c>
    </row>
    <row r="53" spans="1:45" x14ac:dyDescent="0.2">
      <c r="A53" s="203" t="s">
        <v>277</v>
      </c>
      <c r="B53" s="401">
        <v>0</v>
      </c>
      <c r="C53" s="401">
        <f t="shared" ref="C53:AP53" si="6">B53+B54-B55</f>
        <v>0</v>
      </c>
      <c r="D53" s="401">
        <f t="shared" si="6"/>
        <v>0</v>
      </c>
      <c r="E53" s="401">
        <f t="shared" si="6"/>
        <v>0</v>
      </c>
      <c r="F53" s="401">
        <f t="shared" si="6"/>
        <v>0</v>
      </c>
      <c r="G53" s="401">
        <f t="shared" si="6"/>
        <v>0</v>
      </c>
      <c r="H53" s="401">
        <f t="shared" si="6"/>
        <v>0</v>
      </c>
      <c r="I53" s="401">
        <f t="shared" si="6"/>
        <v>0</v>
      </c>
      <c r="J53" s="401">
        <f t="shared" si="6"/>
        <v>0</v>
      </c>
      <c r="K53" s="401">
        <f t="shared" si="6"/>
        <v>0</v>
      </c>
      <c r="L53" s="401">
        <f t="shared" si="6"/>
        <v>0</v>
      </c>
      <c r="M53" s="401">
        <f t="shared" si="6"/>
        <v>0</v>
      </c>
      <c r="N53" s="401">
        <f t="shared" si="6"/>
        <v>0</v>
      </c>
      <c r="O53" s="401">
        <f t="shared" si="6"/>
        <v>0</v>
      </c>
      <c r="P53" s="401">
        <f t="shared" si="6"/>
        <v>0</v>
      </c>
      <c r="Q53" s="401">
        <f t="shared" si="6"/>
        <v>0</v>
      </c>
      <c r="R53" s="401">
        <f t="shared" si="6"/>
        <v>0</v>
      </c>
      <c r="S53" s="401">
        <f t="shared" si="6"/>
        <v>0</v>
      </c>
      <c r="T53" s="401">
        <f t="shared" si="6"/>
        <v>0</v>
      </c>
      <c r="U53" s="401">
        <f t="shared" si="6"/>
        <v>0</v>
      </c>
      <c r="V53" s="401">
        <f t="shared" si="6"/>
        <v>0</v>
      </c>
      <c r="W53" s="401">
        <f t="shared" si="6"/>
        <v>0</v>
      </c>
      <c r="X53" s="401">
        <f t="shared" si="6"/>
        <v>0</v>
      </c>
      <c r="Y53" s="401">
        <f t="shared" si="6"/>
        <v>0</v>
      </c>
      <c r="Z53" s="401">
        <f t="shared" si="6"/>
        <v>0</v>
      </c>
      <c r="AA53" s="401">
        <f t="shared" si="6"/>
        <v>0</v>
      </c>
      <c r="AB53" s="401">
        <f t="shared" si="6"/>
        <v>0</v>
      </c>
      <c r="AC53" s="401">
        <f t="shared" si="6"/>
        <v>0</v>
      </c>
      <c r="AD53" s="401">
        <f t="shared" si="6"/>
        <v>0</v>
      </c>
      <c r="AE53" s="401">
        <f t="shared" si="6"/>
        <v>0</v>
      </c>
      <c r="AF53" s="401">
        <f t="shared" si="6"/>
        <v>0</v>
      </c>
      <c r="AG53" s="401">
        <f t="shared" si="6"/>
        <v>0</v>
      </c>
      <c r="AH53" s="401">
        <f t="shared" si="6"/>
        <v>0</v>
      </c>
      <c r="AI53" s="401">
        <f t="shared" si="6"/>
        <v>0</v>
      </c>
      <c r="AJ53" s="401">
        <f t="shared" si="6"/>
        <v>0</v>
      </c>
      <c r="AK53" s="401">
        <f t="shared" si="6"/>
        <v>0</v>
      </c>
      <c r="AL53" s="401">
        <f t="shared" si="6"/>
        <v>0</v>
      </c>
      <c r="AM53" s="401">
        <f t="shared" si="6"/>
        <v>0</v>
      </c>
      <c r="AN53" s="401">
        <f t="shared" si="6"/>
        <v>0</v>
      </c>
      <c r="AO53" s="401">
        <f t="shared" si="6"/>
        <v>0</v>
      </c>
      <c r="AP53" s="401">
        <f t="shared" si="6"/>
        <v>0</v>
      </c>
    </row>
    <row r="54" spans="1:45" x14ac:dyDescent="0.2">
      <c r="A54" s="203" t="s">
        <v>276</v>
      </c>
      <c r="B54" s="401">
        <f>B25*B28*B43*1.18</f>
        <v>0</v>
      </c>
      <c r="C54" s="401">
        <v>0</v>
      </c>
      <c r="D54" s="401">
        <v>0</v>
      </c>
      <c r="E54" s="401">
        <v>0</v>
      </c>
      <c r="F54" s="401">
        <v>0</v>
      </c>
      <c r="G54" s="401">
        <v>0</v>
      </c>
      <c r="H54" s="401">
        <v>0</v>
      </c>
      <c r="I54" s="401">
        <v>0</v>
      </c>
      <c r="J54" s="401">
        <v>0</v>
      </c>
      <c r="K54" s="401">
        <v>0</v>
      </c>
      <c r="L54" s="401">
        <v>0</v>
      </c>
      <c r="M54" s="401">
        <v>0</v>
      </c>
      <c r="N54" s="401">
        <v>0</v>
      </c>
      <c r="O54" s="401">
        <v>0</v>
      </c>
      <c r="P54" s="401">
        <v>0</v>
      </c>
      <c r="Q54" s="401">
        <v>0</v>
      </c>
      <c r="R54" s="401">
        <v>0</v>
      </c>
      <c r="S54" s="401">
        <v>0</v>
      </c>
      <c r="T54" s="401">
        <v>0</v>
      </c>
      <c r="U54" s="401">
        <v>0</v>
      </c>
      <c r="V54" s="401">
        <v>0</v>
      </c>
      <c r="W54" s="401">
        <v>0</v>
      </c>
      <c r="X54" s="401">
        <v>0</v>
      </c>
      <c r="Y54" s="401">
        <v>0</v>
      </c>
      <c r="Z54" s="401">
        <v>0</v>
      </c>
      <c r="AA54" s="401">
        <v>0</v>
      </c>
      <c r="AB54" s="401">
        <v>0</v>
      </c>
      <c r="AC54" s="401">
        <v>0</v>
      </c>
      <c r="AD54" s="401">
        <v>0</v>
      </c>
      <c r="AE54" s="401">
        <v>0</v>
      </c>
      <c r="AF54" s="401">
        <v>0</v>
      </c>
      <c r="AG54" s="401">
        <v>0</v>
      </c>
      <c r="AH54" s="401">
        <v>0</v>
      </c>
      <c r="AI54" s="401">
        <v>0</v>
      </c>
      <c r="AJ54" s="401">
        <v>0</v>
      </c>
      <c r="AK54" s="401">
        <v>0</v>
      </c>
      <c r="AL54" s="401">
        <v>0</v>
      </c>
      <c r="AM54" s="401">
        <v>0</v>
      </c>
      <c r="AN54" s="401">
        <v>0</v>
      </c>
      <c r="AO54" s="401">
        <v>0</v>
      </c>
      <c r="AP54" s="401">
        <v>0</v>
      </c>
    </row>
    <row r="55" spans="1:45" x14ac:dyDescent="0.2">
      <c r="A55" s="203" t="s">
        <v>275</v>
      </c>
      <c r="B55" s="401">
        <f>$B$54/$B$40</f>
        <v>0</v>
      </c>
      <c r="C55" s="401">
        <f t="shared" ref="C55:AP55" si="7">IF(ROUND(C53,1)=0,0,B55+C54/$B$40)</f>
        <v>0</v>
      </c>
      <c r="D55" s="401">
        <f t="shared" si="7"/>
        <v>0</v>
      </c>
      <c r="E55" s="401">
        <f t="shared" si="7"/>
        <v>0</v>
      </c>
      <c r="F55" s="401">
        <f t="shared" si="7"/>
        <v>0</v>
      </c>
      <c r="G55" s="401">
        <f t="shared" si="7"/>
        <v>0</v>
      </c>
      <c r="H55" s="401">
        <f t="shared" si="7"/>
        <v>0</v>
      </c>
      <c r="I55" s="401">
        <f t="shared" si="7"/>
        <v>0</v>
      </c>
      <c r="J55" s="401">
        <f t="shared" si="7"/>
        <v>0</v>
      </c>
      <c r="K55" s="401">
        <f t="shared" si="7"/>
        <v>0</v>
      </c>
      <c r="L55" s="401">
        <f t="shared" si="7"/>
        <v>0</v>
      </c>
      <c r="M55" s="401">
        <f t="shared" si="7"/>
        <v>0</v>
      </c>
      <c r="N55" s="401">
        <f t="shared" si="7"/>
        <v>0</v>
      </c>
      <c r="O55" s="401">
        <f t="shared" si="7"/>
        <v>0</v>
      </c>
      <c r="P55" s="401">
        <f t="shared" si="7"/>
        <v>0</v>
      </c>
      <c r="Q55" s="401">
        <f t="shared" si="7"/>
        <v>0</v>
      </c>
      <c r="R55" s="401">
        <f t="shared" si="7"/>
        <v>0</v>
      </c>
      <c r="S55" s="401">
        <f t="shared" si="7"/>
        <v>0</v>
      </c>
      <c r="T55" s="401">
        <f t="shared" si="7"/>
        <v>0</v>
      </c>
      <c r="U55" s="401">
        <f t="shared" si="7"/>
        <v>0</v>
      </c>
      <c r="V55" s="401">
        <f t="shared" si="7"/>
        <v>0</v>
      </c>
      <c r="W55" s="401">
        <f t="shared" si="7"/>
        <v>0</v>
      </c>
      <c r="X55" s="401">
        <f t="shared" si="7"/>
        <v>0</v>
      </c>
      <c r="Y55" s="401">
        <f t="shared" si="7"/>
        <v>0</v>
      </c>
      <c r="Z55" s="401">
        <f t="shared" si="7"/>
        <v>0</v>
      </c>
      <c r="AA55" s="401">
        <f t="shared" si="7"/>
        <v>0</v>
      </c>
      <c r="AB55" s="401">
        <f t="shared" si="7"/>
        <v>0</v>
      </c>
      <c r="AC55" s="401">
        <f t="shared" si="7"/>
        <v>0</v>
      </c>
      <c r="AD55" s="401">
        <f t="shared" si="7"/>
        <v>0</v>
      </c>
      <c r="AE55" s="401">
        <f t="shared" si="7"/>
        <v>0</v>
      </c>
      <c r="AF55" s="401">
        <f t="shared" si="7"/>
        <v>0</v>
      </c>
      <c r="AG55" s="401">
        <f t="shared" si="7"/>
        <v>0</v>
      </c>
      <c r="AH55" s="401">
        <f t="shared" si="7"/>
        <v>0</v>
      </c>
      <c r="AI55" s="401">
        <f t="shared" si="7"/>
        <v>0</v>
      </c>
      <c r="AJ55" s="401">
        <f t="shared" si="7"/>
        <v>0</v>
      </c>
      <c r="AK55" s="401">
        <f t="shared" si="7"/>
        <v>0</v>
      </c>
      <c r="AL55" s="401">
        <f t="shared" si="7"/>
        <v>0</v>
      </c>
      <c r="AM55" s="401">
        <f t="shared" si="7"/>
        <v>0</v>
      </c>
      <c r="AN55" s="401">
        <f t="shared" si="7"/>
        <v>0</v>
      </c>
      <c r="AO55" s="401">
        <f t="shared" si="7"/>
        <v>0</v>
      </c>
      <c r="AP55" s="401">
        <f t="shared" si="7"/>
        <v>0</v>
      </c>
    </row>
    <row r="56" spans="1:45" ht="16.5" thickBot="1" x14ac:dyDescent="0.25">
      <c r="A56" s="204" t="s">
        <v>274</v>
      </c>
      <c r="B56" s="205">
        <f t="shared" ref="B56:AP56" si="8">AVERAGE(SUM(B53:B54),(SUM(B53:B54)-B55))*$B$42</f>
        <v>0</v>
      </c>
      <c r="C56" s="205">
        <f t="shared" si="8"/>
        <v>0</v>
      </c>
      <c r="D56" s="205">
        <f t="shared" si="8"/>
        <v>0</v>
      </c>
      <c r="E56" s="205">
        <f t="shared" si="8"/>
        <v>0</v>
      </c>
      <c r="F56" s="205">
        <f t="shared" si="8"/>
        <v>0</v>
      </c>
      <c r="G56" s="205">
        <f t="shared" si="8"/>
        <v>0</v>
      </c>
      <c r="H56" s="205">
        <f t="shared" si="8"/>
        <v>0</v>
      </c>
      <c r="I56" s="205">
        <f t="shared" si="8"/>
        <v>0</v>
      </c>
      <c r="J56" s="205">
        <f t="shared" si="8"/>
        <v>0</v>
      </c>
      <c r="K56" s="205">
        <f t="shared" si="8"/>
        <v>0</v>
      </c>
      <c r="L56" s="205">
        <f t="shared" si="8"/>
        <v>0</v>
      </c>
      <c r="M56" s="205">
        <f t="shared" si="8"/>
        <v>0</v>
      </c>
      <c r="N56" s="205">
        <f t="shared" si="8"/>
        <v>0</v>
      </c>
      <c r="O56" s="205">
        <f t="shared" si="8"/>
        <v>0</v>
      </c>
      <c r="P56" s="205">
        <f t="shared" si="8"/>
        <v>0</v>
      </c>
      <c r="Q56" s="205">
        <f t="shared" si="8"/>
        <v>0</v>
      </c>
      <c r="R56" s="205">
        <f t="shared" si="8"/>
        <v>0</v>
      </c>
      <c r="S56" s="205">
        <f t="shared" si="8"/>
        <v>0</v>
      </c>
      <c r="T56" s="205">
        <f t="shared" si="8"/>
        <v>0</v>
      </c>
      <c r="U56" s="205">
        <f t="shared" si="8"/>
        <v>0</v>
      </c>
      <c r="V56" s="205">
        <f t="shared" si="8"/>
        <v>0</v>
      </c>
      <c r="W56" s="205">
        <f t="shared" si="8"/>
        <v>0</v>
      </c>
      <c r="X56" s="205">
        <f t="shared" si="8"/>
        <v>0</v>
      </c>
      <c r="Y56" s="205">
        <f t="shared" si="8"/>
        <v>0</v>
      </c>
      <c r="Z56" s="205">
        <f t="shared" si="8"/>
        <v>0</v>
      </c>
      <c r="AA56" s="205">
        <f t="shared" si="8"/>
        <v>0</v>
      </c>
      <c r="AB56" s="205">
        <f t="shared" si="8"/>
        <v>0</v>
      </c>
      <c r="AC56" s="205">
        <f t="shared" si="8"/>
        <v>0</v>
      </c>
      <c r="AD56" s="205">
        <f t="shared" si="8"/>
        <v>0</v>
      </c>
      <c r="AE56" s="205">
        <f t="shared" si="8"/>
        <v>0</v>
      </c>
      <c r="AF56" s="205">
        <f t="shared" si="8"/>
        <v>0</v>
      </c>
      <c r="AG56" s="205">
        <f t="shared" si="8"/>
        <v>0</v>
      </c>
      <c r="AH56" s="205">
        <f t="shared" si="8"/>
        <v>0</v>
      </c>
      <c r="AI56" s="205">
        <f t="shared" si="8"/>
        <v>0</v>
      </c>
      <c r="AJ56" s="205">
        <f t="shared" si="8"/>
        <v>0</v>
      </c>
      <c r="AK56" s="205">
        <f t="shared" si="8"/>
        <v>0</v>
      </c>
      <c r="AL56" s="205">
        <f t="shared" si="8"/>
        <v>0</v>
      </c>
      <c r="AM56" s="205">
        <f t="shared" si="8"/>
        <v>0</v>
      </c>
      <c r="AN56" s="205">
        <f t="shared" si="8"/>
        <v>0</v>
      </c>
      <c r="AO56" s="205">
        <f t="shared" si="8"/>
        <v>0</v>
      </c>
      <c r="AP56" s="205">
        <f t="shared" si="8"/>
        <v>0</v>
      </c>
    </row>
    <row r="57" spans="1:45"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163"/>
      <c r="AR57" s="163"/>
      <c r="AS57" s="163"/>
    </row>
    <row r="58" spans="1:45" x14ac:dyDescent="0.2">
      <c r="A58" s="201" t="s">
        <v>475</v>
      </c>
      <c r="B58" s="202">
        <v>1</v>
      </c>
      <c r="C58" s="202">
        <f>B58+1</f>
        <v>2</v>
      </c>
      <c r="D58" s="202">
        <f t="shared" ref="D58:AP58" si="9">C58+1</f>
        <v>3</v>
      </c>
      <c r="E58" s="202">
        <f t="shared" si="9"/>
        <v>4</v>
      </c>
      <c r="F58" s="202">
        <f t="shared" si="9"/>
        <v>5</v>
      </c>
      <c r="G58" s="202">
        <f t="shared" si="9"/>
        <v>6</v>
      </c>
      <c r="H58" s="202">
        <f t="shared" si="9"/>
        <v>7</v>
      </c>
      <c r="I58" s="202">
        <f t="shared" si="9"/>
        <v>8</v>
      </c>
      <c r="J58" s="202">
        <f t="shared" si="9"/>
        <v>9</v>
      </c>
      <c r="K58" s="202">
        <f t="shared" si="9"/>
        <v>10</v>
      </c>
      <c r="L58" s="202">
        <f t="shared" si="9"/>
        <v>11</v>
      </c>
      <c r="M58" s="202">
        <f t="shared" si="9"/>
        <v>12</v>
      </c>
      <c r="N58" s="202">
        <f t="shared" si="9"/>
        <v>13</v>
      </c>
      <c r="O58" s="202">
        <f t="shared" si="9"/>
        <v>14</v>
      </c>
      <c r="P58" s="202">
        <f t="shared" si="9"/>
        <v>15</v>
      </c>
      <c r="Q58" s="202">
        <f t="shared" si="9"/>
        <v>16</v>
      </c>
      <c r="R58" s="202">
        <f t="shared" si="9"/>
        <v>17</v>
      </c>
      <c r="S58" s="202">
        <f t="shared" si="9"/>
        <v>18</v>
      </c>
      <c r="T58" s="202">
        <f t="shared" si="9"/>
        <v>19</v>
      </c>
      <c r="U58" s="202">
        <f t="shared" si="9"/>
        <v>20</v>
      </c>
      <c r="V58" s="202">
        <f t="shared" si="9"/>
        <v>21</v>
      </c>
      <c r="W58" s="202">
        <f t="shared" si="9"/>
        <v>22</v>
      </c>
      <c r="X58" s="202">
        <f t="shared" si="9"/>
        <v>23</v>
      </c>
      <c r="Y58" s="202">
        <f t="shared" si="9"/>
        <v>24</v>
      </c>
      <c r="Z58" s="202">
        <f t="shared" si="9"/>
        <v>25</v>
      </c>
      <c r="AA58" s="202">
        <f t="shared" si="9"/>
        <v>26</v>
      </c>
      <c r="AB58" s="202">
        <f t="shared" si="9"/>
        <v>27</v>
      </c>
      <c r="AC58" s="202">
        <f t="shared" si="9"/>
        <v>28</v>
      </c>
      <c r="AD58" s="202">
        <f t="shared" si="9"/>
        <v>29</v>
      </c>
      <c r="AE58" s="202">
        <f t="shared" si="9"/>
        <v>30</v>
      </c>
      <c r="AF58" s="202">
        <f t="shared" si="9"/>
        <v>31</v>
      </c>
      <c r="AG58" s="202">
        <f t="shared" si="9"/>
        <v>32</v>
      </c>
      <c r="AH58" s="202">
        <f t="shared" si="9"/>
        <v>33</v>
      </c>
      <c r="AI58" s="202">
        <f t="shared" si="9"/>
        <v>34</v>
      </c>
      <c r="AJ58" s="202">
        <f t="shared" si="9"/>
        <v>35</v>
      </c>
      <c r="AK58" s="202">
        <f t="shared" si="9"/>
        <v>36</v>
      </c>
      <c r="AL58" s="202">
        <f t="shared" si="9"/>
        <v>37</v>
      </c>
      <c r="AM58" s="202">
        <f t="shared" si="9"/>
        <v>38</v>
      </c>
      <c r="AN58" s="202">
        <f t="shared" si="9"/>
        <v>39</v>
      </c>
      <c r="AO58" s="202">
        <f t="shared" si="9"/>
        <v>40</v>
      </c>
      <c r="AP58" s="202">
        <f t="shared" si="9"/>
        <v>41</v>
      </c>
    </row>
    <row r="59" spans="1:45" ht="14.25" x14ac:dyDescent="0.2">
      <c r="A59" s="209" t="s">
        <v>273</v>
      </c>
      <c r="B59" s="402">
        <f t="shared" ref="B59:AP59" si="10">B50*$B$28</f>
        <v>0</v>
      </c>
      <c r="C59" s="402">
        <f t="shared" si="10"/>
        <v>0</v>
      </c>
      <c r="D59" s="402">
        <f t="shared" si="10"/>
        <v>0</v>
      </c>
      <c r="E59" s="402">
        <f t="shared" si="10"/>
        <v>0</v>
      </c>
      <c r="F59" s="402">
        <f t="shared" si="10"/>
        <v>0</v>
      </c>
      <c r="G59" s="402">
        <f t="shared" si="10"/>
        <v>0</v>
      </c>
      <c r="H59" s="402">
        <f t="shared" si="10"/>
        <v>0</v>
      </c>
      <c r="I59" s="402">
        <f t="shared" si="10"/>
        <v>0</v>
      </c>
      <c r="J59" s="402">
        <f t="shared" si="10"/>
        <v>0</v>
      </c>
      <c r="K59" s="402">
        <f t="shared" si="10"/>
        <v>0</v>
      </c>
      <c r="L59" s="402">
        <f t="shared" si="10"/>
        <v>0</v>
      </c>
      <c r="M59" s="402">
        <f t="shared" si="10"/>
        <v>0</v>
      </c>
      <c r="N59" s="402">
        <f t="shared" si="10"/>
        <v>0</v>
      </c>
      <c r="O59" s="402">
        <f t="shared" si="10"/>
        <v>0</v>
      </c>
      <c r="P59" s="402">
        <f t="shared" si="10"/>
        <v>0</v>
      </c>
      <c r="Q59" s="402">
        <f t="shared" si="10"/>
        <v>0</v>
      </c>
      <c r="R59" s="402">
        <f t="shared" si="10"/>
        <v>0</v>
      </c>
      <c r="S59" s="402">
        <f t="shared" si="10"/>
        <v>0</v>
      </c>
      <c r="T59" s="402">
        <f t="shared" si="10"/>
        <v>0</v>
      </c>
      <c r="U59" s="402">
        <f t="shared" si="10"/>
        <v>0</v>
      </c>
      <c r="V59" s="402">
        <f t="shared" si="10"/>
        <v>0</v>
      </c>
      <c r="W59" s="402">
        <f t="shared" si="10"/>
        <v>0</v>
      </c>
      <c r="X59" s="402">
        <f t="shared" si="10"/>
        <v>0</v>
      </c>
      <c r="Y59" s="402">
        <f t="shared" si="10"/>
        <v>0</v>
      </c>
      <c r="Z59" s="402">
        <f t="shared" si="10"/>
        <v>0</v>
      </c>
      <c r="AA59" s="402">
        <f t="shared" si="10"/>
        <v>0</v>
      </c>
      <c r="AB59" s="402">
        <f t="shared" si="10"/>
        <v>0</v>
      </c>
      <c r="AC59" s="402">
        <f t="shared" si="10"/>
        <v>0</v>
      </c>
      <c r="AD59" s="402">
        <f t="shared" si="10"/>
        <v>0</v>
      </c>
      <c r="AE59" s="402">
        <f t="shared" si="10"/>
        <v>0</v>
      </c>
      <c r="AF59" s="402">
        <f t="shared" si="10"/>
        <v>0</v>
      </c>
      <c r="AG59" s="402">
        <f t="shared" si="10"/>
        <v>0</v>
      </c>
      <c r="AH59" s="402">
        <f t="shared" si="10"/>
        <v>0</v>
      </c>
      <c r="AI59" s="402">
        <f t="shared" si="10"/>
        <v>0</v>
      </c>
      <c r="AJ59" s="402">
        <f t="shared" si="10"/>
        <v>0</v>
      </c>
      <c r="AK59" s="402">
        <f t="shared" si="10"/>
        <v>0</v>
      </c>
      <c r="AL59" s="402">
        <f t="shared" si="10"/>
        <v>0</v>
      </c>
      <c r="AM59" s="402">
        <f t="shared" si="10"/>
        <v>0</v>
      </c>
      <c r="AN59" s="402">
        <f t="shared" si="10"/>
        <v>0</v>
      </c>
      <c r="AO59" s="402">
        <f t="shared" si="10"/>
        <v>0</v>
      </c>
      <c r="AP59" s="402">
        <f t="shared" si="10"/>
        <v>0</v>
      </c>
    </row>
    <row r="60" spans="1:45" x14ac:dyDescent="0.2">
      <c r="A60" s="203" t="s">
        <v>272</v>
      </c>
      <c r="B60" s="401">
        <f t="shared" ref="B60:Z60" si="11">SUM(B61:B65)</f>
        <v>0</v>
      </c>
      <c r="C60" s="401">
        <f t="shared" si="11"/>
        <v>-56262.725112307686</v>
      </c>
      <c r="D60" s="401">
        <f>SUM(D61:D65)</f>
        <v>-58625.759567024616</v>
      </c>
      <c r="E60" s="401">
        <f t="shared" si="11"/>
        <v>-61088.041468839649</v>
      </c>
      <c r="F60" s="401">
        <f t="shared" si="11"/>
        <v>-63653.739210530912</v>
      </c>
      <c r="G60" s="401">
        <f t="shared" si="11"/>
        <v>-66327.196257373216</v>
      </c>
      <c r="H60" s="401">
        <f t="shared" si="11"/>
        <v>-69112.938500182892</v>
      </c>
      <c r="I60" s="401">
        <f t="shared" si="11"/>
        <v>-72015.681917190581</v>
      </c>
      <c r="J60" s="401">
        <f t="shared" si="11"/>
        <v>-75040.340557712581</v>
      </c>
      <c r="K60" s="401">
        <f t="shared" si="11"/>
        <v>-78192.034861136519</v>
      </c>
      <c r="L60" s="401">
        <f t="shared" si="11"/>
        <v>-81476.100325304258</v>
      </c>
      <c r="M60" s="401">
        <f t="shared" si="11"/>
        <v>-84898.096538967045</v>
      </c>
      <c r="N60" s="401">
        <f t="shared" si="11"/>
        <v>-88463.816593603668</v>
      </c>
      <c r="O60" s="401">
        <f t="shared" si="11"/>
        <v>-92179.296890535014</v>
      </c>
      <c r="P60" s="401">
        <f t="shared" si="11"/>
        <v>-96050.827359937481</v>
      </c>
      <c r="Q60" s="401">
        <f t="shared" si="11"/>
        <v>-100084.96210905488</v>
      </c>
      <c r="R60" s="401">
        <f t="shared" si="11"/>
        <v>-104288.53051763517</v>
      </c>
      <c r="S60" s="401">
        <f t="shared" si="11"/>
        <v>-108668.64879937586</v>
      </c>
      <c r="T60" s="401">
        <f t="shared" si="11"/>
        <v>-113232.73204894963</v>
      </c>
      <c r="U60" s="401">
        <f t="shared" si="11"/>
        <v>-117988.50679500552</v>
      </c>
      <c r="V60" s="401">
        <f t="shared" si="11"/>
        <v>-122944.02408039577</v>
      </c>
      <c r="W60" s="401">
        <f t="shared" si="11"/>
        <v>-128107.67309177241</v>
      </c>
      <c r="X60" s="401">
        <f t="shared" si="11"/>
        <v>-133488.19536162683</v>
      </c>
      <c r="Y60" s="401">
        <f t="shared" si="11"/>
        <v>-139094.69956681516</v>
      </c>
      <c r="Z60" s="401">
        <f t="shared" si="11"/>
        <v>-144936.67694862143</v>
      </c>
      <c r="AA60" s="401">
        <f t="shared" ref="AA60:AP60" si="12">SUM(AA61:AA65)</f>
        <v>-151024.01738046354</v>
      </c>
      <c r="AB60" s="401">
        <f t="shared" si="12"/>
        <v>-157367.026110443</v>
      </c>
      <c r="AC60" s="401">
        <f t="shared" si="12"/>
        <v>-163976.44120708163</v>
      </c>
      <c r="AD60" s="401">
        <f t="shared" si="12"/>
        <v>-170863.45173777908</v>
      </c>
      <c r="AE60" s="401">
        <f t="shared" si="12"/>
        <v>-178039.71671076582</v>
      </c>
      <c r="AF60" s="401">
        <f t="shared" si="12"/>
        <v>-185517.38481261797</v>
      </c>
      <c r="AG60" s="401">
        <f t="shared" si="12"/>
        <v>-193309.11497474794</v>
      </c>
      <c r="AH60" s="401">
        <f t="shared" si="12"/>
        <v>-201428.09780368733</v>
      </c>
      <c r="AI60" s="401">
        <f t="shared" si="12"/>
        <v>-209888.0779114422</v>
      </c>
      <c r="AJ60" s="401">
        <f t="shared" si="12"/>
        <v>-218703.37718372277</v>
      </c>
      <c r="AK60" s="401">
        <f t="shared" si="12"/>
        <v>-227888.91902543913</v>
      </c>
      <c r="AL60" s="401">
        <f t="shared" si="12"/>
        <v>-237460.2536245076</v>
      </c>
      <c r="AM60" s="401">
        <f t="shared" si="12"/>
        <v>-247433.58427673692</v>
      </c>
      <c r="AN60" s="401">
        <f t="shared" si="12"/>
        <v>-257825.79481635991</v>
      </c>
      <c r="AO60" s="401">
        <f t="shared" si="12"/>
        <v>-268654.47819864703</v>
      </c>
      <c r="AP60" s="401">
        <f t="shared" si="12"/>
        <v>-279937.96628299024</v>
      </c>
    </row>
    <row r="61" spans="1:45" x14ac:dyDescent="0.2">
      <c r="A61" s="210" t="s">
        <v>271</v>
      </c>
      <c r="B61" s="401"/>
      <c r="C61" s="401">
        <f>-IF(C$47&lt;=$B$30,0,$B$29*(1+C$49)*$B$28)</f>
        <v>-56262.725112307686</v>
      </c>
      <c r="D61" s="401">
        <f>-IF(D$47&lt;=$B$30,0,$B$29*(1+D$49)*$B$28)</f>
        <v>-58625.759567024616</v>
      </c>
      <c r="E61" s="401">
        <f t="shared" ref="E61:AP61" si="13">-IF(E$47&lt;=$B$30,0,$B$29*(1+E$49)*$B$28)</f>
        <v>-61088.041468839649</v>
      </c>
      <c r="F61" s="401">
        <f t="shared" si="13"/>
        <v>-63653.739210530912</v>
      </c>
      <c r="G61" s="401">
        <f t="shared" si="13"/>
        <v>-66327.196257373216</v>
      </c>
      <c r="H61" s="401">
        <f t="shared" si="13"/>
        <v>-69112.938500182892</v>
      </c>
      <c r="I61" s="401">
        <f t="shared" si="13"/>
        <v>-72015.681917190581</v>
      </c>
      <c r="J61" s="401">
        <f t="shared" si="13"/>
        <v>-75040.340557712581</v>
      </c>
      <c r="K61" s="401">
        <f t="shared" si="13"/>
        <v>-78192.034861136519</v>
      </c>
      <c r="L61" s="401">
        <f t="shared" si="13"/>
        <v>-81476.100325304258</v>
      </c>
      <c r="M61" s="401">
        <f t="shared" si="13"/>
        <v>-84898.096538967045</v>
      </c>
      <c r="N61" s="401">
        <f t="shared" si="13"/>
        <v>-88463.816593603668</v>
      </c>
      <c r="O61" s="401">
        <f t="shared" si="13"/>
        <v>-92179.296890535014</v>
      </c>
      <c r="P61" s="401">
        <f t="shared" si="13"/>
        <v>-96050.827359937481</v>
      </c>
      <c r="Q61" s="401">
        <f t="shared" si="13"/>
        <v>-100084.96210905488</v>
      </c>
      <c r="R61" s="401">
        <f t="shared" si="13"/>
        <v>-104288.53051763517</v>
      </c>
      <c r="S61" s="401">
        <f t="shared" si="13"/>
        <v>-108668.64879937586</v>
      </c>
      <c r="T61" s="401">
        <f t="shared" si="13"/>
        <v>-113232.73204894963</v>
      </c>
      <c r="U61" s="401">
        <f t="shared" si="13"/>
        <v>-117988.50679500552</v>
      </c>
      <c r="V61" s="401">
        <f t="shared" si="13"/>
        <v>-122944.02408039577</v>
      </c>
      <c r="W61" s="401">
        <f t="shared" si="13"/>
        <v>-128107.67309177241</v>
      </c>
      <c r="X61" s="401">
        <f t="shared" si="13"/>
        <v>-133488.19536162683</v>
      </c>
      <c r="Y61" s="401">
        <f t="shared" si="13"/>
        <v>-139094.69956681516</v>
      </c>
      <c r="Z61" s="401">
        <f t="shared" si="13"/>
        <v>-144936.67694862143</v>
      </c>
      <c r="AA61" s="401">
        <f t="shared" si="13"/>
        <v>-151024.01738046354</v>
      </c>
      <c r="AB61" s="401">
        <f t="shared" si="13"/>
        <v>-157367.026110443</v>
      </c>
      <c r="AC61" s="401">
        <f t="shared" si="13"/>
        <v>-163976.44120708163</v>
      </c>
      <c r="AD61" s="401">
        <f t="shared" si="13"/>
        <v>-170863.45173777908</v>
      </c>
      <c r="AE61" s="401">
        <f t="shared" si="13"/>
        <v>-178039.71671076582</v>
      </c>
      <c r="AF61" s="401">
        <f t="shared" si="13"/>
        <v>-185517.38481261797</v>
      </c>
      <c r="AG61" s="401">
        <f t="shared" si="13"/>
        <v>-193309.11497474794</v>
      </c>
      <c r="AH61" s="401">
        <f t="shared" si="13"/>
        <v>-201428.09780368733</v>
      </c>
      <c r="AI61" s="401">
        <f t="shared" si="13"/>
        <v>-209888.0779114422</v>
      </c>
      <c r="AJ61" s="401">
        <f t="shared" si="13"/>
        <v>-218703.37718372277</v>
      </c>
      <c r="AK61" s="401">
        <f t="shared" si="13"/>
        <v>-227888.91902543913</v>
      </c>
      <c r="AL61" s="401">
        <f t="shared" si="13"/>
        <v>-237460.2536245076</v>
      </c>
      <c r="AM61" s="401">
        <f t="shared" si="13"/>
        <v>-247433.58427673692</v>
      </c>
      <c r="AN61" s="401">
        <f t="shared" si="13"/>
        <v>-257825.79481635991</v>
      </c>
      <c r="AO61" s="401">
        <f t="shared" si="13"/>
        <v>-268654.47819864703</v>
      </c>
      <c r="AP61" s="401">
        <f t="shared" si="13"/>
        <v>-279937.96628299024</v>
      </c>
    </row>
    <row r="62" spans="1:45" x14ac:dyDescent="0.2">
      <c r="A62" s="210" t="str">
        <f>A32</f>
        <v>Прочие расходы при эксплуатации объекта, руб. без НДС</v>
      </c>
      <c r="B62" s="401"/>
      <c r="C62" s="401"/>
      <c r="D62" s="401"/>
      <c r="E62" s="401"/>
      <c r="F62" s="401"/>
      <c r="G62" s="401"/>
      <c r="H62" s="401"/>
      <c r="I62" s="401"/>
      <c r="J62" s="401"/>
      <c r="K62" s="401"/>
      <c r="L62" s="401"/>
      <c r="M62" s="401"/>
      <c r="N62" s="401"/>
      <c r="O62" s="401"/>
      <c r="P62" s="401"/>
      <c r="Q62" s="401"/>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row>
    <row r="63" spans="1:45" x14ac:dyDescent="0.2">
      <c r="A63" s="210" t="s">
        <v>472</v>
      </c>
      <c r="B63" s="401"/>
      <c r="C63" s="401"/>
      <c r="D63" s="401"/>
      <c r="E63" s="401"/>
      <c r="F63" s="401"/>
      <c r="G63" s="401"/>
      <c r="H63" s="401"/>
      <c r="I63" s="401"/>
      <c r="J63" s="401"/>
      <c r="K63" s="401"/>
      <c r="L63" s="401"/>
      <c r="M63" s="401"/>
      <c r="N63" s="401"/>
      <c r="O63" s="401"/>
      <c r="P63" s="401"/>
      <c r="Q63" s="401"/>
      <c r="R63" s="401"/>
      <c r="S63" s="401"/>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row>
    <row r="64" spans="1:45" x14ac:dyDescent="0.2">
      <c r="A64" s="210" t="s">
        <v>472</v>
      </c>
      <c r="B64" s="401"/>
      <c r="C64" s="401"/>
      <c r="D64" s="401"/>
      <c r="E64" s="401"/>
      <c r="F64" s="401"/>
      <c r="G64" s="401"/>
      <c r="H64" s="401"/>
      <c r="I64" s="401"/>
      <c r="J64" s="401"/>
      <c r="K64" s="401"/>
      <c r="L64" s="401"/>
      <c r="M64" s="401"/>
      <c r="N64" s="401"/>
      <c r="O64" s="401"/>
      <c r="P64" s="401"/>
      <c r="Q64" s="401"/>
      <c r="R64" s="401"/>
      <c r="S64" s="401"/>
      <c r="T64" s="401"/>
      <c r="U64" s="401"/>
      <c r="V64" s="401"/>
      <c r="W64" s="401"/>
      <c r="X64" s="401"/>
      <c r="Y64" s="401"/>
      <c r="Z64" s="401"/>
      <c r="AA64" s="401"/>
      <c r="AB64" s="401"/>
      <c r="AC64" s="401"/>
      <c r="AD64" s="401"/>
      <c r="AE64" s="401"/>
      <c r="AF64" s="401"/>
      <c r="AG64" s="401"/>
      <c r="AH64" s="401"/>
      <c r="AI64" s="401"/>
      <c r="AJ64" s="401"/>
      <c r="AK64" s="401"/>
      <c r="AL64" s="401"/>
      <c r="AM64" s="401"/>
      <c r="AN64" s="401"/>
      <c r="AO64" s="401"/>
      <c r="AP64" s="401"/>
    </row>
    <row r="65" spans="1:45" ht="31.5" x14ac:dyDescent="0.2">
      <c r="A65" s="210" t="s">
        <v>476</v>
      </c>
      <c r="B65" s="401"/>
      <c r="C65" s="401"/>
      <c r="D65" s="401"/>
      <c r="E65" s="401"/>
      <c r="F65" s="401"/>
      <c r="G65" s="401"/>
      <c r="H65" s="401"/>
      <c r="I65" s="401"/>
      <c r="J65" s="401"/>
      <c r="K65" s="401"/>
      <c r="L65" s="401"/>
      <c r="M65" s="401"/>
      <c r="N65" s="401"/>
      <c r="O65" s="401"/>
      <c r="P65" s="401"/>
      <c r="Q65" s="401"/>
      <c r="R65" s="401"/>
      <c r="S65" s="401"/>
      <c r="T65" s="401"/>
      <c r="U65" s="401"/>
      <c r="V65" s="401"/>
      <c r="W65" s="401"/>
      <c r="X65" s="401"/>
      <c r="Y65" s="401"/>
      <c r="Z65" s="401"/>
      <c r="AA65" s="401"/>
      <c r="AB65" s="401"/>
      <c r="AC65" s="401"/>
      <c r="AD65" s="401"/>
      <c r="AE65" s="401"/>
      <c r="AF65" s="401"/>
      <c r="AG65" s="401"/>
      <c r="AH65" s="401"/>
      <c r="AI65" s="401"/>
      <c r="AJ65" s="401"/>
      <c r="AK65" s="401"/>
      <c r="AL65" s="401"/>
      <c r="AM65" s="401"/>
      <c r="AN65" s="401"/>
      <c r="AO65" s="401"/>
      <c r="AP65" s="401"/>
    </row>
    <row r="66" spans="1:45" ht="28.5" x14ac:dyDescent="0.2">
      <c r="A66" s="211" t="s">
        <v>269</v>
      </c>
      <c r="B66" s="402">
        <f t="shared" ref="B66:AO66" si="14">B59+B60</f>
        <v>0</v>
      </c>
      <c r="C66" s="402">
        <f t="shared" si="14"/>
        <v>-56262.725112307686</v>
      </c>
      <c r="D66" s="402">
        <f t="shared" si="14"/>
        <v>-58625.759567024616</v>
      </c>
      <c r="E66" s="402">
        <f t="shared" si="14"/>
        <v>-61088.041468839649</v>
      </c>
      <c r="F66" s="402">
        <f t="shared" si="14"/>
        <v>-63653.739210530912</v>
      </c>
      <c r="G66" s="402">
        <f t="shared" si="14"/>
        <v>-66327.196257373216</v>
      </c>
      <c r="H66" s="402">
        <f t="shared" si="14"/>
        <v>-69112.938500182892</v>
      </c>
      <c r="I66" s="402">
        <f t="shared" si="14"/>
        <v>-72015.681917190581</v>
      </c>
      <c r="J66" s="402">
        <f t="shared" si="14"/>
        <v>-75040.340557712581</v>
      </c>
      <c r="K66" s="402">
        <f t="shared" si="14"/>
        <v>-78192.034861136519</v>
      </c>
      <c r="L66" s="402">
        <f t="shared" si="14"/>
        <v>-81476.100325304258</v>
      </c>
      <c r="M66" s="402">
        <f t="shared" si="14"/>
        <v>-84898.096538967045</v>
      </c>
      <c r="N66" s="402">
        <f t="shared" si="14"/>
        <v>-88463.816593603668</v>
      </c>
      <c r="O66" s="402">
        <f t="shared" si="14"/>
        <v>-92179.296890535014</v>
      </c>
      <c r="P66" s="402">
        <f t="shared" si="14"/>
        <v>-96050.827359937481</v>
      </c>
      <c r="Q66" s="402">
        <f t="shared" si="14"/>
        <v>-100084.96210905488</v>
      </c>
      <c r="R66" s="402">
        <f t="shared" si="14"/>
        <v>-104288.53051763517</v>
      </c>
      <c r="S66" s="402">
        <f t="shared" si="14"/>
        <v>-108668.64879937586</v>
      </c>
      <c r="T66" s="402">
        <f t="shared" si="14"/>
        <v>-113232.73204894963</v>
      </c>
      <c r="U66" s="402">
        <f t="shared" si="14"/>
        <v>-117988.50679500552</v>
      </c>
      <c r="V66" s="402">
        <f t="shared" si="14"/>
        <v>-122944.02408039577</v>
      </c>
      <c r="W66" s="402">
        <f t="shared" si="14"/>
        <v>-128107.67309177241</v>
      </c>
      <c r="X66" s="402">
        <f t="shared" si="14"/>
        <v>-133488.19536162683</v>
      </c>
      <c r="Y66" s="402">
        <f t="shared" si="14"/>
        <v>-139094.69956681516</v>
      </c>
      <c r="Z66" s="402">
        <f t="shared" si="14"/>
        <v>-144936.67694862143</v>
      </c>
      <c r="AA66" s="402">
        <f t="shared" si="14"/>
        <v>-151024.01738046354</v>
      </c>
      <c r="AB66" s="402">
        <f t="shared" si="14"/>
        <v>-157367.026110443</v>
      </c>
      <c r="AC66" s="402">
        <f t="shared" si="14"/>
        <v>-163976.44120708163</v>
      </c>
      <c r="AD66" s="402">
        <f t="shared" si="14"/>
        <v>-170863.45173777908</v>
      </c>
      <c r="AE66" s="402">
        <f t="shared" si="14"/>
        <v>-178039.71671076582</v>
      </c>
      <c r="AF66" s="402">
        <f t="shared" si="14"/>
        <v>-185517.38481261797</v>
      </c>
      <c r="AG66" s="402">
        <f t="shared" si="14"/>
        <v>-193309.11497474794</v>
      </c>
      <c r="AH66" s="402">
        <f t="shared" si="14"/>
        <v>-201428.09780368733</v>
      </c>
      <c r="AI66" s="402">
        <f t="shared" si="14"/>
        <v>-209888.0779114422</v>
      </c>
      <c r="AJ66" s="402">
        <f t="shared" si="14"/>
        <v>-218703.37718372277</v>
      </c>
      <c r="AK66" s="402">
        <f t="shared" si="14"/>
        <v>-227888.91902543913</v>
      </c>
      <c r="AL66" s="402">
        <f t="shared" si="14"/>
        <v>-237460.2536245076</v>
      </c>
      <c r="AM66" s="402">
        <f t="shared" si="14"/>
        <v>-247433.58427673692</v>
      </c>
      <c r="AN66" s="402">
        <f t="shared" si="14"/>
        <v>-257825.79481635991</v>
      </c>
      <c r="AO66" s="402">
        <f t="shared" si="14"/>
        <v>-268654.47819864703</v>
      </c>
      <c r="AP66" s="402">
        <f>AP59+AP60</f>
        <v>-279937.96628299024</v>
      </c>
    </row>
    <row r="67" spans="1:45" x14ac:dyDescent="0.2">
      <c r="A67" s="210" t="s">
        <v>264</v>
      </c>
      <c r="B67" s="212"/>
      <c r="C67" s="401">
        <f>-($B$25)*1.18*$B$28/$B$27</f>
        <v>-51845.539049999999</v>
      </c>
      <c r="D67" s="401">
        <f>C67</f>
        <v>-51845.539049999999</v>
      </c>
      <c r="E67" s="401">
        <f t="shared" ref="E67:AP67" si="15">D67</f>
        <v>-51845.539049999999</v>
      </c>
      <c r="F67" s="401">
        <f t="shared" si="15"/>
        <v>-51845.539049999999</v>
      </c>
      <c r="G67" s="401">
        <f t="shared" si="15"/>
        <v>-51845.539049999999</v>
      </c>
      <c r="H67" s="401">
        <f t="shared" si="15"/>
        <v>-51845.539049999999</v>
      </c>
      <c r="I67" s="401">
        <f t="shared" si="15"/>
        <v>-51845.539049999999</v>
      </c>
      <c r="J67" s="401">
        <f t="shared" si="15"/>
        <v>-51845.539049999999</v>
      </c>
      <c r="K67" s="401">
        <f t="shared" si="15"/>
        <v>-51845.539049999999</v>
      </c>
      <c r="L67" s="401">
        <f t="shared" si="15"/>
        <v>-51845.539049999999</v>
      </c>
      <c r="M67" s="401">
        <f t="shared" si="15"/>
        <v>-51845.539049999999</v>
      </c>
      <c r="N67" s="401">
        <f t="shared" si="15"/>
        <v>-51845.539049999999</v>
      </c>
      <c r="O67" s="401">
        <f t="shared" si="15"/>
        <v>-51845.539049999999</v>
      </c>
      <c r="P67" s="401">
        <f t="shared" si="15"/>
        <v>-51845.539049999999</v>
      </c>
      <c r="Q67" s="401">
        <f t="shared" si="15"/>
        <v>-51845.539049999999</v>
      </c>
      <c r="R67" s="401">
        <f t="shared" si="15"/>
        <v>-51845.539049999999</v>
      </c>
      <c r="S67" s="401">
        <f t="shared" si="15"/>
        <v>-51845.539049999999</v>
      </c>
      <c r="T67" s="401">
        <f t="shared" si="15"/>
        <v>-51845.539049999999</v>
      </c>
      <c r="U67" s="401">
        <f t="shared" si="15"/>
        <v>-51845.539049999999</v>
      </c>
      <c r="V67" s="401">
        <f t="shared" si="15"/>
        <v>-51845.539049999999</v>
      </c>
      <c r="W67" s="401">
        <f t="shared" si="15"/>
        <v>-51845.539049999999</v>
      </c>
      <c r="X67" s="401">
        <f t="shared" si="15"/>
        <v>-51845.539049999999</v>
      </c>
      <c r="Y67" s="401">
        <f t="shared" si="15"/>
        <v>-51845.539049999999</v>
      </c>
      <c r="Z67" s="401">
        <f t="shared" si="15"/>
        <v>-51845.539049999999</v>
      </c>
      <c r="AA67" s="401">
        <f t="shared" si="15"/>
        <v>-51845.539049999999</v>
      </c>
      <c r="AB67" s="401">
        <f t="shared" si="15"/>
        <v>-51845.539049999999</v>
      </c>
      <c r="AC67" s="401">
        <f t="shared" si="15"/>
        <v>-51845.539049999999</v>
      </c>
      <c r="AD67" s="401">
        <f t="shared" si="15"/>
        <v>-51845.539049999999</v>
      </c>
      <c r="AE67" s="401">
        <f t="shared" si="15"/>
        <v>-51845.539049999999</v>
      </c>
      <c r="AF67" s="401">
        <f t="shared" si="15"/>
        <v>-51845.539049999999</v>
      </c>
      <c r="AG67" s="401">
        <f t="shared" si="15"/>
        <v>-51845.539049999999</v>
      </c>
      <c r="AH67" s="401">
        <f t="shared" si="15"/>
        <v>-51845.539049999999</v>
      </c>
      <c r="AI67" s="401">
        <f t="shared" si="15"/>
        <v>-51845.539049999999</v>
      </c>
      <c r="AJ67" s="401">
        <f t="shared" si="15"/>
        <v>-51845.539049999999</v>
      </c>
      <c r="AK67" s="401">
        <f t="shared" si="15"/>
        <v>-51845.539049999999</v>
      </c>
      <c r="AL67" s="401">
        <f t="shared" si="15"/>
        <v>-51845.539049999999</v>
      </c>
      <c r="AM67" s="401">
        <f t="shared" si="15"/>
        <v>-51845.539049999999</v>
      </c>
      <c r="AN67" s="401">
        <f t="shared" si="15"/>
        <v>-51845.539049999999</v>
      </c>
      <c r="AO67" s="401">
        <f t="shared" si="15"/>
        <v>-51845.539049999999</v>
      </c>
      <c r="AP67" s="401">
        <f t="shared" si="15"/>
        <v>-51845.539049999999</v>
      </c>
      <c r="AQ67" s="213">
        <f>SUM(B67:AA67)/1.18</f>
        <v>-1098422.4375000002</v>
      </c>
      <c r="AR67" s="214">
        <f>SUM(B67:AF67)/1.18</f>
        <v>-1318106.9250000005</v>
      </c>
      <c r="AS67" s="214">
        <f>SUM(B67:AP67)/1.18</f>
        <v>-1757475.9000000006</v>
      </c>
    </row>
    <row r="68" spans="1:45" ht="28.5" x14ac:dyDescent="0.2">
      <c r="A68" s="211" t="s">
        <v>265</v>
      </c>
      <c r="B68" s="402">
        <f t="shared" ref="B68:J68" si="16">B66+B67</f>
        <v>0</v>
      </c>
      <c r="C68" s="402">
        <f>C66+C67</f>
        <v>-108108.26416230769</v>
      </c>
      <c r="D68" s="402">
        <f>D66+D67</f>
        <v>-110471.29861702461</v>
      </c>
      <c r="E68" s="402">
        <f t="shared" si="16"/>
        <v>-112933.58051883965</v>
      </c>
      <c r="F68" s="402">
        <f>F66+C67</f>
        <v>-115499.2782605309</v>
      </c>
      <c r="G68" s="402">
        <f t="shared" si="16"/>
        <v>-118172.73530737322</v>
      </c>
      <c r="H68" s="402">
        <f t="shared" si="16"/>
        <v>-120958.4775501829</v>
      </c>
      <c r="I68" s="402">
        <f t="shared" si="16"/>
        <v>-123861.22096719057</v>
      </c>
      <c r="J68" s="402">
        <f t="shared" si="16"/>
        <v>-126885.87960771259</v>
      </c>
      <c r="K68" s="402">
        <f>K66+K67</f>
        <v>-130037.57391113651</v>
      </c>
      <c r="L68" s="402">
        <f>L66+L67</f>
        <v>-133321.63937530425</v>
      </c>
      <c r="M68" s="402">
        <f t="shared" ref="M68:AO68" si="17">M66+M67</f>
        <v>-136743.63558896704</v>
      </c>
      <c r="N68" s="402">
        <f t="shared" si="17"/>
        <v>-140309.35564360366</v>
      </c>
      <c r="O68" s="402">
        <f t="shared" si="17"/>
        <v>-144024.83594053501</v>
      </c>
      <c r="P68" s="402">
        <f t="shared" si="17"/>
        <v>-147896.36640993747</v>
      </c>
      <c r="Q68" s="402">
        <f t="shared" si="17"/>
        <v>-151930.50115905487</v>
      </c>
      <c r="R68" s="402">
        <f t="shared" si="17"/>
        <v>-156134.06956763516</v>
      </c>
      <c r="S68" s="402">
        <f t="shared" si="17"/>
        <v>-160514.18784937586</v>
      </c>
      <c r="T68" s="402">
        <f t="shared" si="17"/>
        <v>-165078.27109894963</v>
      </c>
      <c r="U68" s="402">
        <f t="shared" si="17"/>
        <v>-169834.04584500552</v>
      </c>
      <c r="V68" s="402">
        <f t="shared" si="17"/>
        <v>-174789.56313039578</v>
      </c>
      <c r="W68" s="402">
        <f t="shared" si="17"/>
        <v>-179953.21214177241</v>
      </c>
      <c r="X68" s="402">
        <f t="shared" si="17"/>
        <v>-185333.73441162682</v>
      </c>
      <c r="Y68" s="402">
        <f t="shared" si="17"/>
        <v>-190940.23861681516</v>
      </c>
      <c r="Z68" s="402">
        <f t="shared" si="17"/>
        <v>-196782.21599862142</v>
      </c>
      <c r="AA68" s="402">
        <f t="shared" si="17"/>
        <v>-202869.55643046353</v>
      </c>
      <c r="AB68" s="402">
        <f t="shared" si="17"/>
        <v>-209212.56516044299</v>
      </c>
      <c r="AC68" s="402">
        <f t="shared" si="17"/>
        <v>-215821.98025708162</v>
      </c>
      <c r="AD68" s="402">
        <f t="shared" si="17"/>
        <v>-222708.99078777907</v>
      </c>
      <c r="AE68" s="402">
        <f t="shared" si="17"/>
        <v>-229885.25576076581</v>
      </c>
      <c r="AF68" s="402">
        <f t="shared" si="17"/>
        <v>-237362.92386261796</v>
      </c>
      <c r="AG68" s="402">
        <f t="shared" si="17"/>
        <v>-245154.65402474793</v>
      </c>
      <c r="AH68" s="402">
        <f t="shared" si="17"/>
        <v>-253273.63685368732</v>
      </c>
      <c r="AI68" s="402">
        <f t="shared" si="17"/>
        <v>-261733.6169614422</v>
      </c>
      <c r="AJ68" s="402">
        <f t="shared" si="17"/>
        <v>-270548.91623372276</v>
      </c>
      <c r="AK68" s="402">
        <f t="shared" si="17"/>
        <v>-279734.45807543915</v>
      </c>
      <c r="AL68" s="402">
        <f t="shared" si="17"/>
        <v>-289305.7926745076</v>
      </c>
      <c r="AM68" s="402">
        <f t="shared" si="17"/>
        <v>-299279.12332673691</v>
      </c>
      <c r="AN68" s="402">
        <f t="shared" si="17"/>
        <v>-309671.3338663599</v>
      </c>
      <c r="AO68" s="402">
        <f t="shared" si="17"/>
        <v>-320500.01724864705</v>
      </c>
      <c r="AP68" s="402">
        <f>AP66+AP67</f>
        <v>-331783.50533299026</v>
      </c>
      <c r="AQ68" s="163">
        <v>25</v>
      </c>
      <c r="AR68" s="163">
        <v>30</v>
      </c>
      <c r="AS68" s="163">
        <v>40</v>
      </c>
    </row>
    <row r="69" spans="1:45" x14ac:dyDescent="0.2">
      <c r="A69" s="210" t="s">
        <v>263</v>
      </c>
      <c r="B69" s="401">
        <f t="shared" ref="B69:AO69" si="18">-B56</f>
        <v>0</v>
      </c>
      <c r="C69" s="401">
        <f t="shared" si="18"/>
        <v>0</v>
      </c>
      <c r="D69" s="401">
        <f t="shared" si="18"/>
        <v>0</v>
      </c>
      <c r="E69" s="401">
        <f t="shared" si="18"/>
        <v>0</v>
      </c>
      <c r="F69" s="401">
        <f t="shared" si="18"/>
        <v>0</v>
      </c>
      <c r="G69" s="401">
        <f t="shared" si="18"/>
        <v>0</v>
      </c>
      <c r="H69" s="401">
        <f t="shared" si="18"/>
        <v>0</v>
      </c>
      <c r="I69" s="401">
        <f t="shared" si="18"/>
        <v>0</v>
      </c>
      <c r="J69" s="401">
        <f t="shared" si="18"/>
        <v>0</v>
      </c>
      <c r="K69" s="401">
        <f t="shared" si="18"/>
        <v>0</v>
      </c>
      <c r="L69" s="401">
        <f t="shared" si="18"/>
        <v>0</v>
      </c>
      <c r="M69" s="401">
        <f t="shared" si="18"/>
        <v>0</v>
      </c>
      <c r="N69" s="401">
        <f t="shared" si="18"/>
        <v>0</v>
      </c>
      <c r="O69" s="401">
        <f t="shared" si="18"/>
        <v>0</v>
      </c>
      <c r="P69" s="401">
        <f t="shared" si="18"/>
        <v>0</v>
      </c>
      <c r="Q69" s="401">
        <f t="shared" si="18"/>
        <v>0</v>
      </c>
      <c r="R69" s="401">
        <f t="shared" si="18"/>
        <v>0</v>
      </c>
      <c r="S69" s="401">
        <f t="shared" si="18"/>
        <v>0</v>
      </c>
      <c r="T69" s="401">
        <f t="shared" si="18"/>
        <v>0</v>
      </c>
      <c r="U69" s="401">
        <f t="shared" si="18"/>
        <v>0</v>
      </c>
      <c r="V69" s="401">
        <f t="shared" si="18"/>
        <v>0</v>
      </c>
      <c r="W69" s="401">
        <f t="shared" si="18"/>
        <v>0</v>
      </c>
      <c r="X69" s="401">
        <f t="shared" si="18"/>
        <v>0</v>
      </c>
      <c r="Y69" s="401">
        <f t="shared" si="18"/>
        <v>0</v>
      </c>
      <c r="Z69" s="401">
        <f t="shared" si="18"/>
        <v>0</v>
      </c>
      <c r="AA69" s="401">
        <f t="shared" si="18"/>
        <v>0</v>
      </c>
      <c r="AB69" s="401">
        <f t="shared" si="18"/>
        <v>0</v>
      </c>
      <c r="AC69" s="401">
        <f t="shared" si="18"/>
        <v>0</v>
      </c>
      <c r="AD69" s="401">
        <f t="shared" si="18"/>
        <v>0</v>
      </c>
      <c r="AE69" s="401">
        <f t="shared" si="18"/>
        <v>0</v>
      </c>
      <c r="AF69" s="401">
        <f t="shared" si="18"/>
        <v>0</v>
      </c>
      <c r="AG69" s="401">
        <f t="shared" si="18"/>
        <v>0</v>
      </c>
      <c r="AH69" s="401">
        <f t="shared" si="18"/>
        <v>0</v>
      </c>
      <c r="AI69" s="401">
        <f t="shared" si="18"/>
        <v>0</v>
      </c>
      <c r="AJ69" s="401">
        <f t="shared" si="18"/>
        <v>0</v>
      </c>
      <c r="AK69" s="401">
        <f t="shared" si="18"/>
        <v>0</v>
      </c>
      <c r="AL69" s="401">
        <f t="shared" si="18"/>
        <v>0</v>
      </c>
      <c r="AM69" s="401">
        <f t="shared" si="18"/>
        <v>0</v>
      </c>
      <c r="AN69" s="401">
        <f t="shared" si="18"/>
        <v>0</v>
      </c>
      <c r="AO69" s="401">
        <f t="shared" si="18"/>
        <v>0</v>
      </c>
      <c r="AP69" s="401">
        <f>-AP56</f>
        <v>0</v>
      </c>
    </row>
    <row r="70" spans="1:45" ht="14.25" x14ac:dyDescent="0.2">
      <c r="A70" s="211" t="s">
        <v>268</v>
      </c>
      <c r="B70" s="402">
        <f t="shared" ref="B70:AO70" si="19">B68+B69</f>
        <v>0</v>
      </c>
      <c r="C70" s="402">
        <f t="shared" si="19"/>
        <v>-108108.26416230769</v>
      </c>
      <c r="D70" s="402">
        <f t="shared" si="19"/>
        <v>-110471.29861702461</v>
      </c>
      <c r="E70" s="402">
        <f t="shared" si="19"/>
        <v>-112933.58051883965</v>
      </c>
      <c r="F70" s="402">
        <f t="shared" si="19"/>
        <v>-115499.2782605309</v>
      </c>
      <c r="G70" s="402">
        <f t="shared" si="19"/>
        <v>-118172.73530737322</v>
      </c>
      <c r="H70" s="402">
        <f t="shared" si="19"/>
        <v>-120958.4775501829</v>
      </c>
      <c r="I70" s="402">
        <f t="shared" si="19"/>
        <v>-123861.22096719057</v>
      </c>
      <c r="J70" s="402">
        <f t="shared" si="19"/>
        <v>-126885.87960771259</v>
      </c>
      <c r="K70" s="402">
        <f t="shared" si="19"/>
        <v>-130037.57391113651</v>
      </c>
      <c r="L70" s="402">
        <f t="shared" si="19"/>
        <v>-133321.63937530425</v>
      </c>
      <c r="M70" s="402">
        <f t="shared" si="19"/>
        <v>-136743.63558896704</v>
      </c>
      <c r="N70" s="402">
        <f t="shared" si="19"/>
        <v>-140309.35564360366</v>
      </c>
      <c r="O70" s="402">
        <f t="shared" si="19"/>
        <v>-144024.83594053501</v>
      </c>
      <c r="P70" s="402">
        <f t="shared" si="19"/>
        <v>-147896.36640993747</v>
      </c>
      <c r="Q70" s="402">
        <f t="shared" si="19"/>
        <v>-151930.50115905487</v>
      </c>
      <c r="R70" s="402">
        <f t="shared" si="19"/>
        <v>-156134.06956763516</v>
      </c>
      <c r="S70" s="402">
        <f t="shared" si="19"/>
        <v>-160514.18784937586</v>
      </c>
      <c r="T70" s="402">
        <f t="shared" si="19"/>
        <v>-165078.27109894963</v>
      </c>
      <c r="U70" s="402">
        <f t="shared" si="19"/>
        <v>-169834.04584500552</v>
      </c>
      <c r="V70" s="402">
        <f t="shared" si="19"/>
        <v>-174789.56313039578</v>
      </c>
      <c r="W70" s="402">
        <f t="shared" si="19"/>
        <v>-179953.21214177241</v>
      </c>
      <c r="X70" s="402">
        <f t="shared" si="19"/>
        <v>-185333.73441162682</v>
      </c>
      <c r="Y70" s="402">
        <f t="shared" si="19"/>
        <v>-190940.23861681516</v>
      </c>
      <c r="Z70" s="402">
        <f t="shared" si="19"/>
        <v>-196782.21599862142</v>
      </c>
      <c r="AA70" s="402">
        <f t="shared" si="19"/>
        <v>-202869.55643046353</v>
      </c>
      <c r="AB70" s="402">
        <f t="shared" si="19"/>
        <v>-209212.56516044299</v>
      </c>
      <c r="AC70" s="402">
        <f t="shared" si="19"/>
        <v>-215821.98025708162</v>
      </c>
      <c r="AD70" s="402">
        <f t="shared" si="19"/>
        <v>-222708.99078777907</v>
      </c>
      <c r="AE70" s="402">
        <f t="shared" si="19"/>
        <v>-229885.25576076581</v>
      </c>
      <c r="AF70" s="402">
        <f t="shared" si="19"/>
        <v>-237362.92386261796</v>
      </c>
      <c r="AG70" s="402">
        <f t="shared" si="19"/>
        <v>-245154.65402474793</v>
      </c>
      <c r="AH70" s="402">
        <f t="shared" si="19"/>
        <v>-253273.63685368732</v>
      </c>
      <c r="AI70" s="402">
        <f t="shared" si="19"/>
        <v>-261733.6169614422</v>
      </c>
      <c r="AJ70" s="402">
        <f t="shared" si="19"/>
        <v>-270548.91623372276</v>
      </c>
      <c r="AK70" s="402">
        <f t="shared" si="19"/>
        <v>-279734.45807543915</v>
      </c>
      <c r="AL70" s="402">
        <f t="shared" si="19"/>
        <v>-289305.7926745076</v>
      </c>
      <c r="AM70" s="402">
        <f t="shared" si="19"/>
        <v>-299279.12332673691</v>
      </c>
      <c r="AN70" s="402">
        <f t="shared" si="19"/>
        <v>-309671.3338663599</v>
      </c>
      <c r="AO70" s="402">
        <f t="shared" si="19"/>
        <v>-320500.01724864705</v>
      </c>
      <c r="AP70" s="402">
        <f>AP68+AP69</f>
        <v>-331783.50533299026</v>
      </c>
    </row>
    <row r="71" spans="1:45" x14ac:dyDescent="0.2">
      <c r="A71" s="210" t="s">
        <v>262</v>
      </c>
      <c r="B71" s="401">
        <f t="shared" ref="B71:AP71" si="20">-B70*$B$36</f>
        <v>0</v>
      </c>
      <c r="C71" s="401">
        <f t="shared" si="20"/>
        <v>21621.652832461539</v>
      </c>
      <c r="D71" s="401">
        <f t="shared" si="20"/>
        <v>22094.259723404924</v>
      </c>
      <c r="E71" s="401">
        <f t="shared" si="20"/>
        <v>22586.716103767933</v>
      </c>
      <c r="F71" s="401">
        <f t="shared" si="20"/>
        <v>23099.855652106184</v>
      </c>
      <c r="G71" s="401">
        <f t="shared" si="20"/>
        <v>23634.547061474645</v>
      </c>
      <c r="H71" s="401">
        <f t="shared" si="20"/>
        <v>24191.695510036581</v>
      </c>
      <c r="I71" s="401">
        <f t="shared" si="20"/>
        <v>24772.244193438117</v>
      </c>
      <c r="J71" s="401">
        <f t="shared" si="20"/>
        <v>25377.175921542519</v>
      </c>
      <c r="K71" s="401">
        <f t="shared" si="20"/>
        <v>26007.514782227303</v>
      </c>
      <c r="L71" s="401">
        <f t="shared" si="20"/>
        <v>26664.327875060852</v>
      </c>
      <c r="M71" s="401">
        <f t="shared" si="20"/>
        <v>27348.727117793409</v>
      </c>
      <c r="N71" s="401">
        <f t="shared" si="20"/>
        <v>28061.871128720733</v>
      </c>
      <c r="O71" s="401">
        <f t="shared" si="20"/>
        <v>28804.967188107003</v>
      </c>
      <c r="P71" s="401">
        <f t="shared" si="20"/>
        <v>29579.273281987495</v>
      </c>
      <c r="Q71" s="401">
        <f t="shared" si="20"/>
        <v>30386.100231810975</v>
      </c>
      <c r="R71" s="401">
        <f t="shared" si="20"/>
        <v>31226.813913527032</v>
      </c>
      <c r="S71" s="401">
        <f t="shared" si="20"/>
        <v>32102.837569875173</v>
      </c>
      <c r="T71" s="401">
        <f t="shared" si="20"/>
        <v>33015.654219789925</v>
      </c>
      <c r="U71" s="401">
        <f t="shared" si="20"/>
        <v>33966.809169001106</v>
      </c>
      <c r="V71" s="401">
        <f t="shared" si="20"/>
        <v>34957.91262607916</v>
      </c>
      <c r="W71" s="401">
        <f t="shared" si="20"/>
        <v>35990.642428354484</v>
      </c>
      <c r="X71" s="401">
        <f t="shared" si="20"/>
        <v>37066.746882325366</v>
      </c>
      <c r="Y71" s="401">
        <f t="shared" si="20"/>
        <v>38188.04772336303</v>
      </c>
      <c r="Z71" s="401">
        <f t="shared" si="20"/>
        <v>39356.443199724286</v>
      </c>
      <c r="AA71" s="401">
        <f t="shared" si="20"/>
        <v>40573.911286092713</v>
      </c>
      <c r="AB71" s="401">
        <f t="shared" si="20"/>
        <v>41842.513032088602</v>
      </c>
      <c r="AC71" s="401">
        <f t="shared" si="20"/>
        <v>43164.396051416326</v>
      </c>
      <c r="AD71" s="401">
        <f t="shared" si="20"/>
        <v>44541.798157555815</v>
      </c>
      <c r="AE71" s="401">
        <f t="shared" si="20"/>
        <v>45977.051152153166</v>
      </c>
      <c r="AF71" s="401">
        <f t="shared" si="20"/>
        <v>47472.584772523594</v>
      </c>
      <c r="AG71" s="401">
        <f t="shared" si="20"/>
        <v>49030.930804949588</v>
      </c>
      <c r="AH71" s="401">
        <f t="shared" si="20"/>
        <v>50654.72737073747</v>
      </c>
      <c r="AI71" s="401">
        <f t="shared" si="20"/>
        <v>52346.723392288441</v>
      </c>
      <c r="AJ71" s="401">
        <f t="shared" si="20"/>
        <v>54109.783246744555</v>
      </c>
      <c r="AK71" s="401">
        <f t="shared" si="20"/>
        <v>55946.891615087836</v>
      </c>
      <c r="AL71" s="401">
        <f t="shared" si="20"/>
        <v>57861.158534901522</v>
      </c>
      <c r="AM71" s="401">
        <f t="shared" si="20"/>
        <v>59855.824665347383</v>
      </c>
      <c r="AN71" s="401">
        <f t="shared" si="20"/>
        <v>61934.266773271986</v>
      </c>
      <c r="AO71" s="401">
        <f t="shared" si="20"/>
        <v>64100.003449729411</v>
      </c>
      <c r="AP71" s="401">
        <f t="shared" si="20"/>
        <v>66356.701066598049</v>
      </c>
    </row>
    <row r="72" spans="1:45" ht="15" thickBot="1" x14ac:dyDescent="0.25">
      <c r="A72" s="215" t="s">
        <v>267</v>
      </c>
      <c r="B72" s="216">
        <f t="shared" ref="B72:AO72" si="21">B70+B71</f>
        <v>0</v>
      </c>
      <c r="C72" s="216">
        <f t="shared" si="21"/>
        <v>-86486.611329846157</v>
      </c>
      <c r="D72" s="216">
        <f t="shared" si="21"/>
        <v>-88377.038893619698</v>
      </c>
      <c r="E72" s="216">
        <f t="shared" si="21"/>
        <v>-90346.864415071715</v>
      </c>
      <c r="F72" s="216">
        <f t="shared" si="21"/>
        <v>-92399.42260842472</v>
      </c>
      <c r="G72" s="216">
        <f t="shared" si="21"/>
        <v>-94538.188245898578</v>
      </c>
      <c r="H72" s="216">
        <f t="shared" si="21"/>
        <v>-96766.782040146325</v>
      </c>
      <c r="I72" s="216">
        <f t="shared" si="21"/>
        <v>-99088.976773752453</v>
      </c>
      <c r="J72" s="216">
        <f t="shared" si="21"/>
        <v>-101508.70368617008</v>
      </c>
      <c r="K72" s="216">
        <f t="shared" si="21"/>
        <v>-104030.05912890921</v>
      </c>
      <c r="L72" s="216">
        <f t="shared" si="21"/>
        <v>-106657.31150024341</v>
      </c>
      <c r="M72" s="216">
        <f t="shared" si="21"/>
        <v>-109394.90847117364</v>
      </c>
      <c r="N72" s="216">
        <f t="shared" si="21"/>
        <v>-112247.48451488293</v>
      </c>
      <c r="O72" s="216">
        <f t="shared" si="21"/>
        <v>-115219.86875242801</v>
      </c>
      <c r="P72" s="216">
        <f t="shared" si="21"/>
        <v>-118317.09312794998</v>
      </c>
      <c r="Q72" s="216">
        <f t="shared" si="21"/>
        <v>-121544.4009272439</v>
      </c>
      <c r="R72" s="216">
        <f t="shared" si="21"/>
        <v>-124907.25565410813</v>
      </c>
      <c r="S72" s="216">
        <f t="shared" si="21"/>
        <v>-128411.35027950068</v>
      </c>
      <c r="T72" s="216">
        <f t="shared" si="21"/>
        <v>-132062.6168791597</v>
      </c>
      <c r="U72" s="216">
        <f t="shared" si="21"/>
        <v>-135867.23667600442</v>
      </c>
      <c r="V72" s="216">
        <f t="shared" si="21"/>
        <v>-139831.65050431661</v>
      </c>
      <c r="W72" s="216">
        <f t="shared" si="21"/>
        <v>-143962.56971341794</v>
      </c>
      <c r="X72" s="216">
        <f t="shared" si="21"/>
        <v>-148266.98752930146</v>
      </c>
      <c r="Y72" s="216">
        <f t="shared" si="21"/>
        <v>-152752.19089345212</v>
      </c>
      <c r="Z72" s="216">
        <f t="shared" si="21"/>
        <v>-157425.77279889715</v>
      </c>
      <c r="AA72" s="216">
        <f t="shared" si="21"/>
        <v>-162295.64514437082</v>
      </c>
      <c r="AB72" s="216">
        <f t="shared" si="21"/>
        <v>-167370.05212835438</v>
      </c>
      <c r="AC72" s="216">
        <f t="shared" si="21"/>
        <v>-172657.58420566531</v>
      </c>
      <c r="AD72" s="216">
        <f t="shared" si="21"/>
        <v>-178167.19263022326</v>
      </c>
      <c r="AE72" s="216">
        <f t="shared" si="21"/>
        <v>-183908.20460861264</v>
      </c>
      <c r="AF72" s="216">
        <f t="shared" si="21"/>
        <v>-189890.33909009438</v>
      </c>
      <c r="AG72" s="216">
        <f t="shared" si="21"/>
        <v>-196123.72321979835</v>
      </c>
      <c r="AH72" s="216">
        <f t="shared" si="21"/>
        <v>-202618.90948294985</v>
      </c>
      <c r="AI72" s="216">
        <f t="shared" si="21"/>
        <v>-209386.89356915376</v>
      </c>
      <c r="AJ72" s="216">
        <f t="shared" si="21"/>
        <v>-216439.13298697822</v>
      </c>
      <c r="AK72" s="216">
        <f t="shared" si="21"/>
        <v>-223787.56646035131</v>
      </c>
      <c r="AL72" s="216">
        <f t="shared" si="21"/>
        <v>-231444.63413960609</v>
      </c>
      <c r="AM72" s="216">
        <f t="shared" si="21"/>
        <v>-239423.29866138953</v>
      </c>
      <c r="AN72" s="216">
        <f t="shared" si="21"/>
        <v>-247737.06709308791</v>
      </c>
      <c r="AO72" s="216">
        <f t="shared" si="21"/>
        <v>-256400.01379891764</v>
      </c>
      <c r="AP72" s="216">
        <f>AP70+AP71</f>
        <v>-265426.8042663922</v>
      </c>
    </row>
    <row r="73" spans="1:45" s="218" customFormat="1" ht="16.5" thickBot="1" x14ac:dyDescent="0.25">
      <c r="A73" s="206"/>
      <c r="B73" s="217">
        <f>F141</f>
        <v>2.5</v>
      </c>
      <c r="C73" s="217">
        <f t="shared" ref="C73:AP73" si="22">G141</f>
        <v>3.5</v>
      </c>
      <c r="D73" s="217">
        <f t="shared" si="22"/>
        <v>4.5</v>
      </c>
      <c r="E73" s="217">
        <f t="shared" si="22"/>
        <v>5.5</v>
      </c>
      <c r="F73" s="217">
        <f t="shared" si="22"/>
        <v>6.5</v>
      </c>
      <c r="G73" s="217">
        <f t="shared" si="22"/>
        <v>7.5</v>
      </c>
      <c r="H73" s="217">
        <f t="shared" si="22"/>
        <v>8.5</v>
      </c>
      <c r="I73" s="217">
        <f t="shared" si="22"/>
        <v>9.5</v>
      </c>
      <c r="J73" s="217">
        <f t="shared" si="22"/>
        <v>10.5</v>
      </c>
      <c r="K73" s="217">
        <f t="shared" si="22"/>
        <v>11.5</v>
      </c>
      <c r="L73" s="217">
        <f t="shared" si="22"/>
        <v>12.5</v>
      </c>
      <c r="M73" s="217">
        <f t="shared" si="22"/>
        <v>13.5</v>
      </c>
      <c r="N73" s="217">
        <f t="shared" si="22"/>
        <v>14.5</v>
      </c>
      <c r="O73" s="217">
        <f t="shared" si="22"/>
        <v>15.5</v>
      </c>
      <c r="P73" s="217">
        <f t="shared" si="22"/>
        <v>16.5</v>
      </c>
      <c r="Q73" s="217">
        <f t="shared" si="22"/>
        <v>17.5</v>
      </c>
      <c r="R73" s="217">
        <f t="shared" si="22"/>
        <v>18.5</v>
      </c>
      <c r="S73" s="217">
        <f t="shared" si="22"/>
        <v>19.5</v>
      </c>
      <c r="T73" s="217">
        <f t="shared" si="22"/>
        <v>20.5</v>
      </c>
      <c r="U73" s="217">
        <f t="shared" si="22"/>
        <v>21.5</v>
      </c>
      <c r="V73" s="217">
        <f t="shared" si="22"/>
        <v>22.5</v>
      </c>
      <c r="W73" s="217">
        <f t="shared" si="22"/>
        <v>23.5</v>
      </c>
      <c r="X73" s="217">
        <f t="shared" si="22"/>
        <v>24.5</v>
      </c>
      <c r="Y73" s="217">
        <f t="shared" si="22"/>
        <v>25.5</v>
      </c>
      <c r="Z73" s="217">
        <f t="shared" si="22"/>
        <v>26.5</v>
      </c>
      <c r="AA73" s="217">
        <f t="shared" si="22"/>
        <v>27.5</v>
      </c>
      <c r="AB73" s="217">
        <f t="shared" si="22"/>
        <v>28.5</v>
      </c>
      <c r="AC73" s="217">
        <f t="shared" si="22"/>
        <v>29.5</v>
      </c>
      <c r="AD73" s="217">
        <f t="shared" si="22"/>
        <v>30.5</v>
      </c>
      <c r="AE73" s="217">
        <f t="shared" si="22"/>
        <v>31.5</v>
      </c>
      <c r="AF73" s="217">
        <f t="shared" si="22"/>
        <v>32.5</v>
      </c>
      <c r="AG73" s="217">
        <f t="shared" si="22"/>
        <v>33.5</v>
      </c>
      <c r="AH73" s="217">
        <f t="shared" si="22"/>
        <v>34.5</v>
      </c>
      <c r="AI73" s="217">
        <f t="shared" si="22"/>
        <v>35.5</v>
      </c>
      <c r="AJ73" s="217">
        <f t="shared" si="22"/>
        <v>36.5</v>
      </c>
      <c r="AK73" s="217">
        <f t="shared" si="22"/>
        <v>37.5</v>
      </c>
      <c r="AL73" s="217">
        <f t="shared" si="22"/>
        <v>38.5</v>
      </c>
      <c r="AM73" s="217">
        <f t="shared" si="22"/>
        <v>39.5</v>
      </c>
      <c r="AN73" s="217">
        <f t="shared" si="22"/>
        <v>40.5</v>
      </c>
      <c r="AO73" s="217">
        <f t="shared" si="22"/>
        <v>41.5</v>
      </c>
      <c r="AP73" s="217">
        <f t="shared" si="22"/>
        <v>42.5</v>
      </c>
      <c r="AQ73" s="163"/>
      <c r="AR73" s="163"/>
      <c r="AS73" s="163"/>
    </row>
    <row r="74" spans="1:45" x14ac:dyDescent="0.2">
      <c r="A74" s="201" t="s">
        <v>266</v>
      </c>
      <c r="B74" s="202">
        <f t="shared" ref="B74:AO74" si="23">B58</f>
        <v>1</v>
      </c>
      <c r="C74" s="202">
        <f t="shared" si="23"/>
        <v>2</v>
      </c>
      <c r="D74" s="202">
        <f t="shared" si="23"/>
        <v>3</v>
      </c>
      <c r="E74" s="202">
        <f t="shared" si="23"/>
        <v>4</v>
      </c>
      <c r="F74" s="202">
        <f t="shared" si="23"/>
        <v>5</v>
      </c>
      <c r="G74" s="202">
        <f t="shared" si="23"/>
        <v>6</v>
      </c>
      <c r="H74" s="202">
        <f t="shared" si="23"/>
        <v>7</v>
      </c>
      <c r="I74" s="202">
        <f t="shared" si="23"/>
        <v>8</v>
      </c>
      <c r="J74" s="202">
        <f t="shared" si="23"/>
        <v>9</v>
      </c>
      <c r="K74" s="202">
        <f t="shared" si="23"/>
        <v>10</v>
      </c>
      <c r="L74" s="202">
        <f t="shared" si="23"/>
        <v>11</v>
      </c>
      <c r="M74" s="202">
        <f t="shared" si="23"/>
        <v>12</v>
      </c>
      <c r="N74" s="202">
        <f t="shared" si="23"/>
        <v>13</v>
      </c>
      <c r="O74" s="202">
        <f t="shared" si="23"/>
        <v>14</v>
      </c>
      <c r="P74" s="202">
        <f t="shared" si="23"/>
        <v>15</v>
      </c>
      <c r="Q74" s="202">
        <f t="shared" si="23"/>
        <v>16</v>
      </c>
      <c r="R74" s="202">
        <f t="shared" si="23"/>
        <v>17</v>
      </c>
      <c r="S74" s="202">
        <f t="shared" si="23"/>
        <v>18</v>
      </c>
      <c r="T74" s="202">
        <f t="shared" si="23"/>
        <v>19</v>
      </c>
      <c r="U74" s="202">
        <f t="shared" si="23"/>
        <v>20</v>
      </c>
      <c r="V74" s="202">
        <f t="shared" si="23"/>
        <v>21</v>
      </c>
      <c r="W74" s="202">
        <f t="shared" si="23"/>
        <v>22</v>
      </c>
      <c r="X74" s="202">
        <f t="shared" si="23"/>
        <v>23</v>
      </c>
      <c r="Y74" s="202">
        <f t="shared" si="23"/>
        <v>24</v>
      </c>
      <c r="Z74" s="202">
        <f t="shared" si="23"/>
        <v>25</v>
      </c>
      <c r="AA74" s="202">
        <f t="shared" si="23"/>
        <v>26</v>
      </c>
      <c r="AB74" s="202">
        <f t="shared" si="23"/>
        <v>27</v>
      </c>
      <c r="AC74" s="202">
        <f t="shared" si="23"/>
        <v>28</v>
      </c>
      <c r="AD74" s="202">
        <f t="shared" si="23"/>
        <v>29</v>
      </c>
      <c r="AE74" s="202">
        <f t="shared" si="23"/>
        <v>30</v>
      </c>
      <c r="AF74" s="202">
        <f t="shared" si="23"/>
        <v>31</v>
      </c>
      <c r="AG74" s="202">
        <f t="shared" si="23"/>
        <v>32</v>
      </c>
      <c r="AH74" s="202">
        <f t="shared" si="23"/>
        <v>33</v>
      </c>
      <c r="AI74" s="202">
        <f t="shared" si="23"/>
        <v>34</v>
      </c>
      <c r="AJ74" s="202">
        <f t="shared" si="23"/>
        <v>35</v>
      </c>
      <c r="AK74" s="202">
        <f t="shared" si="23"/>
        <v>36</v>
      </c>
      <c r="AL74" s="202">
        <f t="shared" si="23"/>
        <v>37</v>
      </c>
      <c r="AM74" s="202">
        <f t="shared" si="23"/>
        <v>38</v>
      </c>
      <c r="AN74" s="202">
        <f t="shared" si="23"/>
        <v>39</v>
      </c>
      <c r="AO74" s="202">
        <f t="shared" si="23"/>
        <v>40</v>
      </c>
      <c r="AP74" s="202">
        <f>AP58</f>
        <v>41</v>
      </c>
    </row>
    <row r="75" spans="1:45" ht="28.5" x14ac:dyDescent="0.2">
      <c r="A75" s="209" t="s">
        <v>265</v>
      </c>
      <c r="B75" s="402">
        <f t="shared" ref="B75:AO75" si="24">B68</f>
        <v>0</v>
      </c>
      <c r="C75" s="402">
        <f t="shared" si="24"/>
        <v>-108108.26416230769</v>
      </c>
      <c r="D75" s="402">
        <f>D68</f>
        <v>-110471.29861702461</v>
      </c>
      <c r="E75" s="402">
        <f t="shared" si="24"/>
        <v>-112933.58051883965</v>
      </c>
      <c r="F75" s="402">
        <f t="shared" si="24"/>
        <v>-115499.2782605309</v>
      </c>
      <c r="G75" s="402">
        <f t="shared" si="24"/>
        <v>-118172.73530737322</v>
      </c>
      <c r="H75" s="402">
        <f t="shared" si="24"/>
        <v>-120958.4775501829</v>
      </c>
      <c r="I75" s="402">
        <f t="shared" si="24"/>
        <v>-123861.22096719057</v>
      </c>
      <c r="J75" s="402">
        <f t="shared" si="24"/>
        <v>-126885.87960771259</v>
      </c>
      <c r="K75" s="402">
        <f t="shared" si="24"/>
        <v>-130037.57391113651</v>
      </c>
      <c r="L75" s="402">
        <f t="shared" si="24"/>
        <v>-133321.63937530425</v>
      </c>
      <c r="M75" s="402">
        <f t="shared" si="24"/>
        <v>-136743.63558896704</v>
      </c>
      <c r="N75" s="402">
        <f t="shared" si="24"/>
        <v>-140309.35564360366</v>
      </c>
      <c r="O75" s="402">
        <f t="shared" si="24"/>
        <v>-144024.83594053501</v>
      </c>
      <c r="P75" s="402">
        <f t="shared" si="24"/>
        <v>-147896.36640993747</v>
      </c>
      <c r="Q75" s="402">
        <f t="shared" si="24"/>
        <v>-151930.50115905487</v>
      </c>
      <c r="R75" s="402">
        <f t="shared" si="24"/>
        <v>-156134.06956763516</v>
      </c>
      <c r="S75" s="402">
        <f t="shared" si="24"/>
        <v>-160514.18784937586</v>
      </c>
      <c r="T75" s="402">
        <f t="shared" si="24"/>
        <v>-165078.27109894963</v>
      </c>
      <c r="U75" s="402">
        <f t="shared" si="24"/>
        <v>-169834.04584500552</v>
      </c>
      <c r="V75" s="402">
        <f t="shared" si="24"/>
        <v>-174789.56313039578</v>
      </c>
      <c r="W75" s="402">
        <f t="shared" si="24"/>
        <v>-179953.21214177241</v>
      </c>
      <c r="X75" s="402">
        <f t="shared" si="24"/>
        <v>-185333.73441162682</v>
      </c>
      <c r="Y75" s="402">
        <f t="shared" si="24"/>
        <v>-190940.23861681516</v>
      </c>
      <c r="Z75" s="402">
        <f t="shared" si="24"/>
        <v>-196782.21599862142</v>
      </c>
      <c r="AA75" s="402">
        <f t="shared" si="24"/>
        <v>-202869.55643046353</v>
      </c>
      <c r="AB75" s="402">
        <f t="shared" si="24"/>
        <v>-209212.56516044299</v>
      </c>
      <c r="AC75" s="402">
        <f t="shared" si="24"/>
        <v>-215821.98025708162</v>
      </c>
      <c r="AD75" s="402">
        <f t="shared" si="24"/>
        <v>-222708.99078777907</v>
      </c>
      <c r="AE75" s="402">
        <f t="shared" si="24"/>
        <v>-229885.25576076581</v>
      </c>
      <c r="AF75" s="402">
        <f t="shared" si="24"/>
        <v>-237362.92386261796</v>
      </c>
      <c r="AG75" s="402">
        <f t="shared" si="24"/>
        <v>-245154.65402474793</v>
      </c>
      <c r="AH75" s="402">
        <f t="shared" si="24"/>
        <v>-253273.63685368732</v>
      </c>
      <c r="AI75" s="402">
        <f t="shared" si="24"/>
        <v>-261733.6169614422</v>
      </c>
      <c r="AJ75" s="402">
        <f t="shared" si="24"/>
        <v>-270548.91623372276</v>
      </c>
      <c r="AK75" s="402">
        <f t="shared" si="24"/>
        <v>-279734.45807543915</v>
      </c>
      <c r="AL75" s="402">
        <f t="shared" si="24"/>
        <v>-289305.7926745076</v>
      </c>
      <c r="AM75" s="402">
        <f t="shared" si="24"/>
        <v>-299279.12332673691</v>
      </c>
      <c r="AN75" s="402">
        <f t="shared" si="24"/>
        <v>-309671.3338663599</v>
      </c>
      <c r="AO75" s="402">
        <f t="shared" si="24"/>
        <v>-320500.01724864705</v>
      </c>
      <c r="AP75" s="402">
        <f>AP68</f>
        <v>-331783.50533299026</v>
      </c>
    </row>
    <row r="76" spans="1:45" x14ac:dyDescent="0.2">
      <c r="A76" s="210" t="s">
        <v>264</v>
      </c>
      <c r="B76" s="401">
        <f t="shared" ref="B76:AO76" si="25">-B67</f>
        <v>0</v>
      </c>
      <c r="C76" s="401">
        <f>-C67</f>
        <v>51845.539049999999</v>
      </c>
      <c r="D76" s="401">
        <f t="shared" si="25"/>
        <v>51845.539049999999</v>
      </c>
      <c r="E76" s="401">
        <f t="shared" si="25"/>
        <v>51845.539049999999</v>
      </c>
      <c r="F76" s="401">
        <f>-C67</f>
        <v>51845.539049999999</v>
      </c>
      <c r="G76" s="401">
        <f t="shared" si="25"/>
        <v>51845.539049999999</v>
      </c>
      <c r="H76" s="401">
        <f t="shared" si="25"/>
        <v>51845.539049999999</v>
      </c>
      <c r="I76" s="401">
        <f t="shared" si="25"/>
        <v>51845.539049999999</v>
      </c>
      <c r="J76" s="401">
        <f t="shared" si="25"/>
        <v>51845.539049999999</v>
      </c>
      <c r="K76" s="401">
        <f t="shared" si="25"/>
        <v>51845.539049999999</v>
      </c>
      <c r="L76" s="401">
        <f>-L67</f>
        <v>51845.539049999999</v>
      </c>
      <c r="M76" s="401">
        <f>-M67</f>
        <v>51845.539049999999</v>
      </c>
      <c r="N76" s="401">
        <f t="shared" si="25"/>
        <v>51845.539049999999</v>
      </c>
      <c r="O76" s="401">
        <f t="shared" si="25"/>
        <v>51845.539049999999</v>
      </c>
      <c r="P76" s="401">
        <f t="shared" si="25"/>
        <v>51845.539049999999</v>
      </c>
      <c r="Q76" s="401">
        <f t="shared" si="25"/>
        <v>51845.539049999999</v>
      </c>
      <c r="R76" s="401">
        <f t="shared" si="25"/>
        <v>51845.539049999999</v>
      </c>
      <c r="S76" s="401">
        <f t="shared" si="25"/>
        <v>51845.539049999999</v>
      </c>
      <c r="T76" s="401">
        <f t="shared" si="25"/>
        <v>51845.539049999999</v>
      </c>
      <c r="U76" s="401">
        <f t="shared" si="25"/>
        <v>51845.539049999999</v>
      </c>
      <c r="V76" s="401">
        <f t="shared" si="25"/>
        <v>51845.539049999999</v>
      </c>
      <c r="W76" s="401">
        <f t="shared" si="25"/>
        <v>51845.539049999999</v>
      </c>
      <c r="X76" s="401">
        <f t="shared" si="25"/>
        <v>51845.539049999999</v>
      </c>
      <c r="Y76" s="401">
        <f t="shared" si="25"/>
        <v>51845.539049999999</v>
      </c>
      <c r="Z76" s="401">
        <f t="shared" si="25"/>
        <v>51845.539049999999</v>
      </c>
      <c r="AA76" s="401">
        <f t="shared" si="25"/>
        <v>51845.539049999999</v>
      </c>
      <c r="AB76" s="401">
        <f t="shared" si="25"/>
        <v>51845.539049999999</v>
      </c>
      <c r="AC76" s="401">
        <f t="shared" si="25"/>
        <v>51845.539049999999</v>
      </c>
      <c r="AD76" s="401">
        <f t="shared" si="25"/>
        <v>51845.539049999999</v>
      </c>
      <c r="AE76" s="401">
        <f t="shared" si="25"/>
        <v>51845.539049999999</v>
      </c>
      <c r="AF76" s="401">
        <f t="shared" si="25"/>
        <v>51845.539049999999</v>
      </c>
      <c r="AG76" s="401">
        <f t="shared" si="25"/>
        <v>51845.539049999999</v>
      </c>
      <c r="AH76" s="401">
        <f t="shared" si="25"/>
        <v>51845.539049999999</v>
      </c>
      <c r="AI76" s="401">
        <f t="shared" si="25"/>
        <v>51845.539049999999</v>
      </c>
      <c r="AJ76" s="401">
        <f t="shared" si="25"/>
        <v>51845.539049999999</v>
      </c>
      <c r="AK76" s="401">
        <f t="shared" si="25"/>
        <v>51845.539049999999</v>
      </c>
      <c r="AL76" s="401">
        <f t="shared" si="25"/>
        <v>51845.539049999999</v>
      </c>
      <c r="AM76" s="401">
        <f t="shared" si="25"/>
        <v>51845.539049999999</v>
      </c>
      <c r="AN76" s="401">
        <f t="shared" si="25"/>
        <v>51845.539049999999</v>
      </c>
      <c r="AO76" s="401">
        <f t="shared" si="25"/>
        <v>51845.539049999999</v>
      </c>
      <c r="AP76" s="401">
        <f>-AP67</f>
        <v>51845.539049999999</v>
      </c>
    </row>
    <row r="77" spans="1:45" x14ac:dyDescent="0.2">
      <c r="A77" s="210" t="s">
        <v>263</v>
      </c>
      <c r="B77" s="401">
        <f t="shared" ref="B77:AO77" si="26">B69</f>
        <v>0</v>
      </c>
      <c r="C77" s="401">
        <f t="shared" si="26"/>
        <v>0</v>
      </c>
      <c r="D77" s="401">
        <f t="shared" si="26"/>
        <v>0</v>
      </c>
      <c r="E77" s="401">
        <f t="shared" si="26"/>
        <v>0</v>
      </c>
      <c r="F77" s="401">
        <f t="shared" si="26"/>
        <v>0</v>
      </c>
      <c r="G77" s="401">
        <f t="shared" si="26"/>
        <v>0</v>
      </c>
      <c r="H77" s="401">
        <f t="shared" si="26"/>
        <v>0</v>
      </c>
      <c r="I77" s="401">
        <f t="shared" si="26"/>
        <v>0</v>
      </c>
      <c r="J77" s="401">
        <f t="shared" si="26"/>
        <v>0</v>
      </c>
      <c r="K77" s="401">
        <f t="shared" si="26"/>
        <v>0</v>
      </c>
      <c r="L77" s="401">
        <f t="shared" si="26"/>
        <v>0</v>
      </c>
      <c r="M77" s="401">
        <f t="shared" si="26"/>
        <v>0</v>
      </c>
      <c r="N77" s="401">
        <f t="shared" si="26"/>
        <v>0</v>
      </c>
      <c r="O77" s="401">
        <f t="shared" si="26"/>
        <v>0</v>
      </c>
      <c r="P77" s="401">
        <f t="shared" si="26"/>
        <v>0</v>
      </c>
      <c r="Q77" s="401">
        <f t="shared" si="26"/>
        <v>0</v>
      </c>
      <c r="R77" s="401">
        <f t="shared" si="26"/>
        <v>0</v>
      </c>
      <c r="S77" s="401">
        <f t="shared" si="26"/>
        <v>0</v>
      </c>
      <c r="T77" s="401">
        <f t="shared" si="26"/>
        <v>0</v>
      </c>
      <c r="U77" s="401">
        <f t="shared" si="26"/>
        <v>0</v>
      </c>
      <c r="V77" s="401">
        <f t="shared" si="26"/>
        <v>0</v>
      </c>
      <c r="W77" s="401">
        <f t="shared" si="26"/>
        <v>0</v>
      </c>
      <c r="X77" s="401">
        <f t="shared" si="26"/>
        <v>0</v>
      </c>
      <c r="Y77" s="401">
        <f t="shared" si="26"/>
        <v>0</v>
      </c>
      <c r="Z77" s="401">
        <f t="shared" si="26"/>
        <v>0</v>
      </c>
      <c r="AA77" s="401">
        <f t="shared" si="26"/>
        <v>0</v>
      </c>
      <c r="AB77" s="401">
        <f t="shared" si="26"/>
        <v>0</v>
      </c>
      <c r="AC77" s="401">
        <f t="shared" si="26"/>
        <v>0</v>
      </c>
      <c r="AD77" s="401">
        <f t="shared" si="26"/>
        <v>0</v>
      </c>
      <c r="AE77" s="401">
        <f t="shared" si="26"/>
        <v>0</v>
      </c>
      <c r="AF77" s="401">
        <f t="shared" si="26"/>
        <v>0</v>
      </c>
      <c r="AG77" s="401">
        <f t="shared" si="26"/>
        <v>0</v>
      </c>
      <c r="AH77" s="401">
        <f t="shared" si="26"/>
        <v>0</v>
      </c>
      <c r="AI77" s="401">
        <f t="shared" si="26"/>
        <v>0</v>
      </c>
      <c r="AJ77" s="401">
        <f t="shared" si="26"/>
        <v>0</v>
      </c>
      <c r="AK77" s="401">
        <f t="shared" si="26"/>
        <v>0</v>
      </c>
      <c r="AL77" s="401">
        <f t="shared" si="26"/>
        <v>0</v>
      </c>
      <c r="AM77" s="401">
        <f t="shared" si="26"/>
        <v>0</v>
      </c>
      <c r="AN77" s="401">
        <f t="shared" si="26"/>
        <v>0</v>
      </c>
      <c r="AO77" s="401">
        <f t="shared" si="26"/>
        <v>0</v>
      </c>
      <c r="AP77" s="401">
        <f>AP69</f>
        <v>0</v>
      </c>
    </row>
    <row r="78" spans="1:45" x14ac:dyDescent="0.2">
      <c r="A78" s="210" t="s">
        <v>262</v>
      </c>
      <c r="B78" s="401">
        <f>IF(SUM($B$71:B71)+SUM($A$78:A78)&gt;0,0,SUM($B$71:B71)-SUM($A$78:A78))</f>
        <v>0</v>
      </c>
      <c r="C78" s="401">
        <f>IF(SUM($B$71:C71)+SUM($A$78:B78)&gt;0,0,SUM($B$71:C71)-SUM($A$78:B78))</f>
        <v>0</v>
      </c>
      <c r="D78" s="401">
        <f>IF(SUM($B$71:D71)+SUM($A$78:C78)&gt;0,0,SUM($B$71:D71)-SUM($A$78:C78))</f>
        <v>0</v>
      </c>
      <c r="E78" s="401">
        <f>IF(SUM($B$71:E71)+SUM($A$78:D78)&gt;0,0,SUM($B$71:E71)-SUM($A$78:D78))</f>
        <v>0</v>
      </c>
      <c r="F78" s="401">
        <f>IF(SUM($B$71:F71)+SUM($A$78:E78)&gt;0,0,SUM($B$71:F71)-SUM($A$78:E78))</f>
        <v>0</v>
      </c>
      <c r="G78" s="401">
        <f>IF(SUM($B$71:G71)+SUM($A$78:F78)&gt;0,0,SUM($B$71:G71)-SUM($A$78:F78))</f>
        <v>0</v>
      </c>
      <c r="H78" s="401">
        <f>IF(SUM($B$71:H71)+SUM($A$78:G78)&gt;0,0,SUM($B$71:H71)-SUM($A$78:G78))</f>
        <v>0</v>
      </c>
      <c r="I78" s="401">
        <f>IF(SUM($B$71:I71)+SUM($A$78:H78)&gt;0,0,SUM($B$71:I71)-SUM($A$78:H78))</f>
        <v>0</v>
      </c>
      <c r="J78" s="401">
        <f>IF(SUM($B$71:J71)+SUM($A$78:I78)&gt;0,0,SUM($B$71:J71)-SUM($A$78:I78))</f>
        <v>0</v>
      </c>
      <c r="K78" s="401">
        <f>IF(SUM($B$71:K71)+SUM($A$78:J78)&gt;0,0,SUM($B$71:K71)-SUM($A$78:J78))</f>
        <v>0</v>
      </c>
      <c r="L78" s="401">
        <f>IF(SUM($B$71:L71)+SUM($A$78:K78)&gt;0,0,SUM($B$71:L71)-SUM($A$78:K78))</f>
        <v>0</v>
      </c>
      <c r="M78" s="401">
        <f>IF(SUM($B$71:M71)+SUM($A$78:L78)&gt;0,0,SUM($B$71:M71)-SUM($A$78:L78))</f>
        <v>0</v>
      </c>
      <c r="N78" s="401">
        <f>IF(SUM($B$71:N71)+SUM($A$78:M78)&gt;0,0,SUM($B$71:N71)-SUM($A$78:M78))</f>
        <v>0</v>
      </c>
      <c r="O78" s="401">
        <f>IF(SUM($B$71:O71)+SUM($A$78:N78)&gt;0,0,SUM($B$71:O71)-SUM($A$78:N78))</f>
        <v>0</v>
      </c>
      <c r="P78" s="401">
        <f>IF(SUM($B$71:P71)+SUM($A$78:O78)&gt;0,0,SUM($B$71:P71)-SUM($A$78:O78))</f>
        <v>0</v>
      </c>
      <c r="Q78" s="401">
        <f>IF(SUM($B$71:Q71)+SUM($A$78:P78)&gt;0,0,SUM($B$71:Q71)-SUM($A$78:P78))</f>
        <v>0</v>
      </c>
      <c r="R78" s="401">
        <f>IF(SUM($B$71:R71)+SUM($A$78:Q78)&gt;0,0,SUM($B$71:R71)-SUM($A$78:Q78))</f>
        <v>0</v>
      </c>
      <c r="S78" s="401">
        <f>IF(SUM($B$71:S71)+SUM($A$78:R78)&gt;0,0,SUM($B$71:S71)-SUM($A$78:R78))</f>
        <v>0</v>
      </c>
      <c r="T78" s="401">
        <f>IF(SUM($B$71:T71)+SUM($A$78:S78)&gt;0,0,SUM($B$71:T71)-SUM($A$78:S78))</f>
        <v>0</v>
      </c>
      <c r="U78" s="401">
        <f>IF(SUM($B$71:U71)+SUM($A$78:T78)&gt;0,0,SUM($B$71:U71)-SUM($A$78:T78))</f>
        <v>0</v>
      </c>
      <c r="V78" s="401">
        <f>IF(SUM($B$71:V71)+SUM($A$78:U78)&gt;0,0,SUM($B$71:V71)-SUM($A$78:U78))</f>
        <v>0</v>
      </c>
      <c r="W78" s="401">
        <f>IF(SUM($B$71:W71)+SUM($A$78:V78)&gt;0,0,SUM($B$71:W71)-SUM($A$78:V78))</f>
        <v>0</v>
      </c>
      <c r="X78" s="401">
        <f>IF(SUM($B$71:X71)+SUM($A$78:W78)&gt;0,0,SUM($B$71:X71)-SUM($A$78:W78))</f>
        <v>0</v>
      </c>
      <c r="Y78" s="401">
        <f>IF(SUM($B$71:Y71)+SUM($A$78:X78)&gt;0,0,SUM($B$71:Y71)-SUM($A$78:X78))</f>
        <v>0</v>
      </c>
      <c r="Z78" s="401">
        <f>IF(SUM($B$71:Z71)+SUM($A$78:Y78)&gt;0,0,SUM($B$71:Z71)-SUM($A$78:Y78))</f>
        <v>0</v>
      </c>
      <c r="AA78" s="401">
        <f>IF(SUM($B$71:AA71)+SUM($A$78:Z78)&gt;0,0,SUM($B$71:AA71)-SUM($A$78:Z78))</f>
        <v>0</v>
      </c>
      <c r="AB78" s="401">
        <f>IF(SUM($B$71:AB71)+SUM($A$78:AA78)&gt;0,0,SUM($B$71:AB71)-SUM($A$78:AA78))</f>
        <v>0</v>
      </c>
      <c r="AC78" s="401">
        <f>IF(SUM($B$71:AC71)+SUM($A$78:AB78)&gt;0,0,SUM($B$71:AC71)-SUM($A$78:AB78))</f>
        <v>0</v>
      </c>
      <c r="AD78" s="401">
        <f>IF(SUM($B$71:AD71)+SUM($A$78:AC78)&gt;0,0,SUM($B$71:AD71)-SUM($A$78:AC78))</f>
        <v>0</v>
      </c>
      <c r="AE78" s="401">
        <f>IF(SUM($B$71:AE71)+SUM($A$78:AD78)&gt;0,0,SUM($B$71:AE71)-SUM($A$78:AD78))</f>
        <v>0</v>
      </c>
      <c r="AF78" s="401">
        <f>IF(SUM($B$71:AF71)+SUM($A$78:AE78)&gt;0,0,SUM($B$71:AF71)-SUM($A$78:AE78))</f>
        <v>0</v>
      </c>
      <c r="AG78" s="401">
        <f>IF(SUM($B$71:AG71)+SUM($A$78:AF78)&gt;0,0,SUM($B$71:AG71)-SUM($A$78:AF78))</f>
        <v>0</v>
      </c>
      <c r="AH78" s="401">
        <f>IF(SUM($B$71:AH71)+SUM($A$78:AG78)&gt;0,0,SUM($B$71:AH71)-SUM($A$78:AG78))</f>
        <v>0</v>
      </c>
      <c r="AI78" s="401">
        <f>IF(SUM($B$71:AI71)+SUM($A$78:AH78)&gt;0,0,SUM($B$71:AI71)-SUM($A$78:AH78))</f>
        <v>0</v>
      </c>
      <c r="AJ78" s="401">
        <f>IF(SUM($B$71:AJ71)+SUM($A$78:AI78)&gt;0,0,SUM($B$71:AJ71)-SUM($A$78:AI78))</f>
        <v>0</v>
      </c>
      <c r="AK78" s="401">
        <f>IF(SUM($B$71:AK71)+SUM($A$78:AJ78)&gt;0,0,SUM($B$71:AK71)-SUM($A$78:AJ78))</f>
        <v>0</v>
      </c>
      <c r="AL78" s="401">
        <f>IF(SUM($B$71:AL71)+SUM($A$78:AK78)&gt;0,0,SUM($B$71:AL71)-SUM($A$78:AK78))</f>
        <v>0</v>
      </c>
      <c r="AM78" s="401">
        <f>IF(SUM($B$71:AM71)+SUM($A$78:AL78)&gt;0,0,SUM($B$71:AM71)-SUM($A$78:AL78))</f>
        <v>0</v>
      </c>
      <c r="AN78" s="401">
        <f>IF(SUM($B$71:AN71)+SUM($A$78:AM78)&gt;0,0,SUM($B$71:AN71)-SUM($A$78:AM78))</f>
        <v>0</v>
      </c>
      <c r="AO78" s="401">
        <f>IF(SUM($B$71:AO71)+SUM($A$78:AN78)&gt;0,0,SUM($B$71:AO71)-SUM($A$78:AN78))</f>
        <v>0</v>
      </c>
      <c r="AP78" s="401">
        <f>IF(SUM($B$71:AP71)+SUM($A$78:AO78)&gt;0,0,SUM($B$71:AP71)-SUM($A$78:AO78))</f>
        <v>0</v>
      </c>
    </row>
    <row r="79" spans="1:45" x14ac:dyDescent="0.2">
      <c r="A79" s="210" t="s">
        <v>261</v>
      </c>
      <c r="B79" s="401">
        <f>IF(((SUM($B$59:B59)+SUM($B$61:B64))+SUM($B$81:B81))&lt;0,((SUM($B$59:B59)+SUM($B$61:B64))+SUM($B$81:B81))*0.18-SUM($A$79:A79),IF(SUM(A$79:$B79)&lt;0,0-SUM(A$79:$B79),0))</f>
        <v>-284711.09580000001</v>
      </c>
      <c r="C79" s="401">
        <f>IF(((SUM($B$59:C59)+SUM($B$61:C64))+SUM($B$81:C81))&lt;0,((SUM($B$59:C59)+SUM($B$61:C64))+SUM($B$81:C81))*0.18-SUM($A$79:B79),IF(SUM($B$79:B79)&lt;0,0-SUM($B$79:B79),0))</f>
        <v>-10127.290520215349</v>
      </c>
      <c r="D79" s="401">
        <f>IF(((SUM($B$59:D59)+SUM($B$61:D64))+SUM($B$81:D81))&lt;0,((SUM($B$59:D59)+SUM($B$61:D64))+SUM($B$81:D81))*0.18-SUM($A$79:C79),IF(SUM($B$79:C79)&lt;0,0-SUM($B$79:C79),0))</f>
        <v>-10552.636722064461</v>
      </c>
      <c r="E79" s="401">
        <f>IF(((SUM($B$59:E59)+SUM($B$61:E64))+SUM($B$81:E81))&lt;0,((SUM($B$59:E59)+SUM($B$61:E64))+SUM($B$81:E81))*0.18-SUM($A$79:D79),IF(SUM($B$79:D79)&lt;0,0-SUM($B$79:D79),0))</f>
        <v>-10995.847464391089</v>
      </c>
      <c r="F79" s="401">
        <f>IF(((SUM($B$59:F59)+SUM($B$61:F64))+SUM($B$81:F81))&lt;0,((SUM($B$59:F59)+SUM($B$61:F64))+SUM($B$81:F81))*0.18-SUM($A$79:E79),IF(SUM($B$79:E79)&lt;0,0-SUM($B$79:E79),0))</f>
        <v>-11457.673057895561</v>
      </c>
      <c r="G79" s="401">
        <f>IF(((SUM($B$59:G59)+SUM($B$61:G64))+SUM($B$81:G81))&lt;0,((SUM($B$59:G59)+SUM($B$61:G64))+SUM($B$81:G81))*0.18-SUM($A$79:F79),IF(SUM($B$79:F79)&lt;0,0-SUM($B$79:F79),0))</f>
        <v>-11938.895326327241</v>
      </c>
      <c r="H79" s="401">
        <f>IF(((SUM($B$59:H59)+SUM($B$61:H64))+SUM($B$81:H81))&lt;0,((SUM($B$59:H59)+SUM($B$61:H64))+SUM($B$81:H81))*0.18-SUM($A$79:G79),IF(SUM($B$79:G79)&lt;0,0-SUM($B$79:G79),0))</f>
        <v>-12440.328930032905</v>
      </c>
      <c r="I79" s="401">
        <f>IF(((SUM($B$59:I59)+SUM($B$61:I64))+SUM($B$81:I81))&lt;0,((SUM($B$59:I59)+SUM($B$61:I64))+SUM($B$81:I81))*0.18-SUM($A$79:H79),IF(SUM($B$79:H79)&lt;0,0-SUM($B$79:H79),0))</f>
        <v>-12962.822745094309</v>
      </c>
      <c r="J79" s="401">
        <f>IF(((SUM($B$59:J59)+SUM($B$61:J64))+SUM($B$81:J81))&lt;0,((SUM($B$59:J59)+SUM($B$61:J64))+SUM($B$81:J81))*0.18-SUM($A$79:I79),IF(SUM($B$79:I79)&lt;0,0-SUM($B$79:I79),0))</f>
        <v>-13507.261300388316</v>
      </c>
      <c r="K79" s="401">
        <f>IF(((SUM($B$59:K59)+SUM($B$61:K64))+SUM($B$81:K81))&lt;0,((SUM($B$59:K59)+SUM($B$61:K64))+SUM($B$81:K81))*0.18-SUM($A$79:J79),IF(SUM($B$79:J79)&lt;0,0-SUM($B$79:J79),0))</f>
        <v>-14074.56627500453</v>
      </c>
      <c r="L79" s="401">
        <f>IF(((SUM($B$59:L59)+SUM($B$61:L64))+SUM($B$81:L81))&lt;0,((SUM($B$59:L59)+SUM($B$61:L64))+SUM($B$81:L81))*0.18-SUM($A$79:K79),IF(SUM($B$79:K79)&lt;0,0-SUM($B$79:K79),0))</f>
        <v>-14665.698058554728</v>
      </c>
      <c r="M79" s="401">
        <f>IF(((SUM($B$59:M59)+SUM($B$61:M64))+SUM($B$81:M81))&lt;0,((SUM($B$59:M59)+SUM($B$61:M64))+SUM($B$81:M81))*0.18-SUM($A$79:L79),IF(SUM($B$79:L79)&lt;0,0-SUM($B$79:L79),0))</f>
        <v>-15281.657377014111</v>
      </c>
      <c r="N79" s="401">
        <f>IF(((SUM($B$59:N59)+SUM($B$61:N64))+SUM($B$81:N81))&lt;0,((SUM($B$59:N59)+SUM($B$61:N64))+SUM($B$81:N81))*0.18-SUM($A$79:M79),IF(SUM($B$79:M79)&lt;0,0-SUM($B$79:M79),0))</f>
        <v>-15923.486986848584</v>
      </c>
      <c r="O79" s="401">
        <f>IF(((SUM($B$59:O59)+SUM($B$61:O64))+SUM($B$81:O81))&lt;0,((SUM($B$59:O59)+SUM($B$61:O64))+SUM($B$81:O81))*0.18-SUM($A$79:N79),IF(SUM($B$79:N79)&lt;0,0-SUM($B$79:N79),0))</f>
        <v>-16592.273440296354</v>
      </c>
      <c r="P79" s="401">
        <f>IF(((SUM($B$59:P59)+SUM($B$61:P64))+SUM($B$81:P81))&lt;0,((SUM($B$59:P59)+SUM($B$61:P64))+SUM($B$81:P81))*0.18-SUM($A$79:O79),IF(SUM($B$79:O79)&lt;0,0-SUM($B$79:O79),0))</f>
        <v>-17289.148924788693</v>
      </c>
      <c r="Q79" s="401">
        <f>IF(((SUM($B$59:Q59)+SUM($B$61:Q64))+SUM($B$81:Q81))&lt;0,((SUM($B$59:Q59)+SUM($B$61:Q64))+SUM($B$81:Q81))*0.18-SUM($A$79:P79),IF(SUM($B$79:P79)&lt;0,0-SUM($B$79:P79),0))</f>
        <v>-18015.293179629953</v>
      </c>
      <c r="R79" s="401">
        <f>IF(((SUM($B$59:R59)+SUM($B$61:R64))+SUM($B$81:R81))&lt;0,((SUM($B$59:R59)+SUM($B$61:R64))+SUM($B$81:R81))*0.18-SUM($A$79:Q79),IF(SUM($B$79:Q79)&lt;0,0-SUM($B$79:Q79),0))</f>
        <v>-18771.9354931743</v>
      </c>
      <c r="S79" s="401">
        <f>IF(((SUM($B$59:S59)+SUM($B$61:S64))+SUM($B$81:S81))&lt;0,((SUM($B$59:S59)+SUM($B$61:S64))+SUM($B$81:S81))*0.18-SUM($A$79:R79),IF(SUM($B$79:R79)&lt;0,0-SUM($B$79:R79),0))</f>
        <v>-19560.356783887604</v>
      </c>
      <c r="T79" s="401">
        <f>IF(((SUM($B$59:T59)+SUM($B$61:T64))+SUM($B$81:T81))&lt;0,((SUM($B$59:T59)+SUM($B$61:T64))+SUM($B$81:T81))*0.18-SUM($A$79:S79),IF(SUM($B$79:S79)&lt;0,0-SUM($B$79:S79),0))</f>
        <v>-20381.891768811038</v>
      </c>
      <c r="U79" s="401">
        <f>IF(((SUM($B$59:U59)+SUM($B$61:U64))+SUM($B$81:U81))&lt;0,((SUM($B$59:U59)+SUM($B$61:U64))+SUM($B$81:U81))*0.18-SUM($A$79:T79),IF(SUM($B$79:T79)&lt;0,0-SUM($B$79:T79),0))</f>
        <v>-21237.931223100983</v>
      </c>
      <c r="V79" s="401">
        <f>IF(((SUM($B$59:V59)+SUM($B$61:V64))+SUM($B$81:V81))&lt;0,((SUM($B$59:V59)+SUM($B$61:V64))+SUM($B$81:V81))*0.18-SUM($A$79:U79),IF(SUM($B$79:U79)&lt;0,0-SUM($B$79:U79),0))</f>
        <v>-22129.92433447123</v>
      </c>
      <c r="W79" s="401">
        <f>IF(((SUM($B$59:W59)+SUM($B$61:W64))+SUM($B$81:W81))&lt;0,((SUM($B$59:W59)+SUM($B$61:W64))+SUM($B$81:W81))*0.18-SUM($A$79:V79),IF(SUM($B$79:V79)&lt;0,0-SUM($B$79:V79),0))</f>
        <v>-23059.381156519055</v>
      </c>
      <c r="X79" s="401">
        <f>IF(((SUM($B$59:X59)+SUM($B$61:X64))+SUM($B$81:X81))&lt;0,((SUM($B$59:X59)+SUM($B$61:X64))+SUM($B$81:X81))*0.18-SUM($A$79:W79),IF(SUM($B$79:W79)&lt;0,0-SUM($B$79:W79),0))</f>
        <v>-24027.875165092759</v>
      </c>
      <c r="Y79" s="401">
        <f>IF(((SUM($B$59:Y59)+SUM($B$61:Y64))+SUM($B$81:Y81))&lt;0,((SUM($B$59:Y59)+SUM($B$61:Y64))+SUM($B$81:Y81))*0.18-SUM($A$79:X79),IF(SUM($B$79:X79)&lt;0,0-SUM($B$79:X79),0))</f>
        <v>-25037.045922026737</v>
      </c>
      <c r="Z79" s="401">
        <f>IF(((SUM($B$59:Z59)+SUM($B$61:Z64))+SUM($B$81:Z81))&lt;0,((SUM($B$59:Z59)+SUM($B$61:Z64))+SUM($B$81:Z81))*0.18-SUM($A$79:Y79),IF(SUM($B$79:Y79)&lt;0,0-SUM($B$79:Y79),0))</f>
        <v>-26088.601850751904</v>
      </c>
      <c r="AA79" s="401">
        <f>IF(((SUM($B$59:AA59)+SUM($B$61:AA64))+SUM($B$81:AA81))&lt;0,((SUM($B$59:AA59)+SUM($B$61:AA64))+SUM($B$81:AA81))*0.18-SUM($A$79:Z79),IF(SUM($B$79:Z79)&lt;0,0-SUM($B$79:Z79),0))</f>
        <v>-27184.323128483375</v>
      </c>
      <c r="AB79" s="401">
        <f>IF(((SUM($B$59:AB59)+SUM($B$61:AB64))+SUM($B$81:AB81))&lt;0,((SUM($B$59:AB59)+SUM($B$61:AB64))+SUM($B$81:AB81))*0.18-SUM($A$79:AA79),IF(SUM($B$79:AA79)&lt;0,0-SUM($B$79:AA79),0))</f>
        <v>-28326.064699879731</v>
      </c>
      <c r="AC79" s="401">
        <f>IF(((SUM($B$59:AC59)+SUM($B$61:AC64))+SUM($B$81:AC81))&lt;0,((SUM($B$59:AC59)+SUM($B$61:AC64))+SUM($B$81:AC81))*0.18-SUM($A$79:AB79),IF(SUM($B$79:AB79)&lt;0,0-SUM($B$79:AB79),0))</f>
        <v>-29515.759417274734</v>
      </c>
      <c r="AD79" s="401">
        <f>IF(((SUM($B$59:AD59)+SUM($B$61:AD64))+SUM($B$81:AD81))&lt;0,((SUM($B$59:AD59)+SUM($B$61:AD64))+SUM($B$81:AD81))*0.18-SUM($A$79:AC79),IF(SUM($B$79:AC79)&lt;0,0-SUM($B$79:AC79),0))</f>
        <v>-30755.421312800143</v>
      </c>
      <c r="AE79" s="401">
        <f>IF(((SUM($B$59:AE59)+SUM($B$61:AE64))+SUM($B$81:AE81))&lt;0,((SUM($B$59:AE59)+SUM($B$61:AE64))+SUM($B$81:AE81))*0.18-SUM($A$79:AD79),IF(SUM($B$79:AD79)&lt;0,0-SUM($B$79:AD79),0))</f>
        <v>-32047.149007937987</v>
      </c>
      <c r="AF79" s="401">
        <f>IF(((SUM($B$59:AF59)+SUM($B$61:AF64))+SUM($B$81:AF81))&lt;0,((SUM($B$59:AF59)+SUM($B$61:AF64))+SUM($B$81:AF81))*0.18-SUM($A$79:AE79),IF(SUM($B$79:AE79)&lt;0,0-SUM($B$79:AE79),0))</f>
        <v>-33393.129266271135</v>
      </c>
      <c r="AG79" s="401">
        <f>IF(((SUM($B$59:AG59)+SUM($B$61:AG64))+SUM($B$81:AG81))&lt;0,((SUM($B$59:AG59)+SUM($B$61:AG64))+SUM($B$81:AG81))*0.18-SUM($A$79:AF79),IF(SUM($B$79:AF79)&lt;0,0-SUM($B$79:AF79),0))</f>
        <v>-34795.640695454786</v>
      </c>
      <c r="AH79" s="401">
        <f>IF(((SUM($B$59:AH59)+SUM($B$61:AH64))+SUM($B$81:AH81))&lt;0,((SUM($B$59:AH59)+SUM($B$61:AH64))+SUM($B$81:AH81))*0.18-SUM($A$79:AG79),IF(SUM($B$79:AG79)&lt;0,0-SUM($B$79:AG79),0))</f>
        <v>-36257.05760466354</v>
      </c>
      <c r="AI79" s="401">
        <f>IF(((SUM($B$59:AI59)+SUM($B$61:AI64))+SUM($B$81:AI81))&lt;0,((SUM($B$59:AI59)+SUM($B$61:AI64))+SUM($B$81:AI81))*0.18-SUM($A$79:AH79),IF(SUM($B$79:AH79)&lt;0,0-SUM($B$79:AH79),0))</f>
        <v>-37779.854024059605</v>
      </c>
      <c r="AJ79" s="401">
        <f>IF(((SUM($B$59:AJ59)+SUM($B$61:AJ64))+SUM($B$81:AJ81))&lt;0,((SUM($B$59:AJ59)+SUM($B$61:AJ64))+SUM($B$81:AJ81))*0.18-SUM($A$79:AI79),IF(SUM($B$79:AI79)&lt;0,0-SUM($B$79:AI79),0))</f>
        <v>-39366.607893070206</v>
      </c>
      <c r="AK79" s="401">
        <f>IF(((SUM($B$59:AK59)+SUM($B$61:AK64))+SUM($B$81:AK81))&lt;0,((SUM($B$59:AK59)+SUM($B$61:AK64))+SUM($B$81:AK81))*0.18-SUM($A$79:AJ79),IF(SUM($B$79:AJ79)&lt;0,0-SUM($B$79:AJ79),0))</f>
        <v>-41020.005424578907</v>
      </c>
      <c r="AL79" s="401">
        <f>IF(((SUM($B$59:AL59)+SUM($B$61:AL64))+SUM($B$81:AL81))&lt;0,((SUM($B$59:AL59)+SUM($B$61:AL64))+SUM($B$81:AL81))*0.18-SUM($A$79:AK79),IF(SUM($B$79:AK79)&lt;0,0-SUM($B$79:AK79),0))</f>
        <v>-42742.845652411459</v>
      </c>
      <c r="AM79" s="401">
        <f>IF(((SUM($B$59:AM59)+SUM($B$61:AM64))+SUM($B$81:AM81))&lt;0,((SUM($B$59:AM59)+SUM($B$61:AM64))+SUM($B$81:AM81))*0.18-SUM($A$79:AL79),IF(SUM($B$79:AL79)&lt;0,0-SUM($B$79:AL79),0))</f>
        <v>-44538.045169812394</v>
      </c>
      <c r="AN79" s="401">
        <f>IF(((SUM($B$59:AN59)+SUM($B$61:AN64))+SUM($B$81:AN81))&lt;0,((SUM($B$59:AN59)+SUM($B$61:AN64))+SUM($B$81:AN81))*0.18-SUM($A$79:AM79),IF(SUM($B$79:AM79)&lt;0,0-SUM($B$79:AM79),0))</f>
        <v>-46408.643066944787</v>
      </c>
      <c r="AO79" s="401">
        <f>IF(((SUM($B$59:AO59)+SUM($B$61:AO64))+SUM($B$81:AO81))&lt;0,((SUM($B$59:AO59)+SUM($B$61:AO64))+SUM($B$81:AO81))*0.18-SUM($A$79:AN79),IF(SUM($B$79:AN79)&lt;0,0-SUM($B$79:AN79),0))</f>
        <v>-48357.806075756438</v>
      </c>
      <c r="AP79" s="401">
        <f>IF(((SUM($B$59:AP59)+SUM($B$61:AP64))+SUM($B$81:AP81))&lt;0,((SUM($B$59:AP59)+SUM($B$61:AP64))+SUM($B$81:AP81))*0.18-SUM($A$79:AO79),IF(SUM($B$79:AO79)&lt;0,0-SUM($B$79:AO79),0))</f>
        <v>-50388.833930938272</v>
      </c>
    </row>
    <row r="80" spans="1:45" x14ac:dyDescent="0.2">
      <c r="A80" s="210" t="s">
        <v>260</v>
      </c>
      <c r="B80" s="401">
        <f>-B59*(B39)</f>
        <v>0</v>
      </c>
      <c r="C80" s="401">
        <f t="shared" ref="C80:AP80" si="27">-(C59-B59)*$B$39</f>
        <v>0</v>
      </c>
      <c r="D80" s="401">
        <f t="shared" si="27"/>
        <v>0</v>
      </c>
      <c r="E80" s="401">
        <f t="shared" si="27"/>
        <v>0</v>
      </c>
      <c r="F80" s="401">
        <f t="shared" si="27"/>
        <v>0</v>
      </c>
      <c r="G80" s="401">
        <f t="shared" si="27"/>
        <v>0</v>
      </c>
      <c r="H80" s="401">
        <f t="shared" si="27"/>
        <v>0</v>
      </c>
      <c r="I80" s="401">
        <f t="shared" si="27"/>
        <v>0</v>
      </c>
      <c r="J80" s="401">
        <f t="shared" si="27"/>
        <v>0</v>
      </c>
      <c r="K80" s="401">
        <f t="shared" si="27"/>
        <v>0</v>
      </c>
      <c r="L80" s="401">
        <f t="shared" si="27"/>
        <v>0</v>
      </c>
      <c r="M80" s="401">
        <f t="shared" si="27"/>
        <v>0</v>
      </c>
      <c r="N80" s="401">
        <f t="shared" si="27"/>
        <v>0</v>
      </c>
      <c r="O80" s="401">
        <f t="shared" si="27"/>
        <v>0</v>
      </c>
      <c r="P80" s="401">
        <f t="shared" si="27"/>
        <v>0</v>
      </c>
      <c r="Q80" s="401">
        <f t="shared" si="27"/>
        <v>0</v>
      </c>
      <c r="R80" s="401">
        <f t="shared" si="27"/>
        <v>0</v>
      </c>
      <c r="S80" s="401">
        <f t="shared" si="27"/>
        <v>0</v>
      </c>
      <c r="T80" s="401">
        <f t="shared" si="27"/>
        <v>0</v>
      </c>
      <c r="U80" s="401">
        <f t="shared" si="27"/>
        <v>0</v>
      </c>
      <c r="V80" s="401">
        <f t="shared" si="27"/>
        <v>0</v>
      </c>
      <c r="W80" s="401">
        <f t="shared" si="27"/>
        <v>0</v>
      </c>
      <c r="X80" s="401">
        <f t="shared" si="27"/>
        <v>0</v>
      </c>
      <c r="Y80" s="401">
        <f t="shared" si="27"/>
        <v>0</v>
      </c>
      <c r="Z80" s="401">
        <f t="shared" si="27"/>
        <v>0</v>
      </c>
      <c r="AA80" s="401">
        <f t="shared" si="27"/>
        <v>0</v>
      </c>
      <c r="AB80" s="401">
        <f t="shared" si="27"/>
        <v>0</v>
      </c>
      <c r="AC80" s="401">
        <f t="shared" si="27"/>
        <v>0</v>
      </c>
      <c r="AD80" s="401">
        <f t="shared" si="27"/>
        <v>0</v>
      </c>
      <c r="AE80" s="401">
        <f t="shared" si="27"/>
        <v>0</v>
      </c>
      <c r="AF80" s="401">
        <f t="shared" si="27"/>
        <v>0</v>
      </c>
      <c r="AG80" s="401">
        <f t="shared" si="27"/>
        <v>0</v>
      </c>
      <c r="AH80" s="401">
        <f t="shared" si="27"/>
        <v>0</v>
      </c>
      <c r="AI80" s="401">
        <f t="shared" si="27"/>
        <v>0</v>
      </c>
      <c r="AJ80" s="401">
        <f t="shared" si="27"/>
        <v>0</v>
      </c>
      <c r="AK80" s="401">
        <f t="shared" si="27"/>
        <v>0</v>
      </c>
      <c r="AL80" s="401">
        <f t="shared" si="27"/>
        <v>0</v>
      </c>
      <c r="AM80" s="401">
        <f t="shared" si="27"/>
        <v>0</v>
      </c>
      <c r="AN80" s="401">
        <f t="shared" si="27"/>
        <v>0</v>
      </c>
      <c r="AO80" s="401">
        <f t="shared" si="27"/>
        <v>0</v>
      </c>
      <c r="AP80" s="401">
        <f t="shared" si="27"/>
        <v>0</v>
      </c>
    </row>
    <row r="81" spans="1:45" x14ac:dyDescent="0.2">
      <c r="A81" s="210" t="s">
        <v>477</v>
      </c>
      <c r="B81" s="401">
        <f>-$B$126</f>
        <v>-1581728.31</v>
      </c>
      <c r="C81" s="401"/>
      <c r="D81" s="401"/>
      <c r="E81" s="401"/>
      <c r="F81" s="401"/>
      <c r="G81" s="401"/>
      <c r="H81" s="401"/>
      <c r="I81" s="401"/>
      <c r="J81" s="401"/>
      <c r="K81" s="401"/>
      <c r="L81" s="401"/>
      <c r="M81" s="401"/>
      <c r="N81" s="401"/>
      <c r="O81" s="401"/>
      <c r="P81" s="401"/>
      <c r="Q81" s="401"/>
      <c r="R81" s="401"/>
      <c r="S81" s="401"/>
      <c r="T81" s="401"/>
      <c r="U81" s="401"/>
      <c r="V81" s="401"/>
      <c r="W81" s="401"/>
      <c r="X81" s="401"/>
      <c r="Y81" s="401"/>
      <c r="Z81" s="401"/>
      <c r="AA81" s="401"/>
      <c r="AB81" s="401"/>
      <c r="AC81" s="401"/>
      <c r="AD81" s="401"/>
      <c r="AE81" s="401"/>
      <c r="AF81" s="401"/>
      <c r="AG81" s="401"/>
      <c r="AH81" s="401"/>
      <c r="AI81" s="401"/>
      <c r="AJ81" s="401"/>
      <c r="AK81" s="401"/>
      <c r="AL81" s="401"/>
      <c r="AM81" s="401"/>
      <c r="AN81" s="401"/>
      <c r="AO81" s="401"/>
      <c r="AP81" s="401"/>
      <c r="AQ81" s="213">
        <f>SUM(B81:AP81)</f>
        <v>-1581728.31</v>
      </c>
      <c r="AR81" s="214"/>
    </row>
    <row r="82" spans="1:45" x14ac:dyDescent="0.2">
      <c r="A82" s="210" t="s">
        <v>259</v>
      </c>
      <c r="B82" s="401">
        <f t="shared" ref="B82:AO82" si="28">B54-B55</f>
        <v>0</v>
      </c>
      <c r="C82" s="401">
        <f t="shared" si="28"/>
        <v>0</v>
      </c>
      <c r="D82" s="401">
        <f t="shared" si="28"/>
        <v>0</v>
      </c>
      <c r="E82" s="401">
        <f t="shared" si="28"/>
        <v>0</v>
      </c>
      <c r="F82" s="401">
        <f t="shared" si="28"/>
        <v>0</v>
      </c>
      <c r="G82" s="401">
        <f t="shared" si="28"/>
        <v>0</v>
      </c>
      <c r="H82" s="401">
        <f t="shared" si="28"/>
        <v>0</v>
      </c>
      <c r="I82" s="401">
        <f t="shared" si="28"/>
        <v>0</v>
      </c>
      <c r="J82" s="401">
        <f t="shared" si="28"/>
        <v>0</v>
      </c>
      <c r="K82" s="401">
        <f t="shared" si="28"/>
        <v>0</v>
      </c>
      <c r="L82" s="401">
        <f t="shared" si="28"/>
        <v>0</v>
      </c>
      <c r="M82" s="401">
        <f t="shared" si="28"/>
        <v>0</v>
      </c>
      <c r="N82" s="401">
        <f t="shared" si="28"/>
        <v>0</v>
      </c>
      <c r="O82" s="401">
        <f t="shared" si="28"/>
        <v>0</v>
      </c>
      <c r="P82" s="401">
        <f t="shared" si="28"/>
        <v>0</v>
      </c>
      <c r="Q82" s="401">
        <f t="shared" si="28"/>
        <v>0</v>
      </c>
      <c r="R82" s="401">
        <f t="shared" si="28"/>
        <v>0</v>
      </c>
      <c r="S82" s="401">
        <f t="shared" si="28"/>
        <v>0</v>
      </c>
      <c r="T82" s="401">
        <f t="shared" si="28"/>
        <v>0</v>
      </c>
      <c r="U82" s="401">
        <f t="shared" si="28"/>
        <v>0</v>
      </c>
      <c r="V82" s="401">
        <f t="shared" si="28"/>
        <v>0</v>
      </c>
      <c r="W82" s="401">
        <f t="shared" si="28"/>
        <v>0</v>
      </c>
      <c r="X82" s="401">
        <f t="shared" si="28"/>
        <v>0</v>
      </c>
      <c r="Y82" s="401">
        <f t="shared" si="28"/>
        <v>0</v>
      </c>
      <c r="Z82" s="401">
        <f t="shared" si="28"/>
        <v>0</v>
      </c>
      <c r="AA82" s="401">
        <f t="shared" si="28"/>
        <v>0</v>
      </c>
      <c r="AB82" s="401">
        <f t="shared" si="28"/>
        <v>0</v>
      </c>
      <c r="AC82" s="401">
        <f t="shared" si="28"/>
        <v>0</v>
      </c>
      <c r="AD82" s="401">
        <f t="shared" si="28"/>
        <v>0</v>
      </c>
      <c r="AE82" s="401">
        <f t="shared" si="28"/>
        <v>0</v>
      </c>
      <c r="AF82" s="401">
        <f t="shared" si="28"/>
        <v>0</v>
      </c>
      <c r="AG82" s="401">
        <f t="shared" si="28"/>
        <v>0</v>
      </c>
      <c r="AH82" s="401">
        <f t="shared" si="28"/>
        <v>0</v>
      </c>
      <c r="AI82" s="401">
        <f t="shared" si="28"/>
        <v>0</v>
      </c>
      <c r="AJ82" s="401">
        <f t="shared" si="28"/>
        <v>0</v>
      </c>
      <c r="AK82" s="401">
        <f t="shared" si="28"/>
        <v>0</v>
      </c>
      <c r="AL82" s="401">
        <f t="shared" si="28"/>
        <v>0</v>
      </c>
      <c r="AM82" s="401">
        <f t="shared" si="28"/>
        <v>0</v>
      </c>
      <c r="AN82" s="401">
        <f t="shared" si="28"/>
        <v>0</v>
      </c>
      <c r="AO82" s="401">
        <f t="shared" si="28"/>
        <v>0</v>
      </c>
      <c r="AP82" s="401">
        <f>AP54-AP55</f>
        <v>0</v>
      </c>
    </row>
    <row r="83" spans="1:45" ht="14.25" x14ac:dyDescent="0.2">
      <c r="A83" s="211" t="s">
        <v>258</v>
      </c>
      <c r="B83" s="402">
        <f>SUM(B75:B82)</f>
        <v>-1866439.4058000001</v>
      </c>
      <c r="C83" s="402">
        <f t="shared" ref="C83:V83" si="29">SUM(C75:C82)</f>
        <v>-66390.015632523049</v>
      </c>
      <c r="D83" s="402">
        <f t="shared" si="29"/>
        <v>-69178.396289089083</v>
      </c>
      <c r="E83" s="402">
        <f t="shared" si="29"/>
        <v>-72083.888933230744</v>
      </c>
      <c r="F83" s="402">
        <f t="shared" si="29"/>
        <v>-75111.412268426473</v>
      </c>
      <c r="G83" s="402">
        <f t="shared" si="29"/>
        <v>-78266.091583700472</v>
      </c>
      <c r="H83" s="402">
        <f t="shared" si="29"/>
        <v>-81553.267430215812</v>
      </c>
      <c r="I83" s="402">
        <f t="shared" si="29"/>
        <v>-84978.504662284889</v>
      </c>
      <c r="J83" s="402">
        <f t="shared" si="29"/>
        <v>-88547.601858100912</v>
      </c>
      <c r="K83" s="402">
        <f t="shared" si="29"/>
        <v>-92266.601136141049</v>
      </c>
      <c r="L83" s="402">
        <f t="shared" si="29"/>
        <v>-96141.798383858986</v>
      </c>
      <c r="M83" s="402">
        <f t="shared" si="29"/>
        <v>-100179.75391598116</v>
      </c>
      <c r="N83" s="402">
        <f t="shared" si="29"/>
        <v>-104387.30358045225</v>
      </c>
      <c r="O83" s="402">
        <f t="shared" si="29"/>
        <v>-108771.57033083137</v>
      </c>
      <c r="P83" s="402">
        <f t="shared" si="29"/>
        <v>-113339.97628472617</v>
      </c>
      <c r="Q83" s="402">
        <f t="shared" si="29"/>
        <v>-118100.25528868483</v>
      </c>
      <c r="R83" s="402">
        <f t="shared" si="29"/>
        <v>-123060.46601080947</v>
      </c>
      <c r="S83" s="402">
        <f t="shared" si="29"/>
        <v>-128229.00558326347</v>
      </c>
      <c r="T83" s="402">
        <f t="shared" si="29"/>
        <v>-133614.62381776067</v>
      </c>
      <c r="U83" s="402">
        <f t="shared" si="29"/>
        <v>-139226.43801810651</v>
      </c>
      <c r="V83" s="402">
        <f t="shared" si="29"/>
        <v>-145073.94841486702</v>
      </c>
      <c r="W83" s="402">
        <f>SUM(W75:W82)</f>
        <v>-151167.05424829148</v>
      </c>
      <c r="X83" s="402">
        <f>SUM(X75:X82)</f>
        <v>-157516.07052671959</v>
      </c>
      <c r="Y83" s="402">
        <f>SUM(Y75:Y82)</f>
        <v>-164131.7454888419</v>
      </c>
      <c r="Z83" s="402">
        <f>SUM(Z75:Z82)</f>
        <v>-171025.27879937334</v>
      </c>
      <c r="AA83" s="402">
        <f t="shared" ref="AA83:AP83" si="30">SUM(AA75:AA82)</f>
        <v>-178208.34050894692</v>
      </c>
      <c r="AB83" s="402">
        <f t="shared" si="30"/>
        <v>-185693.09081032273</v>
      </c>
      <c r="AC83" s="402">
        <f t="shared" si="30"/>
        <v>-193492.20062435637</v>
      </c>
      <c r="AD83" s="402">
        <f t="shared" si="30"/>
        <v>-201618.87305057922</v>
      </c>
      <c r="AE83" s="402">
        <f t="shared" si="30"/>
        <v>-210086.8657187038</v>
      </c>
      <c r="AF83" s="402">
        <f t="shared" si="30"/>
        <v>-218910.5140788891</v>
      </c>
      <c r="AG83" s="402">
        <f t="shared" si="30"/>
        <v>-228104.75567020272</v>
      </c>
      <c r="AH83" s="402">
        <f t="shared" si="30"/>
        <v>-237685.15540835087</v>
      </c>
      <c r="AI83" s="402">
        <f t="shared" si="30"/>
        <v>-247667.93193550181</v>
      </c>
      <c r="AJ83" s="402">
        <f t="shared" si="30"/>
        <v>-258069.98507679297</v>
      </c>
      <c r="AK83" s="402">
        <f t="shared" si="30"/>
        <v>-268908.92445001809</v>
      </c>
      <c r="AL83" s="402">
        <f t="shared" si="30"/>
        <v>-280203.09927691903</v>
      </c>
      <c r="AM83" s="402">
        <f t="shared" si="30"/>
        <v>-291971.62944654934</v>
      </c>
      <c r="AN83" s="402">
        <f t="shared" si="30"/>
        <v>-304234.43788330466</v>
      </c>
      <c r="AO83" s="402">
        <f t="shared" si="30"/>
        <v>-317012.28427440347</v>
      </c>
      <c r="AP83" s="402">
        <f t="shared" si="30"/>
        <v>-330326.80021392851</v>
      </c>
    </row>
    <row r="84" spans="1:45" ht="14.25" x14ac:dyDescent="0.2">
      <c r="A84" s="211" t="s">
        <v>257</v>
      </c>
      <c r="B84" s="402">
        <f>SUM($B$83:B83)</f>
        <v>-1866439.4058000001</v>
      </c>
      <c r="C84" s="402">
        <f>SUM($B$83:C83)</f>
        <v>-1932829.4214325231</v>
      </c>
      <c r="D84" s="402">
        <f>SUM($B$83:D83)</f>
        <v>-2002007.8177216121</v>
      </c>
      <c r="E84" s="402">
        <f>SUM($B$83:E83)</f>
        <v>-2074091.7066548427</v>
      </c>
      <c r="F84" s="402">
        <f>SUM($B$83:F83)</f>
        <v>-2149203.1189232692</v>
      </c>
      <c r="G84" s="402">
        <f>SUM($B$83:G83)</f>
        <v>-2227469.2105069696</v>
      </c>
      <c r="H84" s="402">
        <f>SUM($B$83:H83)</f>
        <v>-2309022.4779371852</v>
      </c>
      <c r="I84" s="402">
        <f>SUM($B$83:I83)</f>
        <v>-2394000.9825994703</v>
      </c>
      <c r="J84" s="402">
        <f>SUM($B$83:J83)</f>
        <v>-2482548.5844575712</v>
      </c>
      <c r="K84" s="402">
        <f>SUM($B$83:K83)</f>
        <v>-2574815.1855937121</v>
      </c>
      <c r="L84" s="402">
        <f>SUM($B$83:L83)</f>
        <v>-2670956.9839775711</v>
      </c>
      <c r="M84" s="402">
        <f>SUM($B$83:M83)</f>
        <v>-2771136.7378935525</v>
      </c>
      <c r="N84" s="402">
        <f>SUM($B$83:N83)</f>
        <v>-2875524.0414740047</v>
      </c>
      <c r="O84" s="402">
        <f>SUM($B$83:O83)</f>
        <v>-2984295.611804836</v>
      </c>
      <c r="P84" s="402">
        <f>SUM($B$83:P83)</f>
        <v>-3097635.588089562</v>
      </c>
      <c r="Q84" s="402">
        <f>SUM($B$83:Q83)</f>
        <v>-3215735.8433782468</v>
      </c>
      <c r="R84" s="402">
        <f>SUM($B$83:R83)</f>
        <v>-3338796.3093890562</v>
      </c>
      <c r="S84" s="402">
        <f>SUM($B$83:S83)</f>
        <v>-3467025.3149723196</v>
      </c>
      <c r="T84" s="402">
        <f>SUM($B$83:T83)</f>
        <v>-3600639.9387900801</v>
      </c>
      <c r="U84" s="402">
        <f>SUM($B$83:U83)</f>
        <v>-3739866.3768081865</v>
      </c>
      <c r="V84" s="402">
        <f>SUM($B$83:V83)</f>
        <v>-3884940.3252230533</v>
      </c>
      <c r="W84" s="402">
        <f>SUM($B$83:W83)</f>
        <v>-4036107.3794713449</v>
      </c>
      <c r="X84" s="402">
        <f>SUM($B$83:X83)</f>
        <v>-4193623.4499980644</v>
      </c>
      <c r="Y84" s="402">
        <f>SUM($B$83:Y83)</f>
        <v>-4357755.195486906</v>
      </c>
      <c r="Z84" s="402">
        <f>SUM($B$83:Z83)</f>
        <v>-4528780.4742862796</v>
      </c>
      <c r="AA84" s="402">
        <f>SUM($B$83:AA83)</f>
        <v>-4706988.8147952268</v>
      </c>
      <c r="AB84" s="402">
        <f>SUM($B$83:AB83)</f>
        <v>-4892681.9056055499</v>
      </c>
      <c r="AC84" s="402">
        <f>SUM($B$83:AC83)</f>
        <v>-5086174.106229906</v>
      </c>
      <c r="AD84" s="402">
        <f>SUM($B$83:AD83)</f>
        <v>-5287792.9792804848</v>
      </c>
      <c r="AE84" s="402">
        <f>SUM($B$83:AE83)</f>
        <v>-5497879.8449991886</v>
      </c>
      <c r="AF84" s="402">
        <f>SUM($B$83:AF83)</f>
        <v>-5716790.3590780776</v>
      </c>
      <c r="AG84" s="402">
        <f>SUM($B$83:AG83)</f>
        <v>-5944895.1147482805</v>
      </c>
      <c r="AH84" s="402">
        <f>SUM($B$83:AH83)</f>
        <v>-6182580.2701566312</v>
      </c>
      <c r="AI84" s="402">
        <f>SUM($B$83:AI83)</f>
        <v>-6430248.2020921335</v>
      </c>
      <c r="AJ84" s="402">
        <f>SUM($B$83:AJ83)</f>
        <v>-6688318.187168926</v>
      </c>
      <c r="AK84" s="402">
        <f>SUM($B$83:AK83)</f>
        <v>-6957227.1116189444</v>
      </c>
      <c r="AL84" s="402">
        <f>SUM($B$83:AL83)</f>
        <v>-7237430.2108958634</v>
      </c>
      <c r="AM84" s="402">
        <f>SUM($B$83:AM83)</f>
        <v>-7529401.8403424127</v>
      </c>
      <c r="AN84" s="402">
        <f>SUM($B$83:AN83)</f>
        <v>-7833636.2782257171</v>
      </c>
      <c r="AO84" s="402">
        <f>SUM($B$83:AO83)</f>
        <v>-8150648.5625001211</v>
      </c>
      <c r="AP84" s="402">
        <f>SUM($B$83:AP83)</f>
        <v>-8480975.3627140503</v>
      </c>
    </row>
    <row r="85" spans="1:45" x14ac:dyDescent="0.2">
      <c r="A85" s="210" t="s">
        <v>478</v>
      </c>
      <c r="B85" s="403">
        <f t="shared" ref="B85:AP85" si="31">1/POWER((1+$B$44),B73)</f>
        <v>0.6273824743710017</v>
      </c>
      <c r="C85" s="403">
        <f t="shared" si="31"/>
        <v>0.52064935632448273</v>
      </c>
      <c r="D85" s="403">
        <f t="shared" si="31"/>
        <v>0.43207415462612664</v>
      </c>
      <c r="E85" s="403">
        <f t="shared" si="31"/>
        <v>0.35856776317520883</v>
      </c>
      <c r="F85" s="403">
        <f t="shared" si="31"/>
        <v>0.29756660844415667</v>
      </c>
      <c r="G85" s="403">
        <f t="shared" si="31"/>
        <v>0.24694324352212174</v>
      </c>
      <c r="H85" s="403">
        <f t="shared" si="31"/>
        <v>0.20493215230051592</v>
      </c>
      <c r="I85" s="403">
        <f t="shared" si="31"/>
        <v>0.1700681761830008</v>
      </c>
      <c r="J85" s="403">
        <f t="shared" si="31"/>
        <v>0.14113541591950271</v>
      </c>
      <c r="K85" s="403">
        <f t="shared" si="31"/>
        <v>0.11712482648921385</v>
      </c>
      <c r="L85" s="403">
        <f t="shared" si="31"/>
        <v>9.719902613212765E-2</v>
      </c>
      <c r="M85" s="403">
        <f t="shared" si="31"/>
        <v>8.0663092225832109E-2</v>
      </c>
      <c r="N85" s="403">
        <f t="shared" si="31"/>
        <v>6.6940325498615838E-2</v>
      </c>
      <c r="O85" s="403">
        <f t="shared" si="31"/>
        <v>5.5552137343249659E-2</v>
      </c>
      <c r="P85" s="403">
        <f t="shared" si="31"/>
        <v>4.6101358791078552E-2</v>
      </c>
      <c r="Q85" s="403">
        <f t="shared" si="31"/>
        <v>3.825838903823945E-2</v>
      </c>
      <c r="R85" s="403">
        <f t="shared" si="31"/>
        <v>3.174970044667174E-2</v>
      </c>
      <c r="S85" s="403">
        <f t="shared" si="31"/>
        <v>2.6348299125868668E-2</v>
      </c>
      <c r="T85" s="403">
        <f t="shared" si="31"/>
        <v>2.1865808403210511E-2</v>
      </c>
      <c r="U85" s="403">
        <f t="shared" si="31"/>
        <v>1.814589908980126E-2</v>
      </c>
      <c r="V85" s="403">
        <f t="shared" si="31"/>
        <v>1.5058837418922204E-2</v>
      </c>
      <c r="W85" s="403">
        <f t="shared" si="31"/>
        <v>1.2496960513628384E-2</v>
      </c>
      <c r="X85" s="403">
        <f t="shared" si="31"/>
        <v>1.0370921588073345E-2</v>
      </c>
      <c r="Y85" s="403">
        <f t="shared" si="31"/>
        <v>8.6065739320110735E-3</v>
      </c>
      <c r="Z85" s="403">
        <f t="shared" si="31"/>
        <v>7.1423850058183183E-3</v>
      </c>
      <c r="AA85" s="403">
        <f t="shared" si="31"/>
        <v>5.9272904612600145E-3</v>
      </c>
      <c r="AB85" s="403">
        <f t="shared" si="31"/>
        <v>4.9189132458589318E-3</v>
      </c>
      <c r="AC85" s="403">
        <f t="shared" si="31"/>
        <v>4.082085681210732E-3</v>
      </c>
      <c r="AD85" s="403">
        <f t="shared" si="31"/>
        <v>3.3876229719591129E-3</v>
      </c>
      <c r="AE85" s="403">
        <f t="shared" si="31"/>
        <v>2.8113053709204251E-3</v>
      </c>
      <c r="AF85" s="403">
        <f t="shared" si="31"/>
        <v>2.3330335028385286E-3</v>
      </c>
      <c r="AG85" s="403">
        <f t="shared" si="31"/>
        <v>1.9361273882477412E-3</v>
      </c>
      <c r="AH85" s="403">
        <f t="shared" si="31"/>
        <v>1.6067447205375444E-3</v>
      </c>
      <c r="AI85" s="403">
        <f t="shared" si="31"/>
        <v>1.3333981083299121E-3</v>
      </c>
      <c r="AJ85" s="403">
        <f t="shared" si="31"/>
        <v>1.1065544467468149E-3</v>
      </c>
      <c r="AK85" s="403">
        <f t="shared" si="31"/>
        <v>9.1830244543304122E-4</v>
      </c>
      <c r="AL85" s="403">
        <f t="shared" si="31"/>
        <v>7.6207671820169396E-4</v>
      </c>
      <c r="AM85" s="403">
        <f t="shared" si="31"/>
        <v>6.3242881178563804E-4</v>
      </c>
      <c r="AN85" s="403">
        <f t="shared" si="31"/>
        <v>5.2483718820384888E-4</v>
      </c>
      <c r="AO85" s="403">
        <f t="shared" si="31"/>
        <v>4.3554953377912764E-4</v>
      </c>
      <c r="AP85" s="403">
        <f t="shared" si="31"/>
        <v>3.6145189525238806E-4</v>
      </c>
    </row>
    <row r="86" spans="1:45" ht="28.5" x14ac:dyDescent="0.2">
      <c r="A86" s="209" t="s">
        <v>256</v>
      </c>
      <c r="B86" s="402">
        <f>B83*B85</f>
        <v>-1170971.3726743462</v>
      </c>
      <c r="C86" s="402">
        <f>C83*C85</f>
        <v>-34565.918905445469</v>
      </c>
      <c r="D86" s="402">
        <f t="shared" ref="D86:AO86" si="32">D83*D85</f>
        <v>-29890.197094999341</v>
      </c>
      <c r="E86" s="402">
        <f t="shared" si="32"/>
        <v>-25846.958815758739</v>
      </c>
      <c r="F86" s="402">
        <f t="shared" si="32"/>
        <v>-22350.648204166486</v>
      </c>
      <c r="G86" s="402">
        <f t="shared" si="32"/>
        <v>-19327.282513478429</v>
      </c>
      <c r="H86" s="402">
        <f t="shared" si="32"/>
        <v>-16712.886621613692</v>
      </c>
      <c r="I86" s="402">
        <f t="shared" si="32"/>
        <v>-14452.13930267342</v>
      </c>
      <c r="J86" s="402">
        <f t="shared" si="32"/>
        <v>-12497.202616917602</v>
      </c>
      <c r="K86" s="402">
        <f t="shared" si="32"/>
        <v>-10806.709648820022</v>
      </c>
      <c r="L86" s="402">
        <f t="shared" si="32"/>
        <v>-9344.8891735024572</v>
      </c>
      <c r="M86" s="402">
        <f t="shared" si="32"/>
        <v>-8080.8087292859536</v>
      </c>
      <c r="N86" s="402">
        <f t="shared" si="32"/>
        <v>-6987.7200795982999</v>
      </c>
      <c r="O86" s="402">
        <f t="shared" si="32"/>
        <v>-6042.4932140592837</v>
      </c>
      <c r="P86" s="402">
        <f t="shared" si="32"/>
        <v>-5225.1269120744955</v>
      </c>
      <c r="Q86" s="402">
        <f t="shared" si="32"/>
        <v>-4518.3255123499002</v>
      </c>
      <c r="R86" s="402">
        <f t="shared" si="32"/>
        <v>-3907.1329326710297</v>
      </c>
      <c r="S86" s="402">
        <f t="shared" si="32"/>
        <v>-3378.6161957205095</v>
      </c>
      <c r="T86" s="402">
        <f t="shared" si="32"/>
        <v>-2921.5917642662025</v>
      </c>
      <c r="U86" s="402">
        <f t="shared" si="32"/>
        <v>-2526.3888949090306</v>
      </c>
      <c r="V86" s="402">
        <f t="shared" si="32"/>
        <v>-2184.6450029005891</v>
      </c>
      <c r="W86" s="402">
        <f t="shared" si="32"/>
        <v>-1889.1287079024185</v>
      </c>
      <c r="X86" s="402">
        <f t="shared" si="32"/>
        <v>-1633.5868162940399</v>
      </c>
      <c r="Y86" s="402">
        <f t="shared" si="32"/>
        <v>-1412.6120021397428</v>
      </c>
      <c r="Z86" s="402">
        <f t="shared" si="32"/>
        <v>-1221.5283869125417</v>
      </c>
      <c r="AA86" s="402">
        <f t="shared" si="32"/>
        <v>-1056.2925968156576</v>
      </c>
      <c r="AB86" s="402">
        <f t="shared" si="32"/>
        <v>-913.40820405138197</v>
      </c>
      <c r="AC86" s="402">
        <f t="shared" si="32"/>
        <v>-789.85174159463941</v>
      </c>
      <c r="AD86" s="402">
        <f t="shared" si="32"/>
        <v>-683.0087259266503</v>
      </c>
      <c r="AE86" s="402">
        <f t="shared" si="32"/>
        <v>-590.61833395483018</v>
      </c>
      <c r="AF86" s="402">
        <f t="shared" si="32"/>
        <v>-510.72556346965365</v>
      </c>
      <c r="AG86" s="402">
        <f t="shared" si="32"/>
        <v>-441.6398648426387</v>
      </c>
      <c r="AH86" s="402">
        <f t="shared" si="32"/>
        <v>-381.8993686025135</v>
      </c>
      <c r="AI86" s="402">
        <f t="shared" si="32"/>
        <v>-330.23995193677951</v>
      </c>
      <c r="AJ86" s="402">
        <f t="shared" si="32"/>
        <v>-285.56848955860943</v>
      </c>
      <c r="AK86" s="402">
        <f t="shared" si="32"/>
        <v>-246.93972292122055</v>
      </c>
      <c r="AL86" s="402">
        <f t="shared" si="32"/>
        <v>-213.53625832689789</v>
      </c>
      <c r="AM86" s="402">
        <f t="shared" si="32"/>
        <v>-184.65127068599782</v>
      </c>
      <c r="AN86" s="402">
        <f t="shared" si="32"/>
        <v>-159.67354693345214</v>
      </c>
      <c r="AO86" s="402">
        <f t="shared" si="32"/>
        <v>-138.0745526179727</v>
      </c>
      <c r="AP86" s="402">
        <f>AP83*AP85</f>
        <v>-119.39724798998141</v>
      </c>
    </row>
    <row r="87" spans="1:45" ht="14.25" x14ac:dyDescent="0.2">
      <c r="A87" s="209" t="s">
        <v>255</v>
      </c>
      <c r="B87" s="402">
        <f>SUM($B$86:B86)</f>
        <v>-1170971.3726743462</v>
      </c>
      <c r="C87" s="402">
        <f>SUM($B$86:C86)</f>
        <v>-1205537.2915797916</v>
      </c>
      <c r="D87" s="402">
        <f>SUM($B$86:D86)</f>
        <v>-1235427.4886747908</v>
      </c>
      <c r="E87" s="402">
        <f>SUM($B$86:E86)</f>
        <v>-1261274.4474905496</v>
      </c>
      <c r="F87" s="402">
        <f>SUM($B$86:F86)</f>
        <v>-1283625.0956947161</v>
      </c>
      <c r="G87" s="402">
        <f>SUM($B$86:G86)</f>
        <v>-1302952.3782081946</v>
      </c>
      <c r="H87" s="402">
        <f>SUM($B$86:H86)</f>
        <v>-1319665.2648298084</v>
      </c>
      <c r="I87" s="402">
        <f>SUM($B$86:I86)</f>
        <v>-1334117.4041324819</v>
      </c>
      <c r="J87" s="402">
        <f>SUM($B$86:J86)</f>
        <v>-1346614.6067493996</v>
      </c>
      <c r="K87" s="402">
        <f>SUM($B$86:K86)</f>
        <v>-1357421.3163982197</v>
      </c>
      <c r="L87" s="402">
        <f>SUM($B$86:L86)</f>
        <v>-1366766.2055717222</v>
      </c>
      <c r="M87" s="402">
        <f>SUM($B$86:M86)</f>
        <v>-1374847.0143010081</v>
      </c>
      <c r="N87" s="402">
        <f>SUM($B$86:N86)</f>
        <v>-1381834.7343806063</v>
      </c>
      <c r="O87" s="402">
        <f>SUM($B$86:O86)</f>
        <v>-1387877.2275946657</v>
      </c>
      <c r="P87" s="402">
        <f>SUM($B$86:P86)</f>
        <v>-1393102.3545067401</v>
      </c>
      <c r="Q87" s="402">
        <f>SUM($B$86:Q86)</f>
        <v>-1397620.68001909</v>
      </c>
      <c r="R87" s="402">
        <f>SUM($B$86:R86)</f>
        <v>-1401527.8129517611</v>
      </c>
      <c r="S87" s="402">
        <f>SUM($B$86:S86)</f>
        <v>-1404906.4291474817</v>
      </c>
      <c r="T87" s="402">
        <f>SUM($B$86:T86)</f>
        <v>-1407828.0209117478</v>
      </c>
      <c r="U87" s="402">
        <f>SUM($B$86:U86)</f>
        <v>-1410354.4098066569</v>
      </c>
      <c r="V87" s="402">
        <f>SUM($B$86:V86)</f>
        <v>-1412539.0548095575</v>
      </c>
      <c r="W87" s="402">
        <f>SUM($B$86:W86)</f>
        <v>-1414428.18351746</v>
      </c>
      <c r="X87" s="402">
        <f>SUM($B$86:X86)</f>
        <v>-1416061.7703337541</v>
      </c>
      <c r="Y87" s="402">
        <f>SUM($B$86:Y86)</f>
        <v>-1417474.3823358938</v>
      </c>
      <c r="Z87" s="402">
        <f>SUM($B$86:Z86)</f>
        <v>-1418695.9107228064</v>
      </c>
      <c r="AA87" s="402">
        <f>SUM($B$86:AA86)</f>
        <v>-1419752.203319622</v>
      </c>
      <c r="AB87" s="402">
        <f>SUM($B$86:AB86)</f>
        <v>-1420665.6115236734</v>
      </c>
      <c r="AC87" s="402">
        <f>SUM($B$86:AC86)</f>
        <v>-1421455.4632652681</v>
      </c>
      <c r="AD87" s="402">
        <f>SUM($B$86:AD86)</f>
        <v>-1422138.4719911949</v>
      </c>
      <c r="AE87" s="402">
        <f>SUM($B$86:AE86)</f>
        <v>-1422729.0903251497</v>
      </c>
      <c r="AF87" s="402">
        <f>SUM($B$86:AF86)</f>
        <v>-1423239.8158886193</v>
      </c>
      <c r="AG87" s="402">
        <f>SUM($B$86:AG86)</f>
        <v>-1423681.4557534619</v>
      </c>
      <c r="AH87" s="402">
        <f>SUM($B$86:AH86)</f>
        <v>-1424063.3551220645</v>
      </c>
      <c r="AI87" s="402">
        <f>SUM($B$86:AI86)</f>
        <v>-1424393.5950740012</v>
      </c>
      <c r="AJ87" s="402">
        <f>SUM($B$86:AJ86)</f>
        <v>-1424679.1635635598</v>
      </c>
      <c r="AK87" s="402">
        <f>SUM($B$86:AK86)</f>
        <v>-1424926.103286481</v>
      </c>
      <c r="AL87" s="402">
        <f>SUM($B$86:AL86)</f>
        <v>-1425139.6395448078</v>
      </c>
      <c r="AM87" s="402">
        <f>SUM($B$86:AM86)</f>
        <v>-1425324.2908154938</v>
      </c>
      <c r="AN87" s="402">
        <f>SUM($B$86:AN86)</f>
        <v>-1425483.9643624271</v>
      </c>
      <c r="AO87" s="402">
        <f>SUM($B$86:AO86)</f>
        <v>-1425622.0389150451</v>
      </c>
      <c r="AP87" s="402">
        <f>SUM($B$86:AP86)</f>
        <v>-1425741.436163035</v>
      </c>
    </row>
    <row r="88" spans="1:45" ht="14.25" x14ac:dyDescent="0.2">
      <c r="A88" s="209" t="s">
        <v>254</v>
      </c>
      <c r="B88" s="404">
        <f>IF((ISERR(IRR($B$83:B83))),0,IF(IRR($B$83:B83)&lt;0,0,IRR($B$83:B83)))</f>
        <v>0</v>
      </c>
      <c r="C88" s="404">
        <f>IF((ISERR(IRR($B$83:C83))),0,IF(IRR($B$83:C83)&lt;0,0,IRR($B$83:C83)))</f>
        <v>0</v>
      </c>
      <c r="D88" s="404">
        <f>IF((ISERR(IRR($B$83:D83))),0,IF(IRR($B$83:D83)&lt;0,0,IRR($B$83:D83)))</f>
        <v>0</v>
      </c>
      <c r="E88" s="404">
        <f>IF((ISERR(IRR($B$83:E83))),0,IF(IRR($B$83:E83)&lt;0,0,IRR($B$83:E83)))</f>
        <v>0</v>
      </c>
      <c r="F88" s="404">
        <f>IF((ISERR(IRR($B$83:F83))),0,IF(IRR($B$83:F83)&lt;0,0,IRR($B$83:F83)))</f>
        <v>0</v>
      </c>
      <c r="G88" s="404">
        <f>IF((ISERR(IRR($B$83:G83))),0,IF(IRR($B$83:G83)&lt;0,0,IRR($B$83:G83)))</f>
        <v>0</v>
      </c>
      <c r="H88" s="404">
        <f>IF((ISERR(IRR($B$83:H83))),0,IF(IRR($B$83:H83)&lt;0,0,IRR($B$83:H83)))</f>
        <v>0</v>
      </c>
      <c r="I88" s="404">
        <f>IF((ISERR(IRR($B$83:I83))),0,IF(IRR($B$83:I83)&lt;0,0,IRR($B$83:I83)))</f>
        <v>0</v>
      </c>
      <c r="J88" s="404">
        <f>IF((ISERR(IRR($B$83:J83))),0,IF(IRR($B$83:J83)&lt;0,0,IRR($B$83:J83)))</f>
        <v>0</v>
      </c>
      <c r="K88" s="404">
        <f>IF((ISERR(IRR($B$83:K83))),0,IF(IRR($B$83:K83)&lt;0,0,IRR($B$83:K83)))</f>
        <v>0</v>
      </c>
      <c r="L88" s="404">
        <f>IF((ISERR(IRR($B$83:L83))),0,IF(IRR($B$83:L83)&lt;0,0,IRR($B$83:L83)))</f>
        <v>0</v>
      </c>
      <c r="M88" s="404">
        <f>IF((ISERR(IRR($B$83:M83))),0,IF(IRR($B$83:M83)&lt;0,0,IRR($B$83:M83)))</f>
        <v>0</v>
      </c>
      <c r="N88" s="404">
        <f>IF((ISERR(IRR($B$83:N83))),0,IF(IRR($B$83:N83)&lt;0,0,IRR($B$83:N83)))</f>
        <v>0</v>
      </c>
      <c r="O88" s="404">
        <f>IF((ISERR(IRR($B$83:O83))),0,IF(IRR($B$83:O83)&lt;0,0,IRR($B$83:O83)))</f>
        <v>0</v>
      </c>
      <c r="P88" s="404">
        <f>IF((ISERR(IRR($B$83:P83))),0,IF(IRR($B$83:P83)&lt;0,0,IRR($B$83:P83)))</f>
        <v>0</v>
      </c>
      <c r="Q88" s="404">
        <f>IF((ISERR(IRR($B$83:Q83))),0,IF(IRR($B$83:Q83)&lt;0,0,IRR($B$83:Q83)))</f>
        <v>0</v>
      </c>
      <c r="R88" s="404">
        <f>IF((ISERR(IRR($B$83:R83))),0,IF(IRR($B$83:R83)&lt;0,0,IRR($B$83:R83)))</f>
        <v>0</v>
      </c>
      <c r="S88" s="404">
        <f>IF((ISERR(IRR($B$83:S83))),0,IF(IRR($B$83:S83)&lt;0,0,IRR($B$83:S83)))</f>
        <v>0</v>
      </c>
      <c r="T88" s="404">
        <f>IF((ISERR(IRR($B$83:T83))),0,IF(IRR($B$83:T83)&lt;0,0,IRR($B$83:T83)))</f>
        <v>0</v>
      </c>
      <c r="U88" s="404">
        <f>IF((ISERR(IRR($B$83:U83))),0,IF(IRR($B$83:U83)&lt;0,0,IRR($B$83:U83)))</f>
        <v>0</v>
      </c>
      <c r="V88" s="404">
        <f>IF((ISERR(IRR($B$83:V83))),0,IF(IRR($B$83:V83)&lt;0,0,IRR($B$83:V83)))</f>
        <v>0</v>
      </c>
      <c r="W88" s="404">
        <f>IF((ISERR(IRR($B$83:W83))),0,IF(IRR($B$83:W83)&lt;0,0,IRR($B$83:W83)))</f>
        <v>0</v>
      </c>
      <c r="X88" s="404">
        <f>IF((ISERR(IRR($B$83:X83))),0,IF(IRR($B$83:X83)&lt;0,0,IRR($B$83:X83)))</f>
        <v>0</v>
      </c>
      <c r="Y88" s="404">
        <f>IF((ISERR(IRR($B$83:Y83))),0,IF(IRR($B$83:Y83)&lt;0,0,IRR($B$83:Y83)))</f>
        <v>0</v>
      </c>
      <c r="Z88" s="404">
        <f>IF((ISERR(IRR($B$83:Z83))),0,IF(IRR($B$83:Z83)&lt;0,0,IRR($B$83:Z83)))</f>
        <v>0</v>
      </c>
      <c r="AA88" s="404">
        <f>IF((ISERR(IRR($B$83:AA83))),0,IF(IRR($B$83:AA83)&lt;0,0,IRR($B$83:AA83)))</f>
        <v>0</v>
      </c>
      <c r="AB88" s="404">
        <f>IF((ISERR(IRR($B$83:AB83))),0,IF(IRR($B$83:AB83)&lt;0,0,IRR($B$83:AB83)))</f>
        <v>0</v>
      </c>
      <c r="AC88" s="404">
        <f>IF((ISERR(IRR($B$83:AC83))),0,IF(IRR($B$83:AC83)&lt;0,0,IRR($B$83:AC83)))</f>
        <v>0</v>
      </c>
      <c r="AD88" s="404">
        <f>IF((ISERR(IRR($B$83:AD83))),0,IF(IRR($B$83:AD83)&lt;0,0,IRR($B$83:AD83)))</f>
        <v>0</v>
      </c>
      <c r="AE88" s="404">
        <f>IF((ISERR(IRR($B$83:AE83))),0,IF(IRR($B$83:AE83)&lt;0,0,IRR($B$83:AE83)))</f>
        <v>0</v>
      </c>
      <c r="AF88" s="404">
        <f>IF((ISERR(IRR($B$83:AF83))),0,IF(IRR($B$83:AF83)&lt;0,0,IRR($B$83:AF83)))</f>
        <v>0</v>
      </c>
      <c r="AG88" s="404">
        <f>IF((ISERR(IRR($B$83:AG83))),0,IF(IRR($B$83:AG83)&lt;0,0,IRR($B$83:AG83)))</f>
        <v>0</v>
      </c>
      <c r="AH88" s="404">
        <f>IF((ISERR(IRR($B$83:AH83))),0,IF(IRR($B$83:AH83)&lt;0,0,IRR($B$83:AH83)))</f>
        <v>0</v>
      </c>
      <c r="AI88" s="404">
        <f>IF((ISERR(IRR($B$83:AI83))),0,IF(IRR($B$83:AI83)&lt;0,0,IRR($B$83:AI83)))</f>
        <v>0</v>
      </c>
      <c r="AJ88" s="404">
        <f>IF((ISERR(IRR($B$83:AJ83))),0,IF(IRR($B$83:AJ83)&lt;0,0,IRR($B$83:AJ83)))</f>
        <v>0</v>
      </c>
      <c r="AK88" s="404">
        <f>IF((ISERR(IRR($B$83:AK83))),0,IF(IRR($B$83:AK83)&lt;0,0,IRR($B$83:AK83)))</f>
        <v>0</v>
      </c>
      <c r="AL88" s="404">
        <f>IF((ISERR(IRR($B$83:AL83))),0,IF(IRR($B$83:AL83)&lt;0,0,IRR($B$83:AL83)))</f>
        <v>0</v>
      </c>
      <c r="AM88" s="404">
        <f>IF((ISERR(IRR($B$83:AM83))),0,IF(IRR($B$83:AM83)&lt;0,0,IRR($B$83:AM83)))</f>
        <v>0</v>
      </c>
      <c r="AN88" s="404">
        <f>IF((ISERR(IRR($B$83:AN83))),0,IF(IRR($B$83:AN83)&lt;0,0,IRR($B$83:AN83)))</f>
        <v>0</v>
      </c>
      <c r="AO88" s="404">
        <f>IF((ISERR(IRR($B$83:AO83))),0,IF(IRR($B$83:AO83)&lt;0,0,IRR($B$83:AO83)))</f>
        <v>0</v>
      </c>
      <c r="AP88" s="404">
        <f>IF((ISERR(IRR($B$83:AP83))),0,IF(IRR($B$83:AP83)&lt;0,0,IRR($B$83:AP83)))</f>
        <v>0</v>
      </c>
    </row>
    <row r="89" spans="1:45" ht="14.25" x14ac:dyDescent="0.2">
      <c r="A89" s="209" t="s">
        <v>253</v>
      </c>
      <c r="B89" s="405">
        <f>IF(AND(B84&gt;0,A84&lt;0),(B74-(B84/(B84-A84))),0)</f>
        <v>0</v>
      </c>
      <c r="C89" s="405">
        <f t="shared" ref="C89:AP89" si="33">IF(AND(C84&gt;0,B84&lt;0),(C74-(C84/(C84-B84))),0)</f>
        <v>0</v>
      </c>
      <c r="D89" s="405">
        <f t="shared" si="33"/>
        <v>0</v>
      </c>
      <c r="E89" s="405">
        <f t="shared" si="33"/>
        <v>0</v>
      </c>
      <c r="F89" s="405">
        <f t="shared" si="33"/>
        <v>0</v>
      </c>
      <c r="G89" s="405">
        <f t="shared" si="33"/>
        <v>0</v>
      </c>
      <c r="H89" s="405">
        <f>IF(AND(H84&gt;0,G84&lt;0),(H74-(H84/(H84-G84))),0)</f>
        <v>0</v>
      </c>
      <c r="I89" s="405">
        <f t="shared" si="33"/>
        <v>0</v>
      </c>
      <c r="J89" s="405">
        <f t="shared" si="33"/>
        <v>0</v>
      </c>
      <c r="K89" s="405">
        <f t="shared" si="33"/>
        <v>0</v>
      </c>
      <c r="L89" s="405">
        <f t="shared" si="33"/>
        <v>0</v>
      </c>
      <c r="M89" s="405">
        <f t="shared" si="33"/>
        <v>0</v>
      </c>
      <c r="N89" s="405">
        <f t="shared" si="33"/>
        <v>0</v>
      </c>
      <c r="O89" s="405">
        <f t="shared" si="33"/>
        <v>0</v>
      </c>
      <c r="P89" s="405">
        <f t="shared" si="33"/>
        <v>0</v>
      </c>
      <c r="Q89" s="405">
        <f t="shared" si="33"/>
        <v>0</v>
      </c>
      <c r="R89" s="405">
        <f t="shared" si="33"/>
        <v>0</v>
      </c>
      <c r="S89" s="405">
        <f t="shared" si="33"/>
        <v>0</v>
      </c>
      <c r="T89" s="405">
        <f t="shared" si="33"/>
        <v>0</v>
      </c>
      <c r="U89" s="405">
        <f t="shared" si="33"/>
        <v>0</v>
      </c>
      <c r="V89" s="405">
        <f t="shared" si="33"/>
        <v>0</v>
      </c>
      <c r="W89" s="405">
        <f t="shared" si="33"/>
        <v>0</v>
      </c>
      <c r="X89" s="405">
        <f t="shared" si="33"/>
        <v>0</v>
      </c>
      <c r="Y89" s="405">
        <f t="shared" si="33"/>
        <v>0</v>
      </c>
      <c r="Z89" s="405">
        <f t="shared" si="33"/>
        <v>0</v>
      </c>
      <c r="AA89" s="405">
        <f t="shared" si="33"/>
        <v>0</v>
      </c>
      <c r="AB89" s="405">
        <f t="shared" si="33"/>
        <v>0</v>
      </c>
      <c r="AC89" s="405">
        <f t="shared" si="33"/>
        <v>0</v>
      </c>
      <c r="AD89" s="405">
        <f t="shared" si="33"/>
        <v>0</v>
      </c>
      <c r="AE89" s="405">
        <f t="shared" si="33"/>
        <v>0</v>
      </c>
      <c r="AF89" s="405">
        <f t="shared" si="33"/>
        <v>0</v>
      </c>
      <c r="AG89" s="405">
        <f t="shared" si="33"/>
        <v>0</v>
      </c>
      <c r="AH89" s="405">
        <f t="shared" si="33"/>
        <v>0</v>
      </c>
      <c r="AI89" s="405">
        <f t="shared" si="33"/>
        <v>0</v>
      </c>
      <c r="AJ89" s="405">
        <f t="shared" si="33"/>
        <v>0</v>
      </c>
      <c r="AK89" s="405">
        <f t="shared" si="33"/>
        <v>0</v>
      </c>
      <c r="AL89" s="405">
        <f t="shared" si="33"/>
        <v>0</v>
      </c>
      <c r="AM89" s="405">
        <f t="shared" si="33"/>
        <v>0</v>
      </c>
      <c r="AN89" s="405">
        <f t="shared" si="33"/>
        <v>0</v>
      </c>
      <c r="AO89" s="405">
        <f t="shared" si="33"/>
        <v>0</v>
      </c>
      <c r="AP89" s="405">
        <f t="shared" si="33"/>
        <v>0</v>
      </c>
    </row>
    <row r="90" spans="1:45" ht="15" thickBot="1" x14ac:dyDescent="0.25">
      <c r="A90" s="219" t="s">
        <v>252</v>
      </c>
      <c r="B90" s="220">
        <f t="shared" ref="B90:AP90" si="34">IF(AND(B87&gt;0,A87&lt;0),(B74-(B87/(B87-A87))),0)</f>
        <v>0</v>
      </c>
      <c r="C90" s="220">
        <f t="shared" si="34"/>
        <v>0</v>
      </c>
      <c r="D90" s="220">
        <f t="shared" si="34"/>
        <v>0</v>
      </c>
      <c r="E90" s="220">
        <f t="shared" si="34"/>
        <v>0</v>
      </c>
      <c r="F90" s="220">
        <f t="shared" si="34"/>
        <v>0</v>
      </c>
      <c r="G90" s="220">
        <f t="shared" si="34"/>
        <v>0</v>
      </c>
      <c r="H90" s="220">
        <f t="shared" si="34"/>
        <v>0</v>
      </c>
      <c r="I90" s="220">
        <f t="shared" si="34"/>
        <v>0</v>
      </c>
      <c r="J90" s="220">
        <f t="shared" si="34"/>
        <v>0</v>
      </c>
      <c r="K90" s="220">
        <f t="shared" si="34"/>
        <v>0</v>
      </c>
      <c r="L90" s="220">
        <f t="shared" si="34"/>
        <v>0</v>
      </c>
      <c r="M90" s="220">
        <f t="shared" si="34"/>
        <v>0</v>
      </c>
      <c r="N90" s="220">
        <f t="shared" si="34"/>
        <v>0</v>
      </c>
      <c r="O90" s="220">
        <f t="shared" si="34"/>
        <v>0</v>
      </c>
      <c r="P90" s="220">
        <f t="shared" si="34"/>
        <v>0</v>
      </c>
      <c r="Q90" s="220">
        <f t="shared" si="34"/>
        <v>0</v>
      </c>
      <c r="R90" s="220">
        <f t="shared" si="34"/>
        <v>0</v>
      </c>
      <c r="S90" s="220">
        <f t="shared" si="34"/>
        <v>0</v>
      </c>
      <c r="T90" s="220">
        <f t="shared" si="34"/>
        <v>0</v>
      </c>
      <c r="U90" s="220">
        <f t="shared" si="34"/>
        <v>0</v>
      </c>
      <c r="V90" s="220">
        <f t="shared" si="34"/>
        <v>0</v>
      </c>
      <c r="W90" s="220">
        <f t="shared" si="34"/>
        <v>0</v>
      </c>
      <c r="X90" s="220">
        <f t="shared" si="34"/>
        <v>0</v>
      </c>
      <c r="Y90" s="220">
        <f t="shared" si="34"/>
        <v>0</v>
      </c>
      <c r="Z90" s="220">
        <f t="shared" si="34"/>
        <v>0</v>
      </c>
      <c r="AA90" s="220">
        <f t="shared" si="34"/>
        <v>0</v>
      </c>
      <c r="AB90" s="220">
        <f t="shared" si="34"/>
        <v>0</v>
      </c>
      <c r="AC90" s="220">
        <f t="shared" si="34"/>
        <v>0</v>
      </c>
      <c r="AD90" s="220">
        <f t="shared" si="34"/>
        <v>0</v>
      </c>
      <c r="AE90" s="220">
        <f t="shared" si="34"/>
        <v>0</v>
      </c>
      <c r="AF90" s="220">
        <f t="shared" si="34"/>
        <v>0</v>
      </c>
      <c r="AG90" s="220">
        <f t="shared" si="34"/>
        <v>0</v>
      </c>
      <c r="AH90" s="220">
        <f t="shared" si="34"/>
        <v>0</v>
      </c>
      <c r="AI90" s="220">
        <f t="shared" si="34"/>
        <v>0</v>
      </c>
      <c r="AJ90" s="220">
        <f t="shared" si="34"/>
        <v>0</v>
      </c>
      <c r="AK90" s="220">
        <f t="shared" si="34"/>
        <v>0</v>
      </c>
      <c r="AL90" s="220">
        <f t="shared" si="34"/>
        <v>0</v>
      </c>
      <c r="AM90" s="220">
        <f t="shared" si="34"/>
        <v>0</v>
      </c>
      <c r="AN90" s="220">
        <f t="shared" si="34"/>
        <v>0</v>
      </c>
      <c r="AO90" s="220">
        <f t="shared" si="34"/>
        <v>0</v>
      </c>
      <c r="AP90" s="220">
        <f t="shared" si="34"/>
        <v>0</v>
      </c>
    </row>
    <row r="91" spans="1:45" s="197" customFormat="1" x14ac:dyDescent="0.2">
      <c r="A91" s="177"/>
      <c r="B91" s="221">
        <v>2020</v>
      </c>
      <c r="C91" s="221">
        <f>B91+1</f>
        <v>2021</v>
      </c>
      <c r="D91" s="162">
        <f t="shared" ref="D91:AP91" si="35">C91+1</f>
        <v>2022</v>
      </c>
      <c r="E91" s="162">
        <f t="shared" si="35"/>
        <v>2023</v>
      </c>
      <c r="F91" s="162">
        <f t="shared" si="35"/>
        <v>2024</v>
      </c>
      <c r="G91" s="162">
        <f t="shared" si="35"/>
        <v>2025</v>
      </c>
      <c r="H91" s="162">
        <f t="shared" si="35"/>
        <v>2026</v>
      </c>
      <c r="I91" s="162">
        <f t="shared" si="35"/>
        <v>2027</v>
      </c>
      <c r="J91" s="162">
        <f t="shared" si="35"/>
        <v>2028</v>
      </c>
      <c r="K91" s="162">
        <f t="shared" si="35"/>
        <v>2029</v>
      </c>
      <c r="L91" s="162">
        <f t="shared" si="35"/>
        <v>2030</v>
      </c>
      <c r="M91" s="162">
        <f t="shared" si="35"/>
        <v>2031</v>
      </c>
      <c r="N91" s="162">
        <f t="shared" si="35"/>
        <v>2032</v>
      </c>
      <c r="O91" s="162">
        <f t="shared" si="35"/>
        <v>2033</v>
      </c>
      <c r="P91" s="162">
        <f t="shared" si="35"/>
        <v>2034</v>
      </c>
      <c r="Q91" s="162">
        <f t="shared" si="35"/>
        <v>2035</v>
      </c>
      <c r="R91" s="162">
        <f t="shared" si="35"/>
        <v>2036</v>
      </c>
      <c r="S91" s="162">
        <f t="shared" si="35"/>
        <v>2037</v>
      </c>
      <c r="T91" s="162">
        <f t="shared" si="35"/>
        <v>2038</v>
      </c>
      <c r="U91" s="162">
        <f t="shared" si="35"/>
        <v>2039</v>
      </c>
      <c r="V91" s="162">
        <f t="shared" si="35"/>
        <v>2040</v>
      </c>
      <c r="W91" s="162">
        <f t="shared" si="35"/>
        <v>2041</v>
      </c>
      <c r="X91" s="162">
        <f t="shared" si="35"/>
        <v>2042</v>
      </c>
      <c r="Y91" s="162">
        <f t="shared" si="35"/>
        <v>2043</v>
      </c>
      <c r="Z91" s="162">
        <f t="shared" si="35"/>
        <v>2044</v>
      </c>
      <c r="AA91" s="162">
        <f t="shared" si="35"/>
        <v>2045</v>
      </c>
      <c r="AB91" s="162">
        <f t="shared" si="35"/>
        <v>2046</v>
      </c>
      <c r="AC91" s="162">
        <f t="shared" si="35"/>
        <v>2047</v>
      </c>
      <c r="AD91" s="162">
        <f t="shared" si="35"/>
        <v>2048</v>
      </c>
      <c r="AE91" s="162">
        <f t="shared" si="35"/>
        <v>2049</v>
      </c>
      <c r="AF91" s="162">
        <f t="shared" si="35"/>
        <v>2050</v>
      </c>
      <c r="AG91" s="162">
        <f t="shared" si="35"/>
        <v>2051</v>
      </c>
      <c r="AH91" s="162">
        <f t="shared" si="35"/>
        <v>2052</v>
      </c>
      <c r="AI91" s="162">
        <f t="shared" si="35"/>
        <v>2053</v>
      </c>
      <c r="AJ91" s="162">
        <f t="shared" si="35"/>
        <v>2054</v>
      </c>
      <c r="AK91" s="162">
        <f t="shared" si="35"/>
        <v>2055</v>
      </c>
      <c r="AL91" s="162">
        <f t="shared" si="35"/>
        <v>2056</v>
      </c>
      <c r="AM91" s="162">
        <f t="shared" si="35"/>
        <v>2057</v>
      </c>
      <c r="AN91" s="162">
        <f t="shared" si="35"/>
        <v>2058</v>
      </c>
      <c r="AO91" s="162">
        <f t="shared" si="35"/>
        <v>2059</v>
      </c>
      <c r="AP91" s="162">
        <f t="shared" si="35"/>
        <v>2060</v>
      </c>
      <c r="AQ91" s="163"/>
      <c r="AR91" s="163"/>
      <c r="AS91" s="163"/>
    </row>
    <row r="92" spans="1:45" ht="15.6" customHeight="1" x14ac:dyDescent="0.2">
      <c r="A92" s="222" t="s">
        <v>251</v>
      </c>
      <c r="B92" s="108"/>
      <c r="C92" s="108"/>
      <c r="D92" s="108"/>
      <c r="E92" s="108"/>
      <c r="F92" s="108"/>
      <c r="G92" s="108"/>
      <c r="H92" s="108"/>
      <c r="I92" s="108"/>
      <c r="J92" s="108"/>
      <c r="K92" s="108"/>
      <c r="L92" s="223">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09" t="s">
        <v>479</v>
      </c>
      <c r="B97" s="509"/>
      <c r="C97" s="509"/>
      <c r="D97" s="509"/>
      <c r="E97" s="509"/>
      <c r="F97" s="509"/>
      <c r="G97" s="509"/>
      <c r="H97" s="509"/>
      <c r="I97" s="509"/>
      <c r="J97" s="509"/>
      <c r="K97" s="509"/>
      <c r="L97" s="509"/>
      <c r="M97" s="212"/>
      <c r="N97" s="212"/>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row>
    <row r="98" spans="1:71" x14ac:dyDescent="0.2">
      <c r="C98" s="224"/>
    </row>
    <row r="99" spans="1:71" s="230" customFormat="1" ht="16.5" hidden="1" thickTop="1" x14ac:dyDescent="0.2">
      <c r="A99" s="225" t="s">
        <v>480</v>
      </c>
      <c r="B99" s="226">
        <f>B81*B85</f>
        <v>-992348.62091046281</v>
      </c>
      <c r="C99" s="227">
        <f>C81*C85</f>
        <v>0</v>
      </c>
      <c r="D99" s="227">
        <f t="shared" ref="D99:AP99" si="36">D81*D85</f>
        <v>0</v>
      </c>
      <c r="E99" s="227">
        <f t="shared" si="36"/>
        <v>0</v>
      </c>
      <c r="F99" s="227">
        <f t="shared" si="36"/>
        <v>0</v>
      </c>
      <c r="G99" s="227">
        <f t="shared" si="36"/>
        <v>0</v>
      </c>
      <c r="H99" s="227">
        <f t="shared" si="36"/>
        <v>0</v>
      </c>
      <c r="I99" s="227">
        <f t="shared" si="36"/>
        <v>0</v>
      </c>
      <c r="J99" s="227">
        <f>J81*J85</f>
        <v>0</v>
      </c>
      <c r="K99" s="227">
        <f t="shared" si="36"/>
        <v>0</v>
      </c>
      <c r="L99" s="227">
        <f>L81*L85</f>
        <v>0</v>
      </c>
      <c r="M99" s="227">
        <f t="shared" si="36"/>
        <v>0</v>
      </c>
      <c r="N99" s="227">
        <f t="shared" si="36"/>
        <v>0</v>
      </c>
      <c r="O99" s="227">
        <f t="shared" si="36"/>
        <v>0</v>
      </c>
      <c r="P99" s="227">
        <f t="shared" si="36"/>
        <v>0</v>
      </c>
      <c r="Q99" s="227">
        <f t="shared" si="36"/>
        <v>0</v>
      </c>
      <c r="R99" s="227">
        <f t="shared" si="36"/>
        <v>0</v>
      </c>
      <c r="S99" s="227">
        <f t="shared" si="36"/>
        <v>0</v>
      </c>
      <c r="T99" s="227">
        <f t="shared" si="36"/>
        <v>0</v>
      </c>
      <c r="U99" s="227">
        <f t="shared" si="36"/>
        <v>0</v>
      </c>
      <c r="V99" s="227">
        <f t="shared" si="36"/>
        <v>0</v>
      </c>
      <c r="W99" s="227">
        <f t="shared" si="36"/>
        <v>0</v>
      </c>
      <c r="X99" s="227">
        <f t="shared" si="36"/>
        <v>0</v>
      </c>
      <c r="Y99" s="227">
        <f t="shared" si="36"/>
        <v>0</v>
      </c>
      <c r="Z99" s="227">
        <f t="shared" si="36"/>
        <v>0</v>
      </c>
      <c r="AA99" s="227">
        <f t="shared" si="36"/>
        <v>0</v>
      </c>
      <c r="AB99" s="227">
        <f t="shared" si="36"/>
        <v>0</v>
      </c>
      <c r="AC99" s="227">
        <f t="shared" si="36"/>
        <v>0</v>
      </c>
      <c r="AD99" s="227">
        <f t="shared" si="36"/>
        <v>0</v>
      </c>
      <c r="AE99" s="227">
        <f t="shared" si="36"/>
        <v>0</v>
      </c>
      <c r="AF99" s="227">
        <f t="shared" si="36"/>
        <v>0</v>
      </c>
      <c r="AG99" s="227">
        <f t="shared" si="36"/>
        <v>0</v>
      </c>
      <c r="AH99" s="227">
        <f t="shared" si="36"/>
        <v>0</v>
      </c>
      <c r="AI99" s="227">
        <f t="shared" si="36"/>
        <v>0</v>
      </c>
      <c r="AJ99" s="227">
        <f t="shared" si="36"/>
        <v>0</v>
      </c>
      <c r="AK99" s="227">
        <f t="shared" si="36"/>
        <v>0</v>
      </c>
      <c r="AL99" s="227">
        <f t="shared" si="36"/>
        <v>0</v>
      </c>
      <c r="AM99" s="227">
        <f t="shared" si="36"/>
        <v>0</v>
      </c>
      <c r="AN99" s="227">
        <f t="shared" si="36"/>
        <v>0</v>
      </c>
      <c r="AO99" s="227">
        <f t="shared" si="36"/>
        <v>0</v>
      </c>
      <c r="AP99" s="227">
        <f t="shared" si="36"/>
        <v>0</v>
      </c>
      <c r="AQ99" s="228">
        <f>SUM(B99:AP99)</f>
        <v>-992348.62091046281</v>
      </c>
      <c r="AR99" s="229"/>
      <c r="AS99" s="229"/>
    </row>
    <row r="100" spans="1:71" s="233" customFormat="1" hidden="1" x14ac:dyDescent="0.2">
      <c r="A100" s="231">
        <f>AQ99</f>
        <v>-992348.62091046281</v>
      </c>
      <c r="B100" s="232"/>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63"/>
      <c r="AR100" s="163"/>
      <c r="AS100" s="163"/>
    </row>
    <row r="101" spans="1:71" s="233" customFormat="1" hidden="1" x14ac:dyDescent="0.2">
      <c r="A101" s="231">
        <f>AP87</f>
        <v>-1425741.436163035</v>
      </c>
      <c r="B101" s="232"/>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194"/>
      <c r="AH101" s="194"/>
      <c r="AI101" s="194"/>
      <c r="AJ101" s="194"/>
      <c r="AK101" s="194"/>
      <c r="AL101" s="194"/>
      <c r="AM101" s="194"/>
      <c r="AN101" s="194"/>
      <c r="AO101" s="194"/>
      <c r="AP101" s="194"/>
      <c r="AQ101" s="163"/>
      <c r="AR101" s="163"/>
      <c r="AS101" s="163"/>
    </row>
    <row r="102" spans="1:71" s="233" customFormat="1" hidden="1" x14ac:dyDescent="0.2">
      <c r="A102" s="234" t="s">
        <v>481</v>
      </c>
      <c r="B102" s="406">
        <f>(A101+-A100)/-A100</f>
        <v>-0.43673443598373896</v>
      </c>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194"/>
      <c r="AH102" s="194"/>
      <c r="AI102" s="194"/>
      <c r="AJ102" s="194"/>
      <c r="AK102" s="194"/>
      <c r="AL102" s="194"/>
      <c r="AM102" s="194"/>
      <c r="AN102" s="194"/>
      <c r="AO102" s="194"/>
      <c r="AP102" s="194"/>
      <c r="AQ102" s="163"/>
      <c r="AR102" s="163"/>
      <c r="AS102" s="163"/>
    </row>
    <row r="103" spans="1:71" s="233" customFormat="1" hidden="1" x14ac:dyDescent="0.2">
      <c r="A103" s="235"/>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94"/>
      <c r="AI103" s="194"/>
      <c r="AJ103" s="194"/>
      <c r="AK103" s="194"/>
      <c r="AL103" s="194"/>
      <c r="AM103" s="194"/>
      <c r="AN103" s="194"/>
      <c r="AO103" s="194"/>
      <c r="AP103" s="194"/>
      <c r="AQ103" s="163"/>
      <c r="AR103" s="163"/>
      <c r="AS103" s="163"/>
    </row>
    <row r="104" spans="1:71" ht="12.75" hidden="1" x14ac:dyDescent="0.2">
      <c r="A104" s="407" t="s">
        <v>482</v>
      </c>
      <c r="B104" s="407" t="s">
        <v>483</v>
      </c>
      <c r="C104" s="407" t="s">
        <v>484</v>
      </c>
      <c r="D104" s="407" t="s">
        <v>485</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7"/>
      <c r="AR104" s="237"/>
      <c r="AS104" s="237"/>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6"/>
      <c r="BS104" s="236"/>
    </row>
    <row r="105" spans="1:71" ht="12.75" hidden="1" x14ac:dyDescent="0.2">
      <c r="A105" s="408">
        <f>G30/1000/1000</f>
        <v>-1.3667662055717222</v>
      </c>
      <c r="B105" s="409">
        <f>L88</f>
        <v>0</v>
      </c>
      <c r="C105" s="410" t="str">
        <f>G28</f>
        <v>не окупается</v>
      </c>
      <c r="D105" s="410" t="str">
        <f>G29</f>
        <v>не окупается</v>
      </c>
      <c r="E105" s="238" t="s">
        <v>486</v>
      </c>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c r="AH105" s="238"/>
      <c r="AI105" s="238"/>
      <c r="AJ105" s="238"/>
      <c r="AK105" s="238"/>
      <c r="AL105" s="238"/>
      <c r="AM105" s="238"/>
      <c r="AN105" s="238"/>
      <c r="AO105" s="238"/>
      <c r="AP105" s="238"/>
      <c r="AQ105" s="238"/>
      <c r="AR105" s="238"/>
      <c r="AS105" s="238"/>
      <c r="AT105" s="238"/>
      <c r="AU105" s="238"/>
      <c r="AV105" s="238"/>
      <c r="AW105" s="238"/>
      <c r="AX105" s="238"/>
      <c r="AY105" s="238"/>
      <c r="AZ105" s="238"/>
      <c r="BA105" s="238"/>
      <c r="BB105" s="238"/>
      <c r="BC105" s="238"/>
      <c r="BD105" s="238"/>
      <c r="BE105" s="238"/>
      <c r="BF105" s="238"/>
      <c r="BG105" s="238"/>
      <c r="BH105" s="238"/>
      <c r="BI105" s="238"/>
      <c r="BJ105" s="238"/>
      <c r="BK105" s="238"/>
      <c r="BL105" s="238"/>
      <c r="BM105" s="238"/>
      <c r="BN105" s="238"/>
      <c r="BO105" s="238"/>
      <c r="BP105" s="238"/>
      <c r="BQ105" s="238"/>
      <c r="BR105" s="238"/>
      <c r="BS105" s="238"/>
    </row>
    <row r="106" spans="1:71" ht="12.75" hidden="1" x14ac:dyDescent="0.2">
      <c r="A106" s="239"/>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7"/>
      <c r="AR106" s="237"/>
      <c r="AS106" s="237"/>
      <c r="AT106" s="236"/>
      <c r="AU106" s="236"/>
      <c r="AV106" s="236"/>
      <c r="AW106" s="236"/>
      <c r="AX106" s="236"/>
      <c r="AY106" s="236"/>
      <c r="AZ106" s="236"/>
      <c r="BA106" s="236"/>
      <c r="BB106" s="236"/>
      <c r="BC106" s="236"/>
      <c r="BD106" s="236"/>
      <c r="BE106" s="236"/>
      <c r="BF106" s="236"/>
      <c r="BG106" s="236"/>
      <c r="BH106" s="236"/>
      <c r="BI106" s="236"/>
      <c r="BJ106" s="236"/>
      <c r="BK106" s="236"/>
      <c r="BL106" s="236"/>
      <c r="BM106" s="236"/>
      <c r="BN106" s="236"/>
      <c r="BO106" s="236"/>
      <c r="BP106" s="236"/>
      <c r="BQ106" s="236"/>
      <c r="BR106" s="236"/>
      <c r="BS106" s="236"/>
    </row>
    <row r="107" spans="1:71" ht="12.75" hidden="1" x14ac:dyDescent="0.2">
      <c r="A107" s="411"/>
      <c r="B107" s="412">
        <v>2016</v>
      </c>
      <c r="C107" s="412">
        <v>2017</v>
      </c>
      <c r="D107" s="413">
        <f t="shared" ref="D107:AP107" si="37">C107+1</f>
        <v>2018</v>
      </c>
      <c r="E107" s="413">
        <f t="shared" si="37"/>
        <v>2019</v>
      </c>
      <c r="F107" s="413">
        <f t="shared" si="37"/>
        <v>2020</v>
      </c>
      <c r="G107" s="413">
        <f t="shared" si="37"/>
        <v>2021</v>
      </c>
      <c r="H107" s="413">
        <f t="shared" si="37"/>
        <v>2022</v>
      </c>
      <c r="I107" s="413">
        <f t="shared" si="37"/>
        <v>2023</v>
      </c>
      <c r="J107" s="413">
        <f t="shared" si="37"/>
        <v>2024</v>
      </c>
      <c r="K107" s="413">
        <f t="shared" si="37"/>
        <v>2025</v>
      </c>
      <c r="L107" s="413">
        <f t="shared" si="37"/>
        <v>2026</v>
      </c>
      <c r="M107" s="413">
        <f t="shared" si="37"/>
        <v>2027</v>
      </c>
      <c r="N107" s="413">
        <f t="shared" si="37"/>
        <v>2028</v>
      </c>
      <c r="O107" s="413">
        <f t="shared" si="37"/>
        <v>2029</v>
      </c>
      <c r="P107" s="413">
        <f t="shared" si="37"/>
        <v>2030</v>
      </c>
      <c r="Q107" s="413">
        <f t="shared" si="37"/>
        <v>2031</v>
      </c>
      <c r="R107" s="413">
        <f t="shared" si="37"/>
        <v>2032</v>
      </c>
      <c r="S107" s="413">
        <f t="shared" si="37"/>
        <v>2033</v>
      </c>
      <c r="T107" s="413">
        <f t="shared" si="37"/>
        <v>2034</v>
      </c>
      <c r="U107" s="413">
        <f t="shared" si="37"/>
        <v>2035</v>
      </c>
      <c r="V107" s="413">
        <f t="shared" si="37"/>
        <v>2036</v>
      </c>
      <c r="W107" s="413">
        <f t="shared" si="37"/>
        <v>2037</v>
      </c>
      <c r="X107" s="413">
        <f t="shared" si="37"/>
        <v>2038</v>
      </c>
      <c r="Y107" s="413">
        <f t="shared" si="37"/>
        <v>2039</v>
      </c>
      <c r="Z107" s="413">
        <f t="shared" si="37"/>
        <v>2040</v>
      </c>
      <c r="AA107" s="413">
        <f t="shared" si="37"/>
        <v>2041</v>
      </c>
      <c r="AB107" s="413">
        <f t="shared" si="37"/>
        <v>2042</v>
      </c>
      <c r="AC107" s="413">
        <f t="shared" si="37"/>
        <v>2043</v>
      </c>
      <c r="AD107" s="413">
        <f t="shared" si="37"/>
        <v>2044</v>
      </c>
      <c r="AE107" s="413">
        <f t="shared" si="37"/>
        <v>2045</v>
      </c>
      <c r="AF107" s="413">
        <f t="shared" si="37"/>
        <v>2046</v>
      </c>
      <c r="AG107" s="413">
        <f t="shared" si="37"/>
        <v>2047</v>
      </c>
      <c r="AH107" s="413">
        <f t="shared" si="37"/>
        <v>2048</v>
      </c>
      <c r="AI107" s="413">
        <f t="shared" si="37"/>
        <v>2049</v>
      </c>
      <c r="AJ107" s="413">
        <f t="shared" si="37"/>
        <v>2050</v>
      </c>
      <c r="AK107" s="413">
        <f t="shared" si="37"/>
        <v>2051</v>
      </c>
      <c r="AL107" s="413">
        <f t="shared" si="37"/>
        <v>2052</v>
      </c>
      <c r="AM107" s="413">
        <f t="shared" si="37"/>
        <v>2053</v>
      </c>
      <c r="AN107" s="413">
        <f t="shared" si="37"/>
        <v>2054</v>
      </c>
      <c r="AO107" s="413">
        <f t="shared" si="37"/>
        <v>2055</v>
      </c>
      <c r="AP107" s="413">
        <f t="shared" si="37"/>
        <v>2056</v>
      </c>
      <c r="AT107" s="233"/>
      <c r="AU107" s="233"/>
      <c r="AV107" s="233"/>
      <c r="AW107" s="233"/>
      <c r="AX107" s="233"/>
      <c r="AY107" s="233"/>
      <c r="AZ107" s="233"/>
      <c r="BA107" s="233"/>
      <c r="BB107" s="233"/>
      <c r="BC107" s="233"/>
      <c r="BD107" s="233"/>
      <c r="BE107" s="233"/>
      <c r="BF107" s="233"/>
      <c r="BG107" s="233"/>
    </row>
    <row r="108" spans="1:71" ht="12.75" hidden="1" x14ac:dyDescent="0.2">
      <c r="A108" s="414" t="s">
        <v>487</v>
      </c>
      <c r="B108" s="415"/>
      <c r="C108" s="415">
        <f>C109*$B$111*$B$112*1000</f>
        <v>0</v>
      </c>
      <c r="D108" s="415">
        <f t="shared" ref="D108:AP108" si="38">D109*$B$111*$B$112*1000</f>
        <v>0</v>
      </c>
      <c r="E108" s="415">
        <f>E109*$B$111*$B$112*1000</f>
        <v>0</v>
      </c>
      <c r="F108" s="415">
        <f t="shared" si="38"/>
        <v>0</v>
      </c>
      <c r="G108" s="415">
        <f t="shared" si="38"/>
        <v>0</v>
      </c>
      <c r="H108" s="415">
        <f t="shared" si="38"/>
        <v>0</v>
      </c>
      <c r="I108" s="415">
        <f t="shared" si="38"/>
        <v>0</v>
      </c>
      <c r="J108" s="415">
        <f t="shared" si="38"/>
        <v>0</v>
      </c>
      <c r="K108" s="415">
        <f t="shared" si="38"/>
        <v>0</v>
      </c>
      <c r="L108" s="415">
        <f t="shared" si="38"/>
        <v>0</v>
      </c>
      <c r="M108" s="415">
        <f t="shared" si="38"/>
        <v>0</v>
      </c>
      <c r="N108" s="415">
        <f t="shared" si="38"/>
        <v>0</v>
      </c>
      <c r="O108" s="415">
        <f t="shared" si="38"/>
        <v>0</v>
      </c>
      <c r="P108" s="415">
        <f t="shared" si="38"/>
        <v>0</v>
      </c>
      <c r="Q108" s="415">
        <f t="shared" si="38"/>
        <v>0</v>
      </c>
      <c r="R108" s="415">
        <f t="shared" si="38"/>
        <v>0</v>
      </c>
      <c r="S108" s="415">
        <f t="shared" si="38"/>
        <v>0</v>
      </c>
      <c r="T108" s="415">
        <f t="shared" si="38"/>
        <v>0</v>
      </c>
      <c r="U108" s="415">
        <f t="shared" si="38"/>
        <v>0</v>
      </c>
      <c r="V108" s="415">
        <f t="shared" si="38"/>
        <v>0</v>
      </c>
      <c r="W108" s="415">
        <f t="shared" si="38"/>
        <v>0</v>
      </c>
      <c r="X108" s="415">
        <f t="shared" si="38"/>
        <v>0</v>
      </c>
      <c r="Y108" s="415">
        <f t="shared" si="38"/>
        <v>0</v>
      </c>
      <c r="Z108" s="415">
        <f t="shared" si="38"/>
        <v>0</v>
      </c>
      <c r="AA108" s="415">
        <f t="shared" si="38"/>
        <v>0</v>
      </c>
      <c r="AB108" s="415">
        <f t="shared" si="38"/>
        <v>0</v>
      </c>
      <c r="AC108" s="415">
        <f t="shared" si="38"/>
        <v>0</v>
      </c>
      <c r="AD108" s="415">
        <f t="shared" si="38"/>
        <v>0</v>
      </c>
      <c r="AE108" s="415">
        <f t="shared" si="38"/>
        <v>0</v>
      </c>
      <c r="AF108" s="415">
        <f t="shared" si="38"/>
        <v>0</v>
      </c>
      <c r="AG108" s="415">
        <f t="shared" si="38"/>
        <v>0</v>
      </c>
      <c r="AH108" s="415">
        <f t="shared" si="38"/>
        <v>0</v>
      </c>
      <c r="AI108" s="415">
        <f t="shared" si="38"/>
        <v>0</v>
      </c>
      <c r="AJ108" s="415">
        <f t="shared" si="38"/>
        <v>0</v>
      </c>
      <c r="AK108" s="415">
        <f t="shared" si="38"/>
        <v>0</v>
      </c>
      <c r="AL108" s="415">
        <f t="shared" si="38"/>
        <v>0</v>
      </c>
      <c r="AM108" s="415">
        <f t="shared" si="38"/>
        <v>0</v>
      </c>
      <c r="AN108" s="415">
        <f t="shared" si="38"/>
        <v>0</v>
      </c>
      <c r="AO108" s="415">
        <f t="shared" si="38"/>
        <v>0</v>
      </c>
      <c r="AP108" s="415">
        <f t="shared" si="38"/>
        <v>0</v>
      </c>
      <c r="AT108" s="233"/>
      <c r="AU108" s="233"/>
      <c r="AV108" s="233"/>
      <c r="AW108" s="233"/>
      <c r="AX108" s="233"/>
      <c r="AY108" s="233"/>
      <c r="AZ108" s="233"/>
      <c r="BA108" s="233"/>
      <c r="BB108" s="233"/>
      <c r="BC108" s="233"/>
      <c r="BD108" s="233"/>
      <c r="BE108" s="233"/>
      <c r="BF108" s="233"/>
      <c r="BG108" s="233"/>
    </row>
    <row r="109" spans="1:71" ht="12.75" hidden="1" x14ac:dyDescent="0.2">
      <c r="A109" s="414" t="s">
        <v>488</v>
      </c>
      <c r="B109" s="413"/>
      <c r="C109" s="413">
        <f>B109+$I$120*C113</f>
        <v>0</v>
      </c>
      <c r="D109" s="413">
        <f>C109+$I$120*D113</f>
        <v>0</v>
      </c>
      <c r="E109" s="413">
        <f t="shared" ref="E109:AP109" si="39">D109+$I$120*E113</f>
        <v>0</v>
      </c>
      <c r="F109" s="413">
        <f t="shared" si="39"/>
        <v>0</v>
      </c>
      <c r="G109" s="413">
        <f t="shared" si="39"/>
        <v>0</v>
      </c>
      <c r="H109" s="413">
        <f t="shared" si="39"/>
        <v>0</v>
      </c>
      <c r="I109" s="413">
        <f t="shared" si="39"/>
        <v>0</v>
      </c>
      <c r="J109" s="413">
        <f t="shared" si="39"/>
        <v>0</v>
      </c>
      <c r="K109" s="413">
        <f t="shared" si="39"/>
        <v>0</v>
      </c>
      <c r="L109" s="413">
        <f t="shared" si="39"/>
        <v>0</v>
      </c>
      <c r="M109" s="413">
        <f t="shared" si="39"/>
        <v>0</v>
      </c>
      <c r="N109" s="413">
        <f t="shared" si="39"/>
        <v>0</v>
      </c>
      <c r="O109" s="413">
        <f t="shared" si="39"/>
        <v>0</v>
      </c>
      <c r="P109" s="413">
        <f t="shared" si="39"/>
        <v>0</v>
      </c>
      <c r="Q109" s="413">
        <f t="shared" si="39"/>
        <v>0</v>
      </c>
      <c r="R109" s="413">
        <f t="shared" si="39"/>
        <v>0</v>
      </c>
      <c r="S109" s="413">
        <f t="shared" si="39"/>
        <v>0</v>
      </c>
      <c r="T109" s="413">
        <f t="shared" si="39"/>
        <v>0</v>
      </c>
      <c r="U109" s="413">
        <f t="shared" si="39"/>
        <v>0</v>
      </c>
      <c r="V109" s="413">
        <f t="shared" si="39"/>
        <v>0</v>
      </c>
      <c r="W109" s="413">
        <f t="shared" si="39"/>
        <v>0</v>
      </c>
      <c r="X109" s="413">
        <f t="shared" si="39"/>
        <v>0</v>
      </c>
      <c r="Y109" s="413">
        <f t="shared" si="39"/>
        <v>0</v>
      </c>
      <c r="Z109" s="413">
        <f t="shared" si="39"/>
        <v>0</v>
      </c>
      <c r="AA109" s="413">
        <f t="shared" si="39"/>
        <v>0</v>
      </c>
      <c r="AB109" s="413">
        <f t="shared" si="39"/>
        <v>0</v>
      </c>
      <c r="AC109" s="413">
        <f t="shared" si="39"/>
        <v>0</v>
      </c>
      <c r="AD109" s="413">
        <f t="shared" si="39"/>
        <v>0</v>
      </c>
      <c r="AE109" s="413">
        <f t="shared" si="39"/>
        <v>0</v>
      </c>
      <c r="AF109" s="413">
        <f t="shared" si="39"/>
        <v>0</v>
      </c>
      <c r="AG109" s="413">
        <f t="shared" si="39"/>
        <v>0</v>
      </c>
      <c r="AH109" s="413">
        <f t="shared" si="39"/>
        <v>0</v>
      </c>
      <c r="AI109" s="413">
        <f t="shared" si="39"/>
        <v>0</v>
      </c>
      <c r="AJ109" s="413">
        <f t="shared" si="39"/>
        <v>0</v>
      </c>
      <c r="AK109" s="413">
        <f t="shared" si="39"/>
        <v>0</v>
      </c>
      <c r="AL109" s="413">
        <f t="shared" si="39"/>
        <v>0</v>
      </c>
      <c r="AM109" s="413">
        <f t="shared" si="39"/>
        <v>0</v>
      </c>
      <c r="AN109" s="413">
        <f t="shared" si="39"/>
        <v>0</v>
      </c>
      <c r="AO109" s="413">
        <f t="shared" si="39"/>
        <v>0</v>
      </c>
      <c r="AP109" s="413">
        <f t="shared" si="39"/>
        <v>0</v>
      </c>
      <c r="AT109" s="233"/>
      <c r="AU109" s="233"/>
      <c r="AV109" s="233"/>
      <c r="AW109" s="233"/>
      <c r="AX109" s="233"/>
      <c r="AY109" s="233"/>
      <c r="AZ109" s="233"/>
      <c r="BA109" s="233"/>
      <c r="BB109" s="233"/>
      <c r="BC109" s="233"/>
      <c r="BD109" s="233"/>
      <c r="BE109" s="233"/>
      <c r="BF109" s="233"/>
      <c r="BG109" s="233"/>
    </row>
    <row r="110" spans="1:71" ht="12.75" hidden="1" x14ac:dyDescent="0.2">
      <c r="A110" s="414" t="s">
        <v>489</v>
      </c>
      <c r="B110" s="416">
        <v>0.93</v>
      </c>
      <c r="C110" s="413"/>
      <c r="D110" s="413"/>
      <c r="E110" s="413"/>
      <c r="F110" s="413"/>
      <c r="G110" s="413"/>
      <c r="H110" s="413"/>
      <c r="I110" s="413"/>
      <c r="J110" s="413"/>
      <c r="K110" s="413"/>
      <c r="L110" s="413"/>
      <c r="M110" s="413"/>
      <c r="N110" s="413"/>
      <c r="O110" s="413"/>
      <c r="P110" s="413"/>
      <c r="Q110" s="413"/>
      <c r="R110" s="413"/>
      <c r="S110" s="413"/>
      <c r="T110" s="413"/>
      <c r="U110" s="413"/>
      <c r="V110" s="413"/>
      <c r="W110" s="413"/>
      <c r="X110" s="413"/>
      <c r="Y110" s="413"/>
      <c r="Z110" s="413"/>
      <c r="AA110" s="413"/>
      <c r="AB110" s="413"/>
      <c r="AC110" s="413"/>
      <c r="AD110" s="413"/>
      <c r="AE110" s="413"/>
      <c r="AF110" s="413"/>
      <c r="AG110" s="413"/>
      <c r="AH110" s="413"/>
      <c r="AI110" s="413"/>
      <c r="AJ110" s="413"/>
      <c r="AK110" s="413"/>
      <c r="AL110" s="413"/>
      <c r="AM110" s="413"/>
      <c r="AN110" s="413"/>
      <c r="AO110" s="413"/>
      <c r="AP110" s="413"/>
      <c r="AT110" s="233"/>
      <c r="AU110" s="233"/>
      <c r="AV110" s="233"/>
      <c r="AW110" s="233"/>
      <c r="AX110" s="233"/>
      <c r="AY110" s="233"/>
      <c r="AZ110" s="233"/>
      <c r="BA110" s="233"/>
      <c r="BB110" s="233"/>
      <c r="BC110" s="233"/>
      <c r="BD110" s="233"/>
      <c r="BE110" s="233"/>
      <c r="BF110" s="233"/>
      <c r="BG110" s="233"/>
    </row>
    <row r="111" spans="1:71" ht="12.75" hidden="1" x14ac:dyDescent="0.2">
      <c r="A111" s="414" t="s">
        <v>490</v>
      </c>
      <c r="B111" s="416">
        <v>4380</v>
      </c>
      <c r="C111" s="413"/>
      <c r="D111" s="413"/>
      <c r="E111" s="413"/>
      <c r="F111" s="413"/>
      <c r="G111" s="413"/>
      <c r="H111" s="413"/>
      <c r="I111" s="413"/>
      <c r="J111" s="413"/>
      <c r="K111" s="413"/>
      <c r="L111" s="413"/>
      <c r="M111" s="413"/>
      <c r="N111" s="413"/>
      <c r="O111" s="413"/>
      <c r="P111" s="413"/>
      <c r="Q111" s="413"/>
      <c r="R111" s="413"/>
      <c r="S111" s="413"/>
      <c r="T111" s="413"/>
      <c r="U111" s="413"/>
      <c r="V111" s="413"/>
      <c r="W111" s="413"/>
      <c r="X111" s="413"/>
      <c r="Y111" s="413"/>
      <c r="Z111" s="413"/>
      <c r="AA111" s="413"/>
      <c r="AB111" s="413"/>
      <c r="AC111" s="413"/>
      <c r="AD111" s="413"/>
      <c r="AE111" s="413"/>
      <c r="AF111" s="413"/>
      <c r="AG111" s="413"/>
      <c r="AH111" s="413"/>
      <c r="AI111" s="413"/>
      <c r="AJ111" s="413"/>
      <c r="AK111" s="413"/>
      <c r="AL111" s="413"/>
      <c r="AM111" s="413"/>
      <c r="AN111" s="413"/>
      <c r="AO111" s="413"/>
      <c r="AP111" s="413"/>
      <c r="AT111" s="233"/>
      <c r="AU111" s="233"/>
      <c r="AV111" s="233"/>
      <c r="AW111" s="233"/>
      <c r="AX111" s="233"/>
      <c r="AY111" s="233"/>
      <c r="AZ111" s="233"/>
      <c r="BA111" s="233"/>
      <c r="BB111" s="233"/>
      <c r="BC111" s="233"/>
      <c r="BD111" s="233"/>
      <c r="BE111" s="233"/>
      <c r="BF111" s="233"/>
      <c r="BG111" s="233"/>
    </row>
    <row r="112" spans="1:71" ht="12.75" hidden="1" x14ac:dyDescent="0.2">
      <c r="A112" s="414" t="s">
        <v>491</v>
      </c>
      <c r="B112" s="412">
        <f>$B$131</f>
        <v>1.4332</v>
      </c>
      <c r="C112" s="413"/>
      <c r="D112" s="413"/>
      <c r="E112" s="413"/>
      <c r="F112" s="413"/>
      <c r="G112" s="413"/>
      <c r="H112" s="413"/>
      <c r="I112" s="413"/>
      <c r="J112" s="413"/>
      <c r="K112" s="413"/>
      <c r="L112" s="413"/>
      <c r="M112" s="413"/>
      <c r="N112" s="413"/>
      <c r="O112" s="413"/>
      <c r="P112" s="413"/>
      <c r="Q112" s="413"/>
      <c r="R112" s="413"/>
      <c r="S112" s="413"/>
      <c r="T112" s="413"/>
      <c r="U112" s="413"/>
      <c r="V112" s="413"/>
      <c r="W112" s="413"/>
      <c r="X112" s="413"/>
      <c r="Y112" s="413"/>
      <c r="Z112" s="413"/>
      <c r="AA112" s="413"/>
      <c r="AB112" s="413"/>
      <c r="AC112" s="413"/>
      <c r="AD112" s="413"/>
      <c r="AE112" s="413"/>
      <c r="AF112" s="413"/>
      <c r="AG112" s="413"/>
      <c r="AH112" s="413"/>
      <c r="AI112" s="413"/>
      <c r="AJ112" s="413"/>
      <c r="AK112" s="413"/>
      <c r="AL112" s="413"/>
      <c r="AM112" s="413"/>
      <c r="AN112" s="413"/>
      <c r="AO112" s="413"/>
      <c r="AP112" s="413"/>
      <c r="AT112" s="233"/>
      <c r="AU112" s="233"/>
      <c r="AV112" s="233"/>
      <c r="AW112" s="233"/>
      <c r="AX112" s="233"/>
      <c r="AY112" s="233"/>
      <c r="AZ112" s="233"/>
      <c r="BA112" s="233"/>
      <c r="BB112" s="233"/>
      <c r="BC112" s="233"/>
      <c r="BD112" s="233"/>
      <c r="BE112" s="233"/>
      <c r="BF112" s="233"/>
      <c r="BG112" s="233"/>
    </row>
    <row r="113" spans="1:71" ht="15" hidden="1" x14ac:dyDescent="0.2">
      <c r="A113" s="417" t="s">
        <v>492</v>
      </c>
      <c r="B113" s="418">
        <v>0</v>
      </c>
      <c r="C113" s="419">
        <v>0.33</v>
      </c>
      <c r="D113" s="419">
        <v>0.33</v>
      </c>
      <c r="E113" s="419">
        <v>0.34</v>
      </c>
      <c r="F113" s="418">
        <v>0</v>
      </c>
      <c r="G113" s="418">
        <v>0</v>
      </c>
      <c r="H113" s="418">
        <v>0</v>
      </c>
      <c r="I113" s="418">
        <v>0</v>
      </c>
      <c r="J113" s="418">
        <v>0</v>
      </c>
      <c r="K113" s="418">
        <v>0</v>
      </c>
      <c r="L113" s="418">
        <v>0</v>
      </c>
      <c r="M113" s="418">
        <v>0</v>
      </c>
      <c r="N113" s="418">
        <v>0</v>
      </c>
      <c r="O113" s="418">
        <v>0</v>
      </c>
      <c r="P113" s="418">
        <v>0</v>
      </c>
      <c r="Q113" s="418">
        <v>0</v>
      </c>
      <c r="R113" s="418">
        <v>0</v>
      </c>
      <c r="S113" s="418">
        <v>0</v>
      </c>
      <c r="T113" s="418">
        <v>0</v>
      </c>
      <c r="U113" s="418">
        <v>0</v>
      </c>
      <c r="V113" s="418">
        <v>0</v>
      </c>
      <c r="W113" s="418">
        <v>0</v>
      </c>
      <c r="X113" s="418">
        <v>0</v>
      </c>
      <c r="Y113" s="418">
        <v>0</v>
      </c>
      <c r="Z113" s="418">
        <v>0</v>
      </c>
      <c r="AA113" s="418">
        <v>0</v>
      </c>
      <c r="AB113" s="418">
        <v>0</v>
      </c>
      <c r="AC113" s="418">
        <v>0</v>
      </c>
      <c r="AD113" s="418">
        <v>0</v>
      </c>
      <c r="AE113" s="418">
        <v>0</v>
      </c>
      <c r="AF113" s="418">
        <v>0</v>
      </c>
      <c r="AG113" s="418">
        <v>0</v>
      </c>
      <c r="AH113" s="418">
        <v>0</v>
      </c>
      <c r="AI113" s="418">
        <v>0</v>
      </c>
      <c r="AJ113" s="418">
        <v>0</v>
      </c>
      <c r="AK113" s="418">
        <v>0</v>
      </c>
      <c r="AL113" s="418">
        <v>0</v>
      </c>
      <c r="AM113" s="418">
        <v>0</v>
      </c>
      <c r="AN113" s="418">
        <v>0</v>
      </c>
      <c r="AO113" s="418">
        <v>0</v>
      </c>
      <c r="AP113" s="418">
        <v>0</v>
      </c>
      <c r="AT113" s="233"/>
      <c r="AU113" s="233"/>
      <c r="AV113" s="233"/>
      <c r="AW113" s="233"/>
      <c r="AX113" s="233"/>
      <c r="AY113" s="233"/>
      <c r="AZ113" s="233"/>
      <c r="BA113" s="233"/>
      <c r="BB113" s="233"/>
      <c r="BC113" s="233"/>
      <c r="BD113" s="233"/>
      <c r="BE113" s="233"/>
      <c r="BF113" s="233"/>
      <c r="BG113" s="233"/>
    </row>
    <row r="114" spans="1:71" ht="12.75" hidden="1" x14ac:dyDescent="0.2">
      <c r="A114" s="239"/>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7"/>
      <c r="AR114" s="237"/>
      <c r="AS114" s="237"/>
      <c r="AT114" s="236"/>
      <c r="AU114" s="236"/>
      <c r="AV114" s="236"/>
      <c r="AW114" s="236"/>
      <c r="AX114" s="236"/>
      <c r="AY114" s="236"/>
      <c r="AZ114" s="236"/>
      <c r="BA114" s="236"/>
      <c r="BB114" s="236"/>
      <c r="BC114" s="236"/>
      <c r="BD114" s="236"/>
      <c r="BE114" s="236"/>
      <c r="BF114" s="236"/>
      <c r="BG114" s="236"/>
      <c r="BH114" s="236"/>
      <c r="BI114" s="236"/>
      <c r="BJ114" s="236"/>
      <c r="BK114" s="236"/>
      <c r="BL114" s="236"/>
      <c r="BM114" s="236"/>
      <c r="BN114" s="236"/>
      <c r="BO114" s="236"/>
      <c r="BP114" s="236"/>
      <c r="BQ114" s="236"/>
      <c r="BR114" s="236"/>
      <c r="BS114" s="236"/>
    </row>
    <row r="115" spans="1:71" ht="12.75" hidden="1" x14ac:dyDescent="0.2">
      <c r="A115" s="239"/>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7"/>
      <c r="AR115" s="237"/>
      <c r="AS115" s="237"/>
      <c r="AT115" s="236"/>
      <c r="AU115" s="236"/>
      <c r="AV115" s="236"/>
      <c r="AW115" s="236"/>
      <c r="AX115" s="236"/>
      <c r="AY115" s="236"/>
      <c r="AZ115" s="236"/>
      <c r="BA115" s="236"/>
      <c r="BB115" s="236"/>
      <c r="BC115" s="236"/>
      <c r="BD115" s="236"/>
      <c r="BE115" s="236"/>
      <c r="BF115" s="236"/>
      <c r="BG115" s="236"/>
      <c r="BH115" s="236"/>
      <c r="BI115" s="236"/>
      <c r="BJ115" s="236"/>
      <c r="BK115" s="236"/>
      <c r="BL115" s="236"/>
      <c r="BM115" s="236"/>
      <c r="BN115" s="236"/>
      <c r="BO115" s="236"/>
      <c r="BP115" s="236"/>
      <c r="BQ115" s="236"/>
      <c r="BR115" s="236"/>
      <c r="BS115" s="236"/>
    </row>
    <row r="116" spans="1:71" ht="12.75" hidden="1" x14ac:dyDescent="0.2">
      <c r="A116" s="411"/>
      <c r="B116" s="523" t="s">
        <v>493</v>
      </c>
      <c r="C116" s="524"/>
      <c r="D116" s="523" t="s">
        <v>494</v>
      </c>
      <c r="E116" s="524"/>
      <c r="F116" s="411"/>
      <c r="G116" s="411"/>
      <c r="H116" s="411"/>
      <c r="I116" s="411"/>
      <c r="J116" s="411"/>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7"/>
      <c r="AR116" s="237"/>
      <c r="AS116" s="237"/>
      <c r="AT116" s="236"/>
      <c r="AU116" s="236"/>
      <c r="AV116" s="236"/>
      <c r="AW116" s="236"/>
      <c r="AX116" s="236"/>
      <c r="AY116" s="236"/>
      <c r="AZ116" s="236"/>
      <c r="BA116" s="236"/>
      <c r="BB116" s="236"/>
      <c r="BC116" s="236"/>
      <c r="BD116" s="236"/>
      <c r="BE116" s="236"/>
      <c r="BF116" s="236"/>
      <c r="BG116" s="236"/>
      <c r="BH116" s="236"/>
      <c r="BI116" s="236"/>
      <c r="BJ116" s="236"/>
      <c r="BK116" s="236"/>
      <c r="BL116" s="236"/>
      <c r="BM116" s="236"/>
      <c r="BN116" s="236"/>
      <c r="BO116" s="236"/>
      <c r="BP116" s="236"/>
      <c r="BQ116" s="236"/>
      <c r="BR116" s="236"/>
      <c r="BS116" s="236"/>
    </row>
    <row r="117" spans="1:71" ht="12.75" hidden="1" x14ac:dyDescent="0.2">
      <c r="A117" s="414" t="s">
        <v>495</v>
      </c>
      <c r="B117" s="420"/>
      <c r="C117" s="411" t="s">
        <v>496</v>
      </c>
      <c r="D117" s="420"/>
      <c r="E117" s="411" t="s">
        <v>496</v>
      </c>
      <c r="F117" s="411"/>
      <c r="G117" s="411"/>
      <c r="H117" s="411"/>
      <c r="I117" s="411"/>
      <c r="J117" s="411"/>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7"/>
      <c r="AR117" s="237"/>
      <c r="AS117" s="237"/>
      <c r="AT117" s="236"/>
      <c r="AU117" s="236"/>
      <c r="AV117" s="236"/>
      <c r="AW117" s="236"/>
      <c r="AX117" s="236"/>
      <c r="AY117" s="236"/>
      <c r="AZ117" s="236"/>
      <c r="BA117" s="236"/>
      <c r="BB117" s="236"/>
      <c r="BC117" s="236"/>
      <c r="BD117" s="236"/>
      <c r="BE117" s="236"/>
      <c r="BF117" s="236"/>
      <c r="BG117" s="236"/>
      <c r="BH117" s="236"/>
      <c r="BI117" s="236"/>
      <c r="BJ117" s="236"/>
      <c r="BK117" s="236"/>
      <c r="BL117" s="236"/>
      <c r="BM117" s="236"/>
      <c r="BN117" s="236"/>
      <c r="BO117" s="236"/>
      <c r="BP117" s="236"/>
      <c r="BQ117" s="236"/>
      <c r="BR117" s="236"/>
      <c r="BS117" s="236"/>
    </row>
    <row r="118" spans="1:71" ht="25.5" hidden="1" x14ac:dyDescent="0.2">
      <c r="A118" s="414" t="s">
        <v>495</v>
      </c>
      <c r="B118" s="411">
        <f>$B$110*B117</f>
        <v>0</v>
      </c>
      <c r="C118" s="411" t="s">
        <v>125</v>
      </c>
      <c r="D118" s="411">
        <f>$B$110*D117</f>
        <v>0</v>
      </c>
      <c r="E118" s="411" t="s">
        <v>125</v>
      </c>
      <c r="F118" s="414" t="s">
        <v>497</v>
      </c>
      <c r="G118" s="411">
        <f>D117-B117</f>
        <v>0</v>
      </c>
      <c r="H118" s="411" t="s">
        <v>496</v>
      </c>
      <c r="I118" s="421">
        <f>$B$110*G118</f>
        <v>0</v>
      </c>
      <c r="J118" s="411" t="s">
        <v>125</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7"/>
      <c r="AR118" s="237"/>
      <c r="AS118" s="237"/>
      <c r="AT118" s="236"/>
      <c r="AU118" s="236"/>
      <c r="AV118" s="236"/>
      <c r="AW118" s="236"/>
      <c r="AX118" s="236"/>
      <c r="AY118" s="236"/>
      <c r="AZ118" s="236"/>
      <c r="BA118" s="236"/>
      <c r="BB118" s="236"/>
      <c r="BC118" s="236"/>
      <c r="BD118" s="236"/>
      <c r="BE118" s="236"/>
      <c r="BF118" s="236"/>
      <c r="BG118" s="236"/>
      <c r="BH118" s="236"/>
      <c r="BI118" s="236"/>
      <c r="BJ118" s="236"/>
      <c r="BK118" s="236"/>
      <c r="BL118" s="236"/>
      <c r="BM118" s="236"/>
      <c r="BN118" s="236"/>
      <c r="BO118" s="236"/>
      <c r="BP118" s="236"/>
      <c r="BQ118" s="236"/>
      <c r="BR118" s="236"/>
      <c r="BS118" s="236"/>
    </row>
    <row r="119" spans="1:71" ht="25.5" hidden="1" x14ac:dyDescent="0.2">
      <c r="A119" s="411"/>
      <c r="B119" s="411"/>
      <c r="C119" s="411"/>
      <c r="D119" s="411"/>
      <c r="E119" s="411"/>
      <c r="F119" s="414" t="s">
        <v>498</v>
      </c>
      <c r="G119" s="411">
        <f>I119/$B$110</f>
        <v>0</v>
      </c>
      <c r="H119" s="411" t="s">
        <v>496</v>
      </c>
      <c r="I119" s="420"/>
      <c r="J119" s="411" t="s">
        <v>125</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7"/>
      <c r="AR119" s="237"/>
      <c r="AS119" s="237"/>
      <c r="AT119" s="236"/>
      <c r="AU119" s="236"/>
      <c r="AV119" s="236"/>
      <c r="AW119" s="236"/>
      <c r="AX119" s="236"/>
      <c r="AY119" s="236"/>
      <c r="AZ119" s="236"/>
      <c r="BA119" s="236"/>
      <c r="BB119" s="236"/>
      <c r="BC119" s="236"/>
      <c r="BD119" s="236"/>
      <c r="BE119" s="236"/>
      <c r="BF119" s="236"/>
      <c r="BG119" s="236"/>
      <c r="BH119" s="236"/>
      <c r="BI119" s="236"/>
      <c r="BJ119" s="236"/>
      <c r="BK119" s="236"/>
      <c r="BL119" s="236"/>
      <c r="BM119" s="236"/>
      <c r="BN119" s="236"/>
      <c r="BO119" s="236"/>
      <c r="BP119" s="236"/>
      <c r="BQ119" s="236"/>
      <c r="BR119" s="236"/>
      <c r="BS119" s="236"/>
    </row>
    <row r="120" spans="1:71" ht="38.25" hidden="1" x14ac:dyDescent="0.2">
      <c r="A120" s="422"/>
      <c r="B120" s="423"/>
      <c r="C120" s="423"/>
      <c r="D120" s="423"/>
      <c r="E120" s="423"/>
      <c r="F120" s="424" t="s">
        <v>499</v>
      </c>
      <c r="G120" s="421">
        <f>G118</f>
        <v>0</v>
      </c>
      <c r="H120" s="411" t="s">
        <v>496</v>
      </c>
      <c r="I120" s="416">
        <f>I118</f>
        <v>0</v>
      </c>
      <c r="J120" s="411" t="s">
        <v>125</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7"/>
      <c r="AR120" s="237"/>
      <c r="AS120" s="237"/>
      <c r="AT120" s="236"/>
      <c r="AU120" s="236"/>
      <c r="AV120" s="236"/>
      <c r="AW120" s="236"/>
      <c r="AX120" s="236"/>
      <c r="AY120" s="236"/>
      <c r="AZ120" s="236"/>
      <c r="BA120" s="236"/>
      <c r="BB120" s="236"/>
      <c r="BC120" s="236"/>
      <c r="BD120" s="236"/>
      <c r="BE120" s="236"/>
      <c r="BF120" s="236"/>
      <c r="BG120" s="236"/>
      <c r="BH120" s="236"/>
      <c r="BI120" s="236"/>
      <c r="BJ120" s="236"/>
      <c r="BK120" s="236"/>
      <c r="BL120" s="236"/>
      <c r="BM120" s="236"/>
      <c r="BN120" s="236"/>
      <c r="BO120" s="236"/>
      <c r="BP120" s="236"/>
      <c r="BQ120" s="236"/>
      <c r="BR120" s="236"/>
      <c r="BS120" s="236"/>
    </row>
    <row r="121" spans="1:71" ht="12.75" hidden="1" x14ac:dyDescent="0.2">
      <c r="A121" s="240"/>
      <c r="B121" s="238"/>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7"/>
      <c r="AR121" s="237"/>
      <c r="AS121" s="237"/>
      <c r="AT121" s="236"/>
      <c r="AU121" s="236"/>
      <c r="AV121" s="236"/>
      <c r="AW121" s="236"/>
      <c r="AX121" s="236"/>
      <c r="AY121" s="236"/>
      <c r="AZ121" s="236"/>
      <c r="BA121" s="236"/>
      <c r="BB121" s="236"/>
      <c r="BC121" s="236"/>
      <c r="BD121" s="236"/>
      <c r="BE121" s="236"/>
      <c r="BF121" s="236"/>
      <c r="BG121" s="236"/>
      <c r="BH121" s="236"/>
      <c r="BI121" s="236"/>
      <c r="BJ121" s="236"/>
      <c r="BK121" s="236"/>
      <c r="BL121" s="236"/>
      <c r="BM121" s="236"/>
      <c r="BN121" s="236"/>
      <c r="BO121" s="236"/>
      <c r="BP121" s="236"/>
      <c r="BQ121" s="236"/>
      <c r="BR121" s="236"/>
      <c r="BS121" s="236"/>
    </row>
    <row r="122" spans="1:71" hidden="1" x14ac:dyDescent="0.2">
      <c r="A122" s="425" t="s">
        <v>652</v>
      </c>
      <c r="B122" s="426">
        <f>'6.2. Паспорт фин осв ввод'!D24</f>
        <v>1.5817283099999999</v>
      </c>
      <c r="C122" s="238"/>
      <c r="D122" s="520" t="s">
        <v>297</v>
      </c>
      <c r="E122" s="427" t="s">
        <v>635</v>
      </c>
      <c r="F122" s="428">
        <v>35</v>
      </c>
      <c r="G122" s="521" t="s">
        <v>636</v>
      </c>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8"/>
      <c r="BH122" s="238"/>
      <c r="BI122" s="238"/>
      <c r="BJ122" s="238"/>
      <c r="BK122" s="238"/>
      <c r="BL122" s="238"/>
      <c r="BM122" s="238"/>
      <c r="BN122" s="238"/>
      <c r="BO122" s="238"/>
      <c r="BP122" s="238"/>
      <c r="BQ122" s="238"/>
      <c r="BR122" s="238"/>
      <c r="BS122" s="238"/>
    </row>
    <row r="123" spans="1:71" hidden="1" x14ac:dyDescent="0.2">
      <c r="A123" s="425" t="s">
        <v>297</v>
      </c>
      <c r="B123" s="429">
        <v>30</v>
      </c>
      <c r="C123" s="238"/>
      <c r="D123" s="520"/>
      <c r="E123" s="427" t="s">
        <v>603</v>
      </c>
      <c r="F123" s="428">
        <v>30</v>
      </c>
      <c r="G123" s="521"/>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8"/>
      <c r="BH123" s="238"/>
      <c r="BI123" s="238"/>
      <c r="BJ123" s="238"/>
      <c r="BK123" s="238"/>
      <c r="BL123" s="238"/>
      <c r="BM123" s="238"/>
      <c r="BN123" s="238"/>
      <c r="BO123" s="238"/>
      <c r="BP123" s="238"/>
      <c r="BQ123" s="238"/>
      <c r="BR123" s="238"/>
      <c r="BS123" s="238"/>
    </row>
    <row r="124" spans="1:71" hidden="1" x14ac:dyDescent="0.2">
      <c r="A124" s="425" t="s">
        <v>500</v>
      </c>
      <c r="B124" s="429"/>
      <c r="C124" s="241" t="s">
        <v>501</v>
      </c>
      <c r="D124" s="520"/>
      <c r="E124" s="427" t="s">
        <v>637</v>
      </c>
      <c r="F124" s="428">
        <v>30</v>
      </c>
      <c r="G124" s="521"/>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8"/>
      <c r="BK124" s="238"/>
      <c r="BL124" s="238"/>
      <c r="BM124" s="238"/>
      <c r="BN124" s="238"/>
      <c r="BO124" s="238"/>
      <c r="BP124" s="238"/>
      <c r="BQ124" s="238"/>
      <c r="BR124" s="238"/>
      <c r="BS124" s="238"/>
    </row>
    <row r="125" spans="1:71" s="197" customFormat="1" hidden="1" x14ac:dyDescent="0.2">
      <c r="A125" s="253"/>
      <c r="B125" s="254"/>
      <c r="C125" s="242"/>
      <c r="D125" s="520"/>
      <c r="E125" s="427" t="s">
        <v>638</v>
      </c>
      <c r="F125" s="428">
        <v>30</v>
      </c>
      <c r="G125" s="521"/>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425" t="s">
        <v>502</v>
      </c>
      <c r="B126" s="430">
        <f>$B$122*1000*1000</f>
        <v>1581728.31</v>
      </c>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row>
    <row r="127" spans="1:71" ht="12.75" hidden="1" x14ac:dyDescent="0.2">
      <c r="A127" s="425" t="s">
        <v>503</v>
      </c>
      <c r="B127" s="431">
        <v>0.03</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8"/>
      <c r="BH127" s="238"/>
      <c r="BI127" s="238"/>
      <c r="BJ127" s="238"/>
      <c r="BK127" s="238"/>
      <c r="BL127" s="238"/>
      <c r="BM127" s="238"/>
      <c r="BN127" s="238"/>
      <c r="BO127" s="238"/>
      <c r="BP127" s="238"/>
      <c r="BQ127" s="238"/>
      <c r="BR127" s="238"/>
      <c r="BS127" s="238"/>
    </row>
    <row r="128" spans="1:71" ht="12.75" hidden="1" x14ac:dyDescent="0.2">
      <c r="A128" s="240"/>
      <c r="B128" s="244"/>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8"/>
      <c r="BH128" s="238"/>
      <c r="BI128" s="238"/>
      <c r="BJ128" s="238"/>
      <c r="BK128" s="238"/>
      <c r="BL128" s="238"/>
      <c r="BM128" s="238"/>
      <c r="BN128" s="238"/>
      <c r="BO128" s="238"/>
      <c r="BP128" s="238"/>
      <c r="BQ128" s="238"/>
      <c r="BR128" s="238"/>
      <c r="BS128" s="238"/>
    </row>
    <row r="129" spans="1:71" ht="12.75" hidden="1" x14ac:dyDescent="0.2">
      <c r="A129" s="425" t="s">
        <v>504</v>
      </c>
      <c r="B129" s="432">
        <v>0.20499999999999999</v>
      </c>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8"/>
      <c r="BH129" s="238"/>
      <c r="BI129" s="238"/>
      <c r="BJ129" s="238"/>
      <c r="BK129" s="238"/>
      <c r="BL129" s="238"/>
      <c r="BM129" s="238"/>
      <c r="BN129" s="238"/>
      <c r="BO129" s="238"/>
      <c r="BP129" s="238"/>
      <c r="BQ129" s="238"/>
      <c r="BR129" s="238"/>
      <c r="BS129" s="238"/>
    </row>
    <row r="130" spans="1:71" hidden="1" x14ac:dyDescent="0.2">
      <c r="A130" s="255"/>
      <c r="B130" s="256"/>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8"/>
      <c r="BH130" s="238"/>
      <c r="BI130" s="238"/>
      <c r="BJ130" s="238"/>
      <c r="BK130" s="238"/>
      <c r="BL130" s="238"/>
      <c r="BM130" s="238"/>
      <c r="BN130" s="238"/>
      <c r="BO130" s="238"/>
      <c r="BP130" s="238"/>
      <c r="BQ130" s="238"/>
      <c r="BR130" s="238"/>
      <c r="BS130" s="238"/>
    </row>
    <row r="131" spans="1:71" ht="12.75" hidden="1" x14ac:dyDescent="0.2">
      <c r="A131" s="433" t="s">
        <v>639</v>
      </c>
      <c r="B131" s="434">
        <v>1.4332</v>
      </c>
      <c r="C131" s="243"/>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8"/>
      <c r="BH131" s="238"/>
      <c r="BI131" s="238"/>
      <c r="BJ131" s="238"/>
      <c r="BK131" s="238"/>
      <c r="BL131" s="238"/>
      <c r="BM131" s="238"/>
      <c r="BN131" s="238"/>
      <c r="BO131" s="238"/>
      <c r="BP131" s="238"/>
      <c r="BQ131" s="238"/>
      <c r="BR131" s="238"/>
      <c r="BS131" s="238"/>
    </row>
    <row r="132" spans="1:71" ht="12.75" hidden="1" x14ac:dyDescent="0.2">
      <c r="A132" s="238"/>
      <c r="B132" s="238"/>
      <c r="C132" s="238"/>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238"/>
      <c r="AR132" s="238"/>
      <c r="AS132" s="238"/>
      <c r="AT132" s="238"/>
      <c r="AU132" s="238"/>
      <c r="AV132" s="238"/>
      <c r="AW132" s="238"/>
      <c r="AX132" s="238"/>
      <c r="AY132" s="238"/>
      <c r="AZ132" s="238"/>
      <c r="BA132" s="238"/>
      <c r="BB132" s="238"/>
      <c r="BC132" s="238"/>
      <c r="BD132" s="238"/>
      <c r="BE132" s="238"/>
      <c r="BF132" s="238"/>
      <c r="BG132" s="238"/>
      <c r="BH132" s="238"/>
      <c r="BI132" s="238"/>
      <c r="BJ132" s="238"/>
      <c r="BK132" s="238"/>
      <c r="BL132" s="238"/>
      <c r="BM132" s="238"/>
      <c r="BN132" s="238"/>
      <c r="BO132" s="238"/>
      <c r="BP132" s="238"/>
      <c r="BQ132" s="238"/>
      <c r="BR132" s="238"/>
      <c r="BS132" s="238"/>
    </row>
    <row r="133" spans="1:71" ht="12.75" hidden="1" x14ac:dyDescent="0.2">
      <c r="A133" s="240"/>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c r="AM133" s="238"/>
      <c r="AN133" s="238"/>
      <c r="AO133" s="238"/>
      <c r="AP133" s="238"/>
      <c r="AQ133" s="197"/>
      <c r="AR133" s="197"/>
      <c r="AS133" s="197"/>
      <c r="BH133" s="238"/>
      <c r="BI133" s="238"/>
      <c r="BJ133" s="238"/>
      <c r="BK133" s="238"/>
      <c r="BL133" s="238"/>
      <c r="BM133" s="238"/>
      <c r="BN133" s="238"/>
      <c r="BO133" s="238"/>
      <c r="BP133" s="238"/>
      <c r="BQ133" s="238"/>
      <c r="BR133" s="238"/>
      <c r="BS133" s="238"/>
    </row>
    <row r="134" spans="1:71" hidden="1" x14ac:dyDescent="0.2">
      <c r="A134" s="425" t="s">
        <v>505</v>
      </c>
      <c r="C134" s="243" t="s">
        <v>640</v>
      </c>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197"/>
      <c r="AR134" s="197"/>
      <c r="AS134" s="197"/>
      <c r="BH134" s="243"/>
      <c r="BI134" s="243"/>
      <c r="BJ134" s="243"/>
      <c r="BK134" s="243"/>
      <c r="BL134" s="243"/>
      <c r="BM134" s="243"/>
      <c r="BN134" s="243"/>
      <c r="BO134" s="243"/>
      <c r="BP134" s="243"/>
      <c r="BQ134" s="243"/>
      <c r="BR134" s="243"/>
      <c r="BS134" s="243"/>
    </row>
    <row r="135" spans="1:71" ht="12.75" hidden="1" x14ac:dyDescent="0.2">
      <c r="A135" s="425"/>
      <c r="B135" s="435">
        <v>2016</v>
      </c>
      <c r="C135" s="435">
        <f>B135+1</f>
        <v>2017</v>
      </c>
      <c r="D135" s="435">
        <f t="shared" ref="D135:AY135" si="40">C135+1</f>
        <v>2018</v>
      </c>
      <c r="E135" s="435">
        <f t="shared" si="40"/>
        <v>2019</v>
      </c>
      <c r="F135" s="435">
        <f t="shared" si="40"/>
        <v>2020</v>
      </c>
      <c r="G135" s="435">
        <f t="shared" si="40"/>
        <v>2021</v>
      </c>
      <c r="H135" s="435">
        <f t="shared" si="40"/>
        <v>2022</v>
      </c>
      <c r="I135" s="435">
        <f t="shared" si="40"/>
        <v>2023</v>
      </c>
      <c r="J135" s="435">
        <f t="shared" si="40"/>
        <v>2024</v>
      </c>
      <c r="K135" s="435">
        <f t="shared" si="40"/>
        <v>2025</v>
      </c>
      <c r="L135" s="435">
        <f t="shared" si="40"/>
        <v>2026</v>
      </c>
      <c r="M135" s="435">
        <f t="shared" si="40"/>
        <v>2027</v>
      </c>
      <c r="N135" s="435">
        <f t="shared" si="40"/>
        <v>2028</v>
      </c>
      <c r="O135" s="435">
        <f t="shared" si="40"/>
        <v>2029</v>
      </c>
      <c r="P135" s="435">
        <f t="shared" si="40"/>
        <v>2030</v>
      </c>
      <c r="Q135" s="435">
        <f t="shared" si="40"/>
        <v>2031</v>
      </c>
      <c r="R135" s="435">
        <f t="shared" si="40"/>
        <v>2032</v>
      </c>
      <c r="S135" s="435">
        <f t="shared" si="40"/>
        <v>2033</v>
      </c>
      <c r="T135" s="435">
        <f t="shared" si="40"/>
        <v>2034</v>
      </c>
      <c r="U135" s="435">
        <f t="shared" si="40"/>
        <v>2035</v>
      </c>
      <c r="V135" s="435">
        <f t="shared" si="40"/>
        <v>2036</v>
      </c>
      <c r="W135" s="435">
        <f t="shared" si="40"/>
        <v>2037</v>
      </c>
      <c r="X135" s="435">
        <f t="shared" si="40"/>
        <v>2038</v>
      </c>
      <c r="Y135" s="435">
        <f t="shared" si="40"/>
        <v>2039</v>
      </c>
      <c r="Z135" s="435">
        <f t="shared" si="40"/>
        <v>2040</v>
      </c>
      <c r="AA135" s="435">
        <f t="shared" si="40"/>
        <v>2041</v>
      </c>
      <c r="AB135" s="435">
        <f t="shared" si="40"/>
        <v>2042</v>
      </c>
      <c r="AC135" s="435">
        <f t="shared" si="40"/>
        <v>2043</v>
      </c>
      <c r="AD135" s="435">
        <f t="shared" si="40"/>
        <v>2044</v>
      </c>
      <c r="AE135" s="435">
        <f t="shared" si="40"/>
        <v>2045</v>
      </c>
      <c r="AF135" s="435">
        <f t="shared" si="40"/>
        <v>2046</v>
      </c>
      <c r="AG135" s="435">
        <f t="shared" si="40"/>
        <v>2047</v>
      </c>
      <c r="AH135" s="435">
        <f t="shared" si="40"/>
        <v>2048</v>
      </c>
      <c r="AI135" s="435">
        <f t="shared" si="40"/>
        <v>2049</v>
      </c>
      <c r="AJ135" s="435">
        <f t="shared" si="40"/>
        <v>2050</v>
      </c>
      <c r="AK135" s="435">
        <f t="shared" si="40"/>
        <v>2051</v>
      </c>
      <c r="AL135" s="435">
        <f t="shared" si="40"/>
        <v>2052</v>
      </c>
      <c r="AM135" s="435">
        <f t="shared" si="40"/>
        <v>2053</v>
      </c>
      <c r="AN135" s="435">
        <f t="shared" si="40"/>
        <v>2054</v>
      </c>
      <c r="AO135" s="435">
        <f t="shared" si="40"/>
        <v>2055</v>
      </c>
      <c r="AP135" s="435">
        <f t="shared" si="40"/>
        <v>2056</v>
      </c>
      <c r="AQ135" s="435">
        <f t="shared" si="40"/>
        <v>2057</v>
      </c>
      <c r="AR135" s="435">
        <f t="shared" si="40"/>
        <v>2058</v>
      </c>
      <c r="AS135" s="435">
        <f t="shared" si="40"/>
        <v>2059</v>
      </c>
      <c r="AT135" s="435">
        <f t="shared" si="40"/>
        <v>2060</v>
      </c>
      <c r="AU135" s="435">
        <f t="shared" si="40"/>
        <v>2061</v>
      </c>
      <c r="AV135" s="435">
        <f t="shared" si="40"/>
        <v>2062</v>
      </c>
      <c r="AW135" s="435">
        <f t="shared" si="40"/>
        <v>2063</v>
      </c>
      <c r="AX135" s="435">
        <f t="shared" si="40"/>
        <v>2064</v>
      </c>
      <c r="AY135" s="435">
        <f t="shared" si="40"/>
        <v>2065</v>
      </c>
    </row>
    <row r="136" spans="1:71" ht="12.75" hidden="1" x14ac:dyDescent="0.2">
      <c r="A136" s="425" t="s">
        <v>506</v>
      </c>
      <c r="B136" s="436"/>
      <c r="C136" s="437"/>
      <c r="D136" s="437">
        <v>4.5999999999999999E-2</v>
      </c>
      <c r="E136" s="437">
        <v>4.3999999999999997E-2</v>
      </c>
      <c r="F136" s="437">
        <v>4.2000000000000003E-2</v>
      </c>
      <c r="G136" s="437">
        <f>F136</f>
        <v>4.2000000000000003E-2</v>
      </c>
      <c r="H136" s="437">
        <f>G136</f>
        <v>4.2000000000000003E-2</v>
      </c>
      <c r="I136" s="437">
        <f t="shared" ref="I136:AY136" si="41">H136</f>
        <v>4.2000000000000003E-2</v>
      </c>
      <c r="J136" s="437">
        <f t="shared" si="41"/>
        <v>4.2000000000000003E-2</v>
      </c>
      <c r="K136" s="437">
        <f t="shared" si="41"/>
        <v>4.2000000000000003E-2</v>
      </c>
      <c r="L136" s="437">
        <f t="shared" si="41"/>
        <v>4.2000000000000003E-2</v>
      </c>
      <c r="M136" s="437">
        <f t="shared" si="41"/>
        <v>4.2000000000000003E-2</v>
      </c>
      <c r="N136" s="437">
        <f t="shared" si="41"/>
        <v>4.2000000000000003E-2</v>
      </c>
      <c r="O136" s="437">
        <f t="shared" si="41"/>
        <v>4.2000000000000003E-2</v>
      </c>
      <c r="P136" s="437">
        <f t="shared" si="41"/>
        <v>4.2000000000000003E-2</v>
      </c>
      <c r="Q136" s="437">
        <f t="shared" si="41"/>
        <v>4.2000000000000003E-2</v>
      </c>
      <c r="R136" s="437">
        <f t="shared" si="41"/>
        <v>4.2000000000000003E-2</v>
      </c>
      <c r="S136" s="437">
        <f t="shared" si="41"/>
        <v>4.2000000000000003E-2</v>
      </c>
      <c r="T136" s="437">
        <f t="shared" si="41"/>
        <v>4.2000000000000003E-2</v>
      </c>
      <c r="U136" s="437">
        <f t="shared" si="41"/>
        <v>4.2000000000000003E-2</v>
      </c>
      <c r="V136" s="437">
        <f t="shared" si="41"/>
        <v>4.2000000000000003E-2</v>
      </c>
      <c r="W136" s="437">
        <f t="shared" si="41"/>
        <v>4.2000000000000003E-2</v>
      </c>
      <c r="X136" s="437">
        <f t="shared" si="41"/>
        <v>4.2000000000000003E-2</v>
      </c>
      <c r="Y136" s="437">
        <f t="shared" si="41"/>
        <v>4.2000000000000003E-2</v>
      </c>
      <c r="Z136" s="437">
        <f t="shared" si="41"/>
        <v>4.2000000000000003E-2</v>
      </c>
      <c r="AA136" s="437">
        <f t="shared" si="41"/>
        <v>4.2000000000000003E-2</v>
      </c>
      <c r="AB136" s="437">
        <f t="shared" si="41"/>
        <v>4.2000000000000003E-2</v>
      </c>
      <c r="AC136" s="437">
        <f t="shared" si="41"/>
        <v>4.2000000000000003E-2</v>
      </c>
      <c r="AD136" s="437">
        <f t="shared" si="41"/>
        <v>4.2000000000000003E-2</v>
      </c>
      <c r="AE136" s="437">
        <f t="shared" si="41"/>
        <v>4.2000000000000003E-2</v>
      </c>
      <c r="AF136" s="437">
        <f t="shared" si="41"/>
        <v>4.2000000000000003E-2</v>
      </c>
      <c r="AG136" s="437">
        <f t="shared" si="41"/>
        <v>4.2000000000000003E-2</v>
      </c>
      <c r="AH136" s="437">
        <f t="shared" si="41"/>
        <v>4.2000000000000003E-2</v>
      </c>
      <c r="AI136" s="437">
        <f t="shared" si="41"/>
        <v>4.2000000000000003E-2</v>
      </c>
      <c r="AJ136" s="437">
        <f t="shared" si="41"/>
        <v>4.2000000000000003E-2</v>
      </c>
      <c r="AK136" s="437">
        <f t="shared" si="41"/>
        <v>4.2000000000000003E-2</v>
      </c>
      <c r="AL136" s="437">
        <f t="shared" si="41"/>
        <v>4.2000000000000003E-2</v>
      </c>
      <c r="AM136" s="437">
        <f t="shared" si="41"/>
        <v>4.2000000000000003E-2</v>
      </c>
      <c r="AN136" s="437">
        <f t="shared" si="41"/>
        <v>4.2000000000000003E-2</v>
      </c>
      <c r="AO136" s="437">
        <f t="shared" si="41"/>
        <v>4.2000000000000003E-2</v>
      </c>
      <c r="AP136" s="437">
        <f t="shared" si="41"/>
        <v>4.2000000000000003E-2</v>
      </c>
      <c r="AQ136" s="437">
        <f t="shared" si="41"/>
        <v>4.2000000000000003E-2</v>
      </c>
      <c r="AR136" s="437">
        <f t="shared" si="41"/>
        <v>4.2000000000000003E-2</v>
      </c>
      <c r="AS136" s="437">
        <f t="shared" si="41"/>
        <v>4.2000000000000003E-2</v>
      </c>
      <c r="AT136" s="437">
        <f t="shared" si="41"/>
        <v>4.2000000000000003E-2</v>
      </c>
      <c r="AU136" s="437">
        <f t="shared" si="41"/>
        <v>4.2000000000000003E-2</v>
      </c>
      <c r="AV136" s="437">
        <f t="shared" si="41"/>
        <v>4.2000000000000003E-2</v>
      </c>
      <c r="AW136" s="437">
        <f t="shared" si="41"/>
        <v>4.2000000000000003E-2</v>
      </c>
      <c r="AX136" s="437">
        <f t="shared" si="41"/>
        <v>4.2000000000000003E-2</v>
      </c>
      <c r="AY136" s="437">
        <f t="shared" si="41"/>
        <v>4.2000000000000003E-2</v>
      </c>
    </row>
    <row r="137" spans="1:71" s="197" customFormat="1" ht="15" hidden="1" x14ac:dyDescent="0.2">
      <c r="A137" s="425" t="s">
        <v>507</v>
      </c>
      <c r="B137" s="438"/>
      <c r="C137" s="439">
        <f>(1+B137)*(1+C136)-1</f>
        <v>0</v>
      </c>
      <c r="D137" s="439">
        <f>(1+C137)*(1+D136)-1</f>
        <v>4.6000000000000041E-2</v>
      </c>
      <c r="E137" s="439">
        <f>(1+D137)*(1+E136)-1</f>
        <v>9.2024000000000106E-2</v>
      </c>
      <c r="F137" s="439">
        <f t="shared" ref="F137:AY137" si="42">(1+E137)*(1+F136)-1</f>
        <v>0.13788900800000015</v>
      </c>
      <c r="G137" s="439">
        <f>(1+F137)*(1+G136)-1</f>
        <v>0.18568034633600017</v>
      </c>
      <c r="H137" s="439">
        <f t="shared" si="42"/>
        <v>0.2354789208821122</v>
      </c>
      <c r="I137" s="439">
        <f t="shared" si="42"/>
        <v>0.28736903555916093</v>
      </c>
      <c r="J137" s="439">
        <f t="shared" si="42"/>
        <v>0.34143853505264565</v>
      </c>
      <c r="K137" s="439">
        <f t="shared" si="42"/>
        <v>0.39777895352485682</v>
      </c>
      <c r="L137" s="439">
        <f t="shared" si="42"/>
        <v>0.45648566957290093</v>
      </c>
      <c r="M137" s="439">
        <f t="shared" si="42"/>
        <v>0.51765806769496292</v>
      </c>
      <c r="N137" s="439">
        <f t="shared" si="42"/>
        <v>0.58139970653815132</v>
      </c>
      <c r="O137" s="439">
        <f t="shared" si="42"/>
        <v>0.64781849421275384</v>
      </c>
      <c r="P137" s="439">
        <f t="shared" si="42"/>
        <v>0.71702687096968964</v>
      </c>
      <c r="Q137" s="439">
        <f t="shared" si="42"/>
        <v>0.78914199955041675</v>
      </c>
      <c r="R137" s="439">
        <f t="shared" si="42"/>
        <v>0.86428596353153431</v>
      </c>
      <c r="S137" s="439">
        <f t="shared" si="42"/>
        <v>0.94258597399985877</v>
      </c>
      <c r="T137" s="439">
        <f t="shared" si="42"/>
        <v>1.0241745849078527</v>
      </c>
      <c r="U137" s="439">
        <f t="shared" si="42"/>
        <v>1.1091899174739828</v>
      </c>
      <c r="V137" s="439">
        <f t="shared" si="42"/>
        <v>1.19777589400789</v>
      </c>
      <c r="W137" s="439">
        <f t="shared" si="42"/>
        <v>1.2900824815562215</v>
      </c>
      <c r="X137" s="439">
        <f t="shared" si="42"/>
        <v>1.3862659457815827</v>
      </c>
      <c r="Y137" s="439">
        <f t="shared" si="42"/>
        <v>1.4864891155044093</v>
      </c>
      <c r="Z137" s="439">
        <f t="shared" si="42"/>
        <v>1.5909216583555947</v>
      </c>
      <c r="AA137" s="439">
        <f t="shared" si="42"/>
        <v>1.6997403680065299</v>
      </c>
      <c r="AB137" s="439">
        <f t="shared" si="42"/>
        <v>1.8131294634628041</v>
      </c>
      <c r="AC137" s="439">
        <f t="shared" si="42"/>
        <v>1.9312809009282419</v>
      </c>
      <c r="AD137" s="439">
        <f t="shared" si="42"/>
        <v>2.0543946987672284</v>
      </c>
      <c r="AE137" s="439">
        <f t="shared" si="42"/>
        <v>2.1826792761154521</v>
      </c>
      <c r="AF137" s="439">
        <f t="shared" si="42"/>
        <v>2.3163518057123014</v>
      </c>
      <c r="AG137" s="439">
        <f t="shared" si="42"/>
        <v>2.4556385815522184</v>
      </c>
      <c r="AH137" s="439">
        <f t="shared" si="42"/>
        <v>2.6007754019774119</v>
      </c>
      <c r="AI137" s="439">
        <f t="shared" si="42"/>
        <v>2.7520079688604633</v>
      </c>
      <c r="AJ137" s="439">
        <f t="shared" si="42"/>
        <v>2.909592303552603</v>
      </c>
      <c r="AK137" s="439">
        <f t="shared" si="42"/>
        <v>3.0737951803018122</v>
      </c>
      <c r="AL137" s="439">
        <f t="shared" si="42"/>
        <v>3.2448945778744882</v>
      </c>
      <c r="AM137" s="439">
        <f t="shared" si="42"/>
        <v>3.4231801501452166</v>
      </c>
      <c r="AN137" s="439">
        <f t="shared" si="42"/>
        <v>3.6089537164513157</v>
      </c>
      <c r="AO137" s="439">
        <f t="shared" si="42"/>
        <v>3.8025297725422709</v>
      </c>
      <c r="AP137" s="439">
        <f t="shared" si="42"/>
        <v>4.0042360229890468</v>
      </c>
      <c r="AQ137" s="439">
        <f t="shared" si="42"/>
        <v>4.2144139359545871</v>
      </c>
      <c r="AR137" s="439">
        <f t="shared" si="42"/>
        <v>4.4334193212646804</v>
      </c>
      <c r="AS137" s="439">
        <f t="shared" si="42"/>
        <v>4.6616229327577976</v>
      </c>
      <c r="AT137" s="439">
        <f t="shared" si="42"/>
        <v>4.8994110959336252</v>
      </c>
      <c r="AU137" s="439">
        <f t="shared" si="42"/>
        <v>5.147186361962838</v>
      </c>
      <c r="AV137" s="439">
        <f t="shared" si="42"/>
        <v>5.4053681891652774</v>
      </c>
      <c r="AW137" s="439">
        <f>(1+AV137)*(1+AW136)-1</f>
        <v>5.6743936531102195</v>
      </c>
      <c r="AX137" s="439">
        <f t="shared" si="42"/>
        <v>5.9547181865408492</v>
      </c>
      <c r="AY137" s="439">
        <f t="shared" si="42"/>
        <v>6.2468163503755649</v>
      </c>
    </row>
    <row r="138" spans="1:71" s="197" customFormat="1" hidden="1" x14ac:dyDescent="0.2">
      <c r="A138" s="245"/>
      <c r="B138" s="257"/>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58"/>
      <c r="AD138" s="258"/>
      <c r="AE138" s="258"/>
      <c r="AF138" s="258"/>
      <c r="AG138" s="258"/>
      <c r="AH138" s="258"/>
      <c r="AI138" s="258"/>
      <c r="AJ138" s="258"/>
      <c r="AK138" s="258"/>
      <c r="AL138" s="258"/>
      <c r="AM138" s="258"/>
      <c r="AN138" s="258"/>
      <c r="AO138" s="258"/>
      <c r="AP138" s="258"/>
      <c r="AQ138" s="163"/>
    </row>
    <row r="139" spans="1:71" ht="12.75" hidden="1" x14ac:dyDescent="0.2">
      <c r="A139" s="240"/>
      <c r="B139" s="436">
        <v>2016</v>
      </c>
      <c r="C139" s="436">
        <f>B139+1</f>
        <v>2017</v>
      </c>
      <c r="D139" s="436">
        <f t="shared" ref="D139:S140" si="43">C139+1</f>
        <v>2018</v>
      </c>
      <c r="E139" s="436">
        <f t="shared" si="43"/>
        <v>2019</v>
      </c>
      <c r="F139" s="436">
        <f t="shared" si="43"/>
        <v>2020</v>
      </c>
      <c r="G139" s="436">
        <f t="shared" si="43"/>
        <v>2021</v>
      </c>
      <c r="H139" s="436">
        <f t="shared" si="43"/>
        <v>2022</v>
      </c>
      <c r="I139" s="436">
        <f t="shared" si="43"/>
        <v>2023</v>
      </c>
      <c r="J139" s="436">
        <f t="shared" si="43"/>
        <v>2024</v>
      </c>
      <c r="K139" s="436">
        <f t="shared" si="43"/>
        <v>2025</v>
      </c>
      <c r="L139" s="436">
        <f t="shared" si="43"/>
        <v>2026</v>
      </c>
      <c r="M139" s="436">
        <f t="shared" si="43"/>
        <v>2027</v>
      </c>
      <c r="N139" s="436">
        <f t="shared" si="43"/>
        <v>2028</v>
      </c>
      <c r="O139" s="436">
        <f t="shared" si="43"/>
        <v>2029</v>
      </c>
      <c r="P139" s="436">
        <f t="shared" si="43"/>
        <v>2030</v>
      </c>
      <c r="Q139" s="436">
        <f t="shared" si="43"/>
        <v>2031</v>
      </c>
      <c r="R139" s="436">
        <f t="shared" si="43"/>
        <v>2032</v>
      </c>
      <c r="S139" s="436">
        <f t="shared" si="43"/>
        <v>2033</v>
      </c>
      <c r="T139" s="436">
        <f t="shared" ref="T139:AI140" si="44">S139+1</f>
        <v>2034</v>
      </c>
      <c r="U139" s="436">
        <f t="shared" si="44"/>
        <v>2035</v>
      </c>
      <c r="V139" s="436">
        <f t="shared" si="44"/>
        <v>2036</v>
      </c>
      <c r="W139" s="436">
        <f t="shared" si="44"/>
        <v>2037</v>
      </c>
      <c r="X139" s="436">
        <f t="shared" si="44"/>
        <v>2038</v>
      </c>
      <c r="Y139" s="436">
        <f t="shared" si="44"/>
        <v>2039</v>
      </c>
      <c r="Z139" s="436">
        <f t="shared" si="44"/>
        <v>2040</v>
      </c>
      <c r="AA139" s="436">
        <f t="shared" si="44"/>
        <v>2041</v>
      </c>
      <c r="AB139" s="436">
        <f t="shared" si="44"/>
        <v>2042</v>
      </c>
      <c r="AC139" s="436">
        <f t="shared" si="44"/>
        <v>2043</v>
      </c>
      <c r="AD139" s="436">
        <f t="shared" si="44"/>
        <v>2044</v>
      </c>
      <c r="AE139" s="436">
        <f t="shared" si="44"/>
        <v>2045</v>
      </c>
      <c r="AF139" s="436">
        <f t="shared" si="44"/>
        <v>2046</v>
      </c>
      <c r="AG139" s="436">
        <f t="shared" si="44"/>
        <v>2047</v>
      </c>
      <c r="AH139" s="436">
        <f t="shared" si="44"/>
        <v>2048</v>
      </c>
      <c r="AI139" s="436">
        <f t="shared" si="44"/>
        <v>2049</v>
      </c>
      <c r="AJ139" s="436">
        <f t="shared" ref="AJ139:AY140" si="45">AI139+1</f>
        <v>2050</v>
      </c>
      <c r="AK139" s="436">
        <f t="shared" si="45"/>
        <v>2051</v>
      </c>
      <c r="AL139" s="436">
        <f t="shared" si="45"/>
        <v>2052</v>
      </c>
      <c r="AM139" s="436">
        <f t="shared" si="45"/>
        <v>2053</v>
      </c>
      <c r="AN139" s="436">
        <f t="shared" si="45"/>
        <v>2054</v>
      </c>
      <c r="AO139" s="436">
        <f t="shared" si="45"/>
        <v>2055</v>
      </c>
      <c r="AP139" s="436">
        <f t="shared" si="45"/>
        <v>2056</v>
      </c>
      <c r="AQ139" s="436">
        <f t="shared" si="45"/>
        <v>2057</v>
      </c>
      <c r="AR139" s="436">
        <f t="shared" si="45"/>
        <v>2058</v>
      </c>
      <c r="AS139" s="436">
        <f t="shared" si="45"/>
        <v>2059</v>
      </c>
      <c r="AT139" s="436">
        <f t="shared" si="45"/>
        <v>2060</v>
      </c>
      <c r="AU139" s="436">
        <f t="shared" si="45"/>
        <v>2061</v>
      </c>
      <c r="AV139" s="436">
        <f t="shared" si="45"/>
        <v>2062</v>
      </c>
      <c r="AW139" s="436">
        <f t="shared" si="45"/>
        <v>2063</v>
      </c>
      <c r="AX139" s="436">
        <f t="shared" si="45"/>
        <v>2064</v>
      </c>
      <c r="AY139" s="436">
        <f t="shared" si="45"/>
        <v>2065</v>
      </c>
      <c r="AZ139" s="238"/>
      <c r="BA139" s="238"/>
      <c r="BB139" s="238"/>
      <c r="BC139" s="238"/>
      <c r="BD139" s="238"/>
      <c r="BE139" s="238"/>
      <c r="BF139" s="238"/>
      <c r="BG139" s="238"/>
      <c r="BH139" s="238"/>
      <c r="BI139" s="238"/>
      <c r="BJ139" s="238"/>
      <c r="BK139" s="238"/>
      <c r="BL139" s="238"/>
      <c r="BM139" s="238"/>
      <c r="BN139" s="238"/>
      <c r="BO139" s="238"/>
      <c r="BP139" s="238"/>
      <c r="BQ139" s="238"/>
      <c r="BR139" s="238"/>
      <c r="BS139" s="238"/>
    </row>
    <row r="140" spans="1:71" hidden="1" x14ac:dyDescent="0.2">
      <c r="A140" s="240"/>
      <c r="B140" s="440">
        <v>0</v>
      </c>
      <c r="C140" s="440">
        <v>0</v>
      </c>
      <c r="D140" s="440">
        <v>1</v>
      </c>
      <c r="E140" s="440">
        <f>D140+1</f>
        <v>2</v>
      </c>
      <c r="F140" s="440">
        <f t="shared" si="43"/>
        <v>3</v>
      </c>
      <c r="G140" s="440">
        <f t="shared" si="43"/>
        <v>4</v>
      </c>
      <c r="H140" s="440">
        <f t="shared" si="43"/>
        <v>5</v>
      </c>
      <c r="I140" s="440">
        <f t="shared" si="43"/>
        <v>6</v>
      </c>
      <c r="J140" s="440">
        <f t="shared" si="43"/>
        <v>7</v>
      </c>
      <c r="K140" s="440">
        <f t="shared" si="43"/>
        <v>8</v>
      </c>
      <c r="L140" s="440">
        <f t="shared" si="43"/>
        <v>9</v>
      </c>
      <c r="M140" s="440">
        <f t="shared" si="43"/>
        <v>10</v>
      </c>
      <c r="N140" s="440">
        <f t="shared" si="43"/>
        <v>11</v>
      </c>
      <c r="O140" s="440">
        <f t="shared" si="43"/>
        <v>12</v>
      </c>
      <c r="P140" s="440">
        <f t="shared" si="43"/>
        <v>13</v>
      </c>
      <c r="Q140" s="440">
        <f t="shared" si="43"/>
        <v>14</v>
      </c>
      <c r="R140" s="440">
        <f t="shared" si="43"/>
        <v>15</v>
      </c>
      <c r="S140" s="440">
        <f t="shared" si="43"/>
        <v>16</v>
      </c>
      <c r="T140" s="440">
        <f t="shared" si="44"/>
        <v>17</v>
      </c>
      <c r="U140" s="440">
        <f t="shared" si="44"/>
        <v>18</v>
      </c>
      <c r="V140" s="440">
        <f t="shared" si="44"/>
        <v>19</v>
      </c>
      <c r="W140" s="440">
        <f t="shared" si="44"/>
        <v>20</v>
      </c>
      <c r="X140" s="440">
        <f t="shared" si="44"/>
        <v>21</v>
      </c>
      <c r="Y140" s="440">
        <f t="shared" si="44"/>
        <v>22</v>
      </c>
      <c r="Z140" s="440">
        <f t="shared" si="44"/>
        <v>23</v>
      </c>
      <c r="AA140" s="440">
        <f t="shared" si="44"/>
        <v>24</v>
      </c>
      <c r="AB140" s="440">
        <f t="shared" si="44"/>
        <v>25</v>
      </c>
      <c r="AC140" s="440">
        <f t="shared" si="44"/>
        <v>26</v>
      </c>
      <c r="AD140" s="440">
        <f t="shared" si="44"/>
        <v>27</v>
      </c>
      <c r="AE140" s="440">
        <f t="shared" si="44"/>
        <v>28</v>
      </c>
      <c r="AF140" s="440">
        <f t="shared" si="44"/>
        <v>29</v>
      </c>
      <c r="AG140" s="440">
        <f t="shared" si="44"/>
        <v>30</v>
      </c>
      <c r="AH140" s="440">
        <f t="shared" si="44"/>
        <v>31</v>
      </c>
      <c r="AI140" s="440">
        <f t="shared" si="44"/>
        <v>32</v>
      </c>
      <c r="AJ140" s="440">
        <f t="shared" si="45"/>
        <v>33</v>
      </c>
      <c r="AK140" s="440">
        <f t="shared" si="45"/>
        <v>34</v>
      </c>
      <c r="AL140" s="440">
        <f t="shared" si="45"/>
        <v>35</v>
      </c>
      <c r="AM140" s="440">
        <f t="shared" si="45"/>
        <v>36</v>
      </c>
      <c r="AN140" s="440">
        <f t="shared" si="45"/>
        <v>37</v>
      </c>
      <c r="AO140" s="440">
        <f t="shared" si="45"/>
        <v>38</v>
      </c>
      <c r="AP140" s="440">
        <f>AO140+1</f>
        <v>39</v>
      </c>
      <c r="AQ140" s="440">
        <f t="shared" si="45"/>
        <v>40</v>
      </c>
      <c r="AR140" s="440">
        <f t="shared" si="45"/>
        <v>41</v>
      </c>
      <c r="AS140" s="440">
        <f t="shared" si="45"/>
        <v>42</v>
      </c>
      <c r="AT140" s="440">
        <f t="shared" si="45"/>
        <v>43</v>
      </c>
      <c r="AU140" s="440">
        <f t="shared" si="45"/>
        <v>44</v>
      </c>
      <c r="AV140" s="440">
        <f t="shared" si="45"/>
        <v>45</v>
      </c>
      <c r="AW140" s="440">
        <f t="shared" si="45"/>
        <v>46</v>
      </c>
      <c r="AX140" s="440">
        <f t="shared" si="45"/>
        <v>47</v>
      </c>
      <c r="AY140" s="440">
        <f t="shared" si="45"/>
        <v>48</v>
      </c>
      <c r="AZ140" s="238"/>
      <c r="BA140" s="238"/>
      <c r="BB140" s="238"/>
      <c r="BC140" s="238"/>
      <c r="BD140" s="238"/>
      <c r="BE140" s="238"/>
      <c r="BF140" s="238"/>
      <c r="BG140" s="238"/>
      <c r="BH140" s="238"/>
      <c r="BI140" s="238"/>
      <c r="BJ140" s="238"/>
      <c r="BK140" s="238"/>
      <c r="BL140" s="238"/>
      <c r="BM140" s="238"/>
      <c r="BN140" s="238"/>
      <c r="BO140" s="238"/>
      <c r="BP140" s="238"/>
      <c r="BQ140" s="238"/>
      <c r="BR140" s="238"/>
      <c r="BS140" s="238"/>
    </row>
    <row r="141" spans="1:71" ht="15" hidden="1" x14ac:dyDescent="0.2">
      <c r="A141" s="240"/>
      <c r="B141" s="441">
        <f>AVERAGE(A140:B140)</f>
        <v>0</v>
      </c>
      <c r="C141" s="441">
        <f>AVERAGE(B140:C140)</f>
        <v>0</v>
      </c>
      <c r="D141" s="441">
        <f>AVERAGE(C140:D140)</f>
        <v>0.5</v>
      </c>
      <c r="E141" s="441">
        <f>AVERAGE(D140:E140)</f>
        <v>1.5</v>
      </c>
      <c r="F141" s="441">
        <f t="shared" ref="F141:AO141" si="46">AVERAGE(E140:F140)</f>
        <v>2.5</v>
      </c>
      <c r="G141" s="441">
        <f t="shared" si="46"/>
        <v>3.5</v>
      </c>
      <c r="H141" s="441">
        <f t="shared" si="46"/>
        <v>4.5</v>
      </c>
      <c r="I141" s="441">
        <f t="shared" si="46"/>
        <v>5.5</v>
      </c>
      <c r="J141" s="441">
        <f t="shared" si="46"/>
        <v>6.5</v>
      </c>
      <c r="K141" s="441">
        <f t="shared" si="46"/>
        <v>7.5</v>
      </c>
      <c r="L141" s="441">
        <f t="shared" si="46"/>
        <v>8.5</v>
      </c>
      <c r="M141" s="441">
        <f t="shared" si="46"/>
        <v>9.5</v>
      </c>
      <c r="N141" s="441">
        <f t="shared" si="46"/>
        <v>10.5</v>
      </c>
      <c r="O141" s="441">
        <f t="shared" si="46"/>
        <v>11.5</v>
      </c>
      <c r="P141" s="441">
        <f t="shared" si="46"/>
        <v>12.5</v>
      </c>
      <c r="Q141" s="441">
        <f t="shared" si="46"/>
        <v>13.5</v>
      </c>
      <c r="R141" s="441">
        <f t="shared" si="46"/>
        <v>14.5</v>
      </c>
      <c r="S141" s="441">
        <f t="shared" si="46"/>
        <v>15.5</v>
      </c>
      <c r="T141" s="441">
        <f t="shared" si="46"/>
        <v>16.5</v>
      </c>
      <c r="U141" s="441">
        <f t="shared" si="46"/>
        <v>17.5</v>
      </c>
      <c r="V141" s="441">
        <f t="shared" si="46"/>
        <v>18.5</v>
      </c>
      <c r="W141" s="441">
        <f t="shared" si="46"/>
        <v>19.5</v>
      </c>
      <c r="X141" s="441">
        <f t="shared" si="46"/>
        <v>20.5</v>
      </c>
      <c r="Y141" s="441">
        <f t="shared" si="46"/>
        <v>21.5</v>
      </c>
      <c r="Z141" s="441">
        <f t="shared" si="46"/>
        <v>22.5</v>
      </c>
      <c r="AA141" s="441">
        <f t="shared" si="46"/>
        <v>23.5</v>
      </c>
      <c r="AB141" s="441">
        <f t="shared" si="46"/>
        <v>24.5</v>
      </c>
      <c r="AC141" s="441">
        <f t="shared" si="46"/>
        <v>25.5</v>
      </c>
      <c r="AD141" s="441">
        <f t="shared" si="46"/>
        <v>26.5</v>
      </c>
      <c r="AE141" s="441">
        <f t="shared" si="46"/>
        <v>27.5</v>
      </c>
      <c r="AF141" s="441">
        <f t="shared" si="46"/>
        <v>28.5</v>
      </c>
      <c r="AG141" s="441">
        <f t="shared" si="46"/>
        <v>29.5</v>
      </c>
      <c r="AH141" s="441">
        <f t="shared" si="46"/>
        <v>30.5</v>
      </c>
      <c r="AI141" s="441">
        <f t="shared" si="46"/>
        <v>31.5</v>
      </c>
      <c r="AJ141" s="441">
        <f t="shared" si="46"/>
        <v>32.5</v>
      </c>
      <c r="AK141" s="441">
        <f t="shared" si="46"/>
        <v>33.5</v>
      </c>
      <c r="AL141" s="441">
        <f t="shared" si="46"/>
        <v>34.5</v>
      </c>
      <c r="AM141" s="441">
        <f t="shared" si="46"/>
        <v>35.5</v>
      </c>
      <c r="AN141" s="441">
        <f t="shared" si="46"/>
        <v>36.5</v>
      </c>
      <c r="AO141" s="441">
        <f t="shared" si="46"/>
        <v>37.5</v>
      </c>
      <c r="AP141" s="441">
        <f>AVERAGE(AO140:AP140)</f>
        <v>38.5</v>
      </c>
      <c r="AQ141" s="441">
        <f t="shared" ref="AQ141:AY141" si="47">AVERAGE(AP140:AQ140)</f>
        <v>39.5</v>
      </c>
      <c r="AR141" s="441">
        <f t="shared" si="47"/>
        <v>40.5</v>
      </c>
      <c r="AS141" s="441">
        <f t="shared" si="47"/>
        <v>41.5</v>
      </c>
      <c r="AT141" s="441">
        <f t="shared" si="47"/>
        <v>42.5</v>
      </c>
      <c r="AU141" s="441">
        <f t="shared" si="47"/>
        <v>43.5</v>
      </c>
      <c r="AV141" s="441">
        <f t="shared" si="47"/>
        <v>44.5</v>
      </c>
      <c r="AW141" s="441">
        <f t="shared" si="47"/>
        <v>45.5</v>
      </c>
      <c r="AX141" s="441">
        <f t="shared" si="47"/>
        <v>46.5</v>
      </c>
      <c r="AY141" s="441">
        <f t="shared" si="47"/>
        <v>47.5</v>
      </c>
      <c r="AZ141" s="238"/>
      <c r="BA141" s="238"/>
      <c r="BB141" s="238"/>
      <c r="BC141" s="238"/>
      <c r="BD141" s="238"/>
      <c r="BE141" s="238"/>
      <c r="BF141" s="238"/>
      <c r="BG141" s="238"/>
      <c r="BH141" s="238"/>
      <c r="BI141" s="238"/>
      <c r="BJ141" s="238"/>
      <c r="BK141" s="238"/>
      <c r="BL141" s="238"/>
      <c r="BM141" s="238"/>
      <c r="BN141" s="238"/>
      <c r="BO141" s="238"/>
      <c r="BP141" s="238"/>
      <c r="BQ141" s="238"/>
      <c r="BR141" s="238"/>
      <c r="BS141" s="238"/>
    </row>
    <row r="142" spans="1:71" ht="12.75" x14ac:dyDescent="0.2">
      <c r="A142" s="240"/>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R142" s="238"/>
      <c r="AS142" s="238"/>
      <c r="AT142" s="238"/>
      <c r="AU142" s="238"/>
      <c r="AV142" s="238"/>
      <c r="AW142" s="238"/>
      <c r="AX142" s="238"/>
      <c r="AY142" s="238"/>
      <c r="AZ142" s="238"/>
      <c r="BA142" s="238"/>
      <c r="BB142" s="238"/>
      <c r="BC142" s="238"/>
      <c r="BD142" s="238"/>
      <c r="BE142" s="238"/>
      <c r="BF142" s="238"/>
      <c r="BG142" s="238"/>
      <c r="BH142" s="238"/>
      <c r="BI142" s="238"/>
      <c r="BJ142" s="238"/>
      <c r="BK142" s="238"/>
      <c r="BL142" s="238"/>
      <c r="BM142" s="238"/>
      <c r="BN142" s="238"/>
      <c r="BO142" s="238"/>
      <c r="BP142" s="238"/>
      <c r="BQ142" s="238"/>
      <c r="BR142" s="238"/>
      <c r="BS142" s="238"/>
    </row>
    <row r="143" spans="1:71" ht="12.75" x14ac:dyDescent="0.2">
      <c r="A143" s="240"/>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8"/>
      <c r="BH143" s="238"/>
      <c r="BI143" s="238"/>
      <c r="BJ143" s="238"/>
      <c r="BK143" s="238"/>
      <c r="BL143" s="238"/>
      <c r="BM143" s="238"/>
      <c r="BN143" s="238"/>
      <c r="BO143" s="238"/>
      <c r="BP143" s="238"/>
      <c r="BQ143" s="238"/>
      <c r="BR143" s="238"/>
      <c r="BS143" s="238"/>
    </row>
    <row r="144" spans="1:71" ht="12.75" x14ac:dyDescent="0.2">
      <c r="A144" s="240"/>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8"/>
      <c r="BH144" s="238"/>
      <c r="BI144" s="238"/>
      <c r="BJ144" s="238"/>
      <c r="BK144" s="238"/>
      <c r="BL144" s="238"/>
      <c r="BM144" s="238"/>
      <c r="BN144" s="238"/>
      <c r="BO144" s="238"/>
      <c r="BP144" s="238"/>
      <c r="BQ144" s="238"/>
      <c r="BR144" s="238"/>
      <c r="BS144" s="238"/>
    </row>
    <row r="145" spans="1:71" ht="12.75" x14ac:dyDescent="0.2">
      <c r="A145" s="240"/>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8"/>
      <c r="BH145" s="238"/>
      <c r="BI145" s="238"/>
      <c r="BJ145" s="238"/>
      <c r="BK145" s="238"/>
      <c r="BL145" s="238"/>
      <c r="BM145" s="238"/>
      <c r="BN145" s="238"/>
      <c r="BO145" s="238"/>
      <c r="BP145" s="238"/>
      <c r="BQ145" s="238"/>
      <c r="BR145" s="238"/>
      <c r="BS145" s="238"/>
    </row>
    <row r="146" spans="1:71" ht="12.75" x14ac:dyDescent="0.2">
      <c r="A146" s="240"/>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c r="AM146" s="238"/>
      <c r="AN146" s="238"/>
      <c r="AO146" s="238"/>
      <c r="AP146" s="238"/>
      <c r="AQ146" s="238"/>
      <c r="AR146" s="238"/>
      <c r="AS146" s="238"/>
      <c r="AT146" s="238"/>
      <c r="AU146" s="238"/>
      <c r="AV146" s="238"/>
      <c r="AW146" s="238"/>
      <c r="AX146" s="238"/>
      <c r="AY146" s="238"/>
      <c r="AZ146" s="238"/>
      <c r="BA146" s="238"/>
      <c r="BB146" s="238"/>
      <c r="BC146" s="238"/>
      <c r="BD146" s="238"/>
      <c r="BE146" s="238"/>
      <c r="BF146" s="238"/>
      <c r="BG146" s="238"/>
      <c r="BH146" s="238"/>
      <c r="BI146" s="238"/>
      <c r="BJ146" s="238"/>
      <c r="BK146" s="238"/>
      <c r="BL146" s="238"/>
      <c r="BM146" s="238"/>
      <c r="BN146" s="238"/>
      <c r="BO146" s="238"/>
      <c r="BP146" s="238"/>
      <c r="BQ146" s="238"/>
      <c r="BR146" s="238"/>
      <c r="BS146" s="238"/>
    </row>
    <row r="147" spans="1:71" ht="12.75" x14ac:dyDescent="0.2">
      <c r="A147" s="240"/>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row>
    <row r="148" spans="1:71" ht="12.75" x14ac:dyDescent="0.2">
      <c r="A148" s="240"/>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row>
    <row r="149" spans="1:71" ht="12.75" x14ac:dyDescent="0.2">
      <c r="A149" s="240"/>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row>
    <row r="150" spans="1:71" ht="12.75" x14ac:dyDescent="0.2">
      <c r="A150" s="240"/>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row>
    <row r="151" spans="1:71" ht="12.75" x14ac:dyDescent="0.2">
      <c r="A151" s="240"/>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row>
    <row r="152" spans="1:71" ht="12.75" x14ac:dyDescent="0.2">
      <c r="A152" s="240"/>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row>
    <row r="153" spans="1:71" ht="12.75" x14ac:dyDescent="0.2">
      <c r="A153" s="240"/>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row>
    <row r="154" spans="1:71" ht="12.75" x14ac:dyDescent="0.2">
      <c r="A154" s="240"/>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row>
    <row r="155" spans="1:71" ht="12.75" x14ac:dyDescent="0.2">
      <c r="A155" s="240"/>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8"/>
      <c r="BK155" s="238"/>
      <c r="BL155" s="238"/>
      <c r="BM155" s="238"/>
      <c r="BN155" s="238"/>
      <c r="BO155" s="238"/>
      <c r="BP155" s="238"/>
      <c r="BQ155" s="238"/>
      <c r="BR155" s="238"/>
      <c r="BS155" s="238"/>
    </row>
    <row r="156" spans="1:71" ht="12.75" x14ac:dyDescent="0.2">
      <c r="A156" s="239"/>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7"/>
      <c r="AR156" s="237"/>
      <c r="AS156" s="237"/>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row>
    <row r="157" spans="1:71" ht="12.75" x14ac:dyDescent="0.2">
      <c r="A157" s="239"/>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7"/>
      <c r="AR157" s="237"/>
      <c r="AS157" s="237"/>
      <c r="AT157" s="236"/>
      <c r="AU157" s="236"/>
      <c r="AV157" s="236"/>
      <c r="AW157" s="236"/>
      <c r="AX157" s="236"/>
      <c r="AY157" s="236"/>
      <c r="AZ157" s="236"/>
      <c r="BA157" s="236"/>
      <c r="BB157" s="236"/>
      <c r="BC157" s="236"/>
      <c r="BD157" s="236"/>
      <c r="BE157" s="236"/>
      <c r="BF157" s="236"/>
      <c r="BG157" s="236"/>
      <c r="BH157" s="236"/>
      <c r="BI157" s="236"/>
      <c r="BJ157" s="236"/>
      <c r="BK157" s="236"/>
      <c r="BL157" s="236"/>
      <c r="BM157" s="236"/>
      <c r="BN157" s="236"/>
      <c r="BO157" s="236"/>
      <c r="BP157" s="236"/>
      <c r="BQ157" s="236"/>
      <c r="BR157" s="236"/>
      <c r="BS157" s="236"/>
    </row>
    <row r="158" spans="1:71" ht="12.75" x14ac:dyDescent="0.2">
      <c r="A158" s="239"/>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7"/>
      <c r="AR158" s="237"/>
      <c r="AS158" s="237"/>
      <c r="AT158" s="236"/>
      <c r="AU158" s="236"/>
      <c r="AV158" s="236"/>
      <c r="AW158" s="236"/>
      <c r="AX158" s="236"/>
      <c r="AY158" s="236"/>
      <c r="AZ158" s="236"/>
      <c r="BA158" s="236"/>
      <c r="BB158" s="236"/>
      <c r="BC158" s="236"/>
      <c r="BD158" s="236"/>
      <c r="BE158" s="236"/>
      <c r="BF158" s="236"/>
      <c r="BG158" s="236"/>
      <c r="BH158" s="236"/>
      <c r="BI158" s="236"/>
      <c r="BJ158" s="236"/>
      <c r="BK158" s="236"/>
      <c r="BL158" s="236"/>
      <c r="BM158" s="236"/>
      <c r="BN158" s="236"/>
      <c r="BO158" s="236"/>
      <c r="BP158" s="236"/>
      <c r="BQ158" s="236"/>
      <c r="BR158" s="236"/>
      <c r="BS158" s="236"/>
    </row>
    <row r="159" spans="1:71" ht="12.75" x14ac:dyDescent="0.2">
      <c r="A159" s="239"/>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7"/>
      <c r="AR159" s="237"/>
      <c r="AS159" s="237"/>
      <c r="AT159" s="236"/>
      <c r="AU159" s="236"/>
      <c r="AV159" s="236"/>
      <c r="AW159" s="236"/>
      <c r="AX159" s="236"/>
      <c r="AY159" s="236"/>
      <c r="AZ159" s="236"/>
      <c r="BA159" s="236"/>
      <c r="BB159" s="236"/>
      <c r="BC159" s="236"/>
      <c r="BD159" s="236"/>
      <c r="BE159" s="236"/>
      <c r="BF159" s="236"/>
      <c r="BG159" s="236"/>
      <c r="BH159" s="236"/>
      <c r="BI159" s="236"/>
      <c r="BJ159" s="236"/>
      <c r="BK159" s="236"/>
      <c r="BL159" s="236"/>
      <c r="BM159" s="236"/>
      <c r="BN159" s="236"/>
      <c r="BO159" s="236"/>
      <c r="BP159" s="236"/>
      <c r="BQ159" s="236"/>
      <c r="BR159" s="236"/>
      <c r="BS159" s="236"/>
    </row>
    <row r="160" spans="1:71" ht="12.75" x14ac:dyDescent="0.2">
      <c r="A160" s="239"/>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7"/>
      <c r="AR160" s="237"/>
      <c r="AS160" s="237"/>
      <c r="AT160" s="236"/>
      <c r="AU160" s="236"/>
      <c r="AV160" s="236"/>
      <c r="AW160" s="236"/>
      <c r="AX160" s="236"/>
      <c r="AY160" s="236"/>
      <c r="AZ160" s="236"/>
      <c r="BA160" s="236"/>
      <c r="BB160" s="236"/>
      <c r="BC160" s="236"/>
      <c r="BD160" s="236"/>
      <c r="BE160" s="236"/>
      <c r="BF160" s="236"/>
      <c r="BG160" s="236"/>
      <c r="BH160" s="236"/>
      <c r="BI160" s="236"/>
      <c r="BJ160" s="236"/>
      <c r="BK160" s="236"/>
      <c r="BL160" s="236"/>
      <c r="BM160" s="236"/>
      <c r="BN160" s="236"/>
      <c r="BO160" s="236"/>
      <c r="BP160" s="236"/>
      <c r="BQ160" s="236"/>
      <c r="BR160" s="236"/>
      <c r="BS160" s="236"/>
    </row>
    <row r="161" spans="1:71" ht="12.75" x14ac:dyDescent="0.2">
      <c r="A161" s="239"/>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7"/>
      <c r="AR161" s="237"/>
      <c r="AS161" s="237"/>
      <c r="AT161" s="236"/>
      <c r="AU161" s="236"/>
      <c r="AV161" s="236"/>
      <c r="AW161" s="236"/>
      <c r="AX161" s="236"/>
      <c r="AY161" s="236"/>
      <c r="AZ161" s="236"/>
      <c r="BA161" s="236"/>
      <c r="BB161" s="236"/>
      <c r="BC161" s="236"/>
      <c r="BD161" s="236"/>
      <c r="BE161" s="236"/>
      <c r="BF161" s="236"/>
      <c r="BG161" s="236"/>
      <c r="BH161" s="236"/>
      <c r="BI161" s="236"/>
      <c r="BJ161" s="236"/>
      <c r="BK161" s="236"/>
      <c r="BL161" s="236"/>
      <c r="BM161" s="236"/>
      <c r="BN161" s="236"/>
      <c r="BO161" s="236"/>
      <c r="BP161" s="236"/>
      <c r="BQ161" s="236"/>
      <c r="BR161" s="236"/>
      <c r="BS161" s="236"/>
    </row>
    <row r="162" spans="1:71" ht="12.75" x14ac:dyDescent="0.2">
      <c r="A162" s="239"/>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7"/>
      <c r="AR162" s="237"/>
      <c r="AS162" s="237"/>
      <c r="AT162" s="236"/>
      <c r="AU162" s="236"/>
      <c r="AV162" s="236"/>
      <c r="AW162" s="236"/>
      <c r="AX162" s="236"/>
      <c r="AY162" s="236"/>
      <c r="AZ162" s="236"/>
      <c r="BA162" s="236"/>
      <c r="BB162" s="236"/>
      <c r="BC162" s="236"/>
      <c r="BD162" s="236"/>
      <c r="BE162" s="236"/>
      <c r="BF162" s="236"/>
      <c r="BG162" s="236"/>
      <c r="BH162" s="236"/>
      <c r="BI162" s="236"/>
      <c r="BJ162" s="236"/>
      <c r="BK162" s="236"/>
      <c r="BL162" s="236"/>
      <c r="BM162" s="236"/>
      <c r="BN162" s="236"/>
      <c r="BO162" s="236"/>
      <c r="BP162" s="236"/>
      <c r="BQ162" s="236"/>
      <c r="BR162" s="236"/>
      <c r="BS162" s="236"/>
    </row>
    <row r="163" spans="1:71" ht="12.75" x14ac:dyDescent="0.2">
      <c r="A163" s="239"/>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7"/>
      <c r="AR163" s="237"/>
      <c r="AS163" s="237"/>
      <c r="AT163" s="236"/>
      <c r="AU163" s="236"/>
      <c r="AV163" s="236"/>
      <c r="AW163" s="236"/>
      <c r="AX163" s="236"/>
      <c r="AY163" s="236"/>
      <c r="AZ163" s="236"/>
      <c r="BA163" s="236"/>
      <c r="BB163" s="236"/>
      <c r="BC163" s="236"/>
      <c r="BD163" s="236"/>
      <c r="BE163" s="236"/>
      <c r="BF163" s="236"/>
      <c r="BG163" s="236"/>
      <c r="BH163" s="236"/>
      <c r="BI163" s="236"/>
      <c r="BJ163" s="236"/>
      <c r="BK163" s="236"/>
      <c r="BL163" s="236"/>
      <c r="BM163" s="236"/>
      <c r="BN163" s="236"/>
      <c r="BO163" s="236"/>
      <c r="BP163" s="236"/>
      <c r="BQ163" s="236"/>
      <c r="BR163" s="236"/>
      <c r="BS163" s="236"/>
    </row>
    <row r="164" spans="1:71" ht="12.75" x14ac:dyDescent="0.2">
      <c r="A164" s="239"/>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7"/>
      <c r="AR164" s="237"/>
      <c r="AS164" s="237"/>
      <c r="AT164" s="236"/>
      <c r="AU164" s="236"/>
      <c r="AV164" s="236"/>
      <c r="AW164" s="236"/>
      <c r="AX164" s="236"/>
      <c r="AY164" s="236"/>
      <c r="AZ164" s="236"/>
      <c r="BA164" s="236"/>
      <c r="BB164" s="236"/>
      <c r="BC164" s="236"/>
      <c r="BD164" s="236"/>
      <c r="BE164" s="236"/>
      <c r="BF164" s="236"/>
      <c r="BG164" s="236"/>
      <c r="BH164" s="236"/>
      <c r="BI164" s="236"/>
      <c r="BJ164" s="236"/>
      <c r="BK164" s="236"/>
      <c r="BL164" s="236"/>
      <c r="BM164" s="236"/>
      <c r="BN164" s="236"/>
      <c r="BO164" s="236"/>
      <c r="BP164" s="236"/>
      <c r="BQ164" s="236"/>
      <c r="BR164" s="236"/>
      <c r="BS164" s="236"/>
    </row>
    <row r="165" spans="1:71" ht="12.75" x14ac:dyDescent="0.2">
      <c r="A165" s="239"/>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7"/>
      <c r="AR165" s="237"/>
      <c r="AS165" s="237"/>
      <c r="AT165" s="236"/>
      <c r="AU165" s="236"/>
      <c r="AV165" s="236"/>
      <c r="AW165" s="236"/>
      <c r="AX165" s="236"/>
      <c r="AY165" s="236"/>
      <c r="AZ165" s="236"/>
      <c r="BA165" s="236"/>
      <c r="BB165" s="236"/>
      <c r="BC165" s="236"/>
      <c r="BD165" s="236"/>
      <c r="BE165" s="236"/>
      <c r="BF165" s="236"/>
      <c r="BG165" s="236"/>
      <c r="BH165" s="236"/>
      <c r="BI165" s="236"/>
      <c r="BJ165" s="236"/>
      <c r="BK165" s="236"/>
      <c r="BL165" s="236"/>
      <c r="BM165" s="236"/>
      <c r="BN165" s="236"/>
      <c r="BO165" s="236"/>
      <c r="BP165" s="236"/>
      <c r="BQ165" s="236"/>
      <c r="BR165" s="236"/>
      <c r="BS165" s="236"/>
    </row>
    <row r="166" spans="1:71" ht="12.75" x14ac:dyDescent="0.2">
      <c r="A166" s="239"/>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7"/>
      <c r="AR166" s="237"/>
      <c r="AS166" s="237"/>
      <c r="AT166" s="236"/>
      <c r="AU166" s="236"/>
      <c r="AV166" s="236"/>
      <c r="AW166" s="236"/>
      <c r="AX166" s="236"/>
      <c r="AY166" s="236"/>
      <c r="AZ166" s="236"/>
      <c r="BA166" s="236"/>
      <c r="BB166" s="236"/>
      <c r="BC166" s="236"/>
      <c r="BD166" s="236"/>
      <c r="BE166" s="236"/>
      <c r="BF166" s="236"/>
      <c r="BG166" s="236"/>
      <c r="BH166" s="236"/>
      <c r="BI166" s="236"/>
      <c r="BJ166" s="236"/>
      <c r="BK166" s="236"/>
      <c r="BL166" s="236"/>
      <c r="BM166" s="236"/>
      <c r="BN166" s="236"/>
      <c r="BO166" s="236"/>
      <c r="BP166" s="236"/>
      <c r="BQ166" s="236"/>
      <c r="BR166" s="236"/>
      <c r="BS166" s="236"/>
    </row>
    <row r="167" spans="1:71" ht="12.75" x14ac:dyDescent="0.2">
      <c r="A167" s="239"/>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7"/>
      <c r="AR167" s="237"/>
      <c r="AS167" s="237"/>
      <c r="AT167" s="236"/>
      <c r="AU167" s="236"/>
      <c r="AV167" s="236"/>
      <c r="AW167" s="236"/>
      <c r="AX167" s="236"/>
      <c r="AY167" s="236"/>
      <c r="AZ167" s="236"/>
      <c r="BA167" s="236"/>
      <c r="BB167" s="236"/>
      <c r="BC167" s="236"/>
      <c r="BD167" s="236"/>
      <c r="BE167" s="236"/>
      <c r="BF167" s="236"/>
      <c r="BG167" s="236"/>
      <c r="BH167" s="236"/>
      <c r="BI167" s="236"/>
      <c r="BJ167" s="236"/>
      <c r="BK167" s="236"/>
      <c r="BL167" s="236"/>
      <c r="BM167" s="236"/>
      <c r="BN167" s="236"/>
      <c r="BO167" s="236"/>
      <c r="BP167" s="236"/>
      <c r="BQ167" s="236"/>
      <c r="BR167" s="236"/>
      <c r="BS167" s="236"/>
    </row>
    <row r="168" spans="1:71" ht="12.75" x14ac:dyDescent="0.2">
      <c r="A168" s="239"/>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7"/>
      <c r="AR168" s="237"/>
      <c r="AS168" s="237"/>
      <c r="AT168" s="236"/>
      <c r="AU168" s="236"/>
      <c r="AV168" s="236"/>
      <c r="AW168" s="236"/>
      <c r="AX168" s="236"/>
      <c r="AY168" s="236"/>
      <c r="AZ168" s="236"/>
      <c r="BA168" s="236"/>
      <c r="BB168" s="236"/>
      <c r="BC168" s="236"/>
      <c r="BD168" s="236"/>
      <c r="BE168" s="236"/>
      <c r="BF168" s="236"/>
      <c r="BG168" s="236"/>
      <c r="BH168" s="236"/>
      <c r="BI168" s="236"/>
      <c r="BJ168" s="236"/>
      <c r="BK168" s="236"/>
      <c r="BL168" s="236"/>
      <c r="BM168" s="236"/>
      <c r="BN168" s="236"/>
      <c r="BO168" s="236"/>
      <c r="BP168" s="236"/>
      <c r="BQ168" s="236"/>
      <c r="BR168" s="236"/>
      <c r="BS168" s="236"/>
    </row>
    <row r="169" spans="1:71" ht="12.75" x14ac:dyDescent="0.2">
      <c r="A169" s="239"/>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7"/>
      <c r="AR169" s="237"/>
      <c r="AS169" s="237"/>
      <c r="AT169" s="236"/>
      <c r="AU169" s="236"/>
      <c r="AV169" s="236"/>
      <c r="AW169" s="236"/>
      <c r="AX169" s="236"/>
      <c r="AY169" s="236"/>
      <c r="AZ169" s="236"/>
      <c r="BA169" s="236"/>
      <c r="BB169" s="236"/>
      <c r="BC169" s="236"/>
      <c r="BD169" s="236"/>
      <c r="BE169" s="236"/>
      <c r="BF169" s="236"/>
      <c r="BG169" s="236"/>
      <c r="BH169" s="236"/>
      <c r="BI169" s="236"/>
      <c r="BJ169" s="236"/>
      <c r="BK169" s="236"/>
      <c r="BL169" s="236"/>
      <c r="BM169" s="236"/>
      <c r="BN169" s="236"/>
      <c r="BO169" s="236"/>
      <c r="BP169" s="236"/>
      <c r="BQ169" s="236"/>
      <c r="BR169" s="236"/>
      <c r="BS169" s="236"/>
    </row>
    <row r="170" spans="1:71" ht="12.75" x14ac:dyDescent="0.2">
      <c r="A170" s="239"/>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7"/>
      <c r="AR170" s="237"/>
      <c r="AS170" s="237"/>
      <c r="AT170" s="236"/>
      <c r="AU170" s="236"/>
      <c r="AV170" s="236"/>
      <c r="AW170" s="236"/>
      <c r="AX170" s="236"/>
      <c r="AY170" s="236"/>
      <c r="AZ170" s="236"/>
      <c r="BA170" s="236"/>
      <c r="BB170" s="236"/>
      <c r="BC170" s="236"/>
      <c r="BD170" s="236"/>
      <c r="BE170" s="236"/>
      <c r="BF170" s="236"/>
      <c r="BG170" s="236"/>
      <c r="BH170" s="236"/>
      <c r="BI170" s="236"/>
      <c r="BJ170" s="236"/>
      <c r="BK170" s="236"/>
      <c r="BL170" s="236"/>
      <c r="BM170" s="236"/>
      <c r="BN170" s="236"/>
      <c r="BO170" s="236"/>
      <c r="BP170" s="236"/>
      <c r="BQ170" s="236"/>
      <c r="BR170" s="236"/>
      <c r="BS170" s="236"/>
    </row>
    <row r="171" spans="1:71" ht="12.75" x14ac:dyDescent="0.2">
      <c r="A171" s="239"/>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7"/>
      <c r="AR171" s="237"/>
      <c r="AS171" s="237"/>
      <c r="AT171" s="236"/>
      <c r="AU171" s="236"/>
      <c r="AV171" s="236"/>
      <c r="AW171" s="236"/>
      <c r="AX171" s="236"/>
      <c r="AY171" s="236"/>
      <c r="AZ171" s="236"/>
      <c r="BA171" s="236"/>
      <c r="BB171" s="236"/>
      <c r="BC171" s="236"/>
      <c r="BD171" s="236"/>
      <c r="BE171" s="236"/>
      <c r="BF171" s="236"/>
      <c r="BG171" s="236"/>
      <c r="BH171" s="236"/>
      <c r="BI171" s="236"/>
      <c r="BJ171" s="236"/>
      <c r="BK171" s="236"/>
      <c r="BL171" s="236"/>
      <c r="BM171" s="236"/>
      <c r="BN171" s="236"/>
      <c r="BO171" s="236"/>
      <c r="BP171" s="236"/>
      <c r="BQ171" s="236"/>
      <c r="BR171" s="236"/>
      <c r="BS171" s="236"/>
    </row>
    <row r="172" spans="1:71" ht="12.75" x14ac:dyDescent="0.2">
      <c r="A172" s="239"/>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7"/>
      <c r="AR172" s="237"/>
      <c r="AS172" s="237"/>
      <c r="AT172" s="236"/>
      <c r="AU172" s="236"/>
      <c r="AV172" s="236"/>
      <c r="AW172" s="236"/>
      <c r="AX172" s="236"/>
      <c r="AY172" s="236"/>
      <c r="AZ172" s="236"/>
      <c r="BA172" s="236"/>
      <c r="BB172" s="236"/>
      <c r="BC172" s="236"/>
      <c r="BD172" s="236"/>
      <c r="BE172" s="236"/>
      <c r="BF172" s="236"/>
      <c r="BG172" s="236"/>
      <c r="BH172" s="236"/>
      <c r="BI172" s="236"/>
      <c r="BJ172" s="236"/>
      <c r="BK172" s="236"/>
      <c r="BL172" s="236"/>
      <c r="BM172" s="236"/>
      <c r="BN172" s="236"/>
      <c r="BO172" s="236"/>
      <c r="BP172" s="236"/>
      <c r="BQ172" s="236"/>
      <c r="BR172" s="236"/>
      <c r="BS172" s="236"/>
    </row>
    <row r="173" spans="1:71" ht="12.75" x14ac:dyDescent="0.2">
      <c r="A173" s="239"/>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7"/>
      <c r="AR173" s="237"/>
      <c r="AS173" s="237"/>
      <c r="AT173" s="236"/>
      <c r="AU173" s="236"/>
      <c r="AV173" s="236"/>
      <c r="AW173" s="236"/>
      <c r="AX173" s="236"/>
      <c r="AY173" s="236"/>
      <c r="AZ173" s="236"/>
      <c r="BA173" s="236"/>
      <c r="BB173" s="236"/>
      <c r="BC173" s="236"/>
      <c r="BD173" s="236"/>
      <c r="BE173" s="236"/>
      <c r="BF173" s="236"/>
      <c r="BG173" s="236"/>
      <c r="BH173" s="236"/>
      <c r="BI173" s="236"/>
      <c r="BJ173" s="236"/>
      <c r="BK173" s="236"/>
      <c r="BL173" s="236"/>
      <c r="BM173" s="236"/>
      <c r="BN173" s="236"/>
      <c r="BO173" s="236"/>
      <c r="BP173" s="236"/>
      <c r="BQ173" s="236"/>
      <c r="BR173" s="236"/>
      <c r="BS173" s="236"/>
    </row>
    <row r="174" spans="1:71" ht="12.75" x14ac:dyDescent="0.2">
      <c r="A174" s="239"/>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7"/>
      <c r="AR174" s="237"/>
      <c r="AS174" s="237"/>
      <c r="AT174" s="236"/>
      <c r="AU174" s="236"/>
      <c r="AV174" s="236"/>
      <c r="AW174" s="236"/>
      <c r="AX174" s="236"/>
      <c r="AY174" s="236"/>
      <c r="AZ174" s="236"/>
      <c r="BA174" s="236"/>
      <c r="BB174" s="236"/>
      <c r="BC174" s="236"/>
      <c r="BD174" s="236"/>
      <c r="BE174" s="236"/>
      <c r="BF174" s="236"/>
      <c r="BG174" s="236"/>
      <c r="BH174" s="236"/>
      <c r="BI174" s="236"/>
      <c r="BJ174" s="236"/>
      <c r="BK174" s="236"/>
      <c r="BL174" s="236"/>
      <c r="BM174" s="236"/>
      <c r="BN174" s="236"/>
      <c r="BO174" s="236"/>
      <c r="BP174" s="236"/>
      <c r="BQ174" s="236"/>
      <c r="BR174" s="236"/>
      <c r="BS174" s="236"/>
    </row>
    <row r="175" spans="1:71" ht="12.75" x14ac:dyDescent="0.2">
      <c r="A175" s="239"/>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7"/>
      <c r="AR175" s="237"/>
      <c r="AS175" s="237"/>
      <c r="AT175" s="236"/>
      <c r="AU175" s="236"/>
      <c r="AV175" s="236"/>
      <c r="AW175" s="236"/>
      <c r="AX175" s="236"/>
      <c r="AY175" s="236"/>
      <c r="AZ175" s="236"/>
      <c r="BA175" s="236"/>
      <c r="BB175" s="236"/>
      <c r="BC175" s="236"/>
      <c r="BD175" s="236"/>
      <c r="BE175" s="236"/>
      <c r="BF175" s="236"/>
      <c r="BG175" s="236"/>
      <c r="BH175" s="236"/>
      <c r="BI175" s="236"/>
      <c r="BJ175" s="236"/>
      <c r="BK175" s="236"/>
      <c r="BL175" s="236"/>
      <c r="BM175" s="236"/>
      <c r="BN175" s="236"/>
      <c r="BO175" s="236"/>
      <c r="BP175" s="236"/>
      <c r="BQ175" s="236"/>
      <c r="BR175" s="236"/>
      <c r="BS175" s="236"/>
    </row>
    <row r="176" spans="1:71" ht="12.75" x14ac:dyDescent="0.2">
      <c r="A176" s="239"/>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7"/>
      <c r="AR176" s="237"/>
      <c r="AS176" s="237"/>
      <c r="AT176" s="236"/>
      <c r="AU176" s="236"/>
      <c r="AV176" s="236"/>
      <c r="AW176" s="236"/>
      <c r="AX176" s="236"/>
      <c r="AY176" s="236"/>
      <c r="AZ176" s="236"/>
      <c r="BA176" s="236"/>
      <c r="BB176" s="236"/>
      <c r="BC176" s="236"/>
      <c r="BD176" s="236"/>
      <c r="BE176" s="236"/>
      <c r="BF176" s="236"/>
      <c r="BG176" s="236"/>
      <c r="BH176" s="236"/>
      <c r="BI176" s="236"/>
      <c r="BJ176" s="236"/>
      <c r="BK176" s="236"/>
      <c r="BL176" s="236"/>
      <c r="BM176" s="236"/>
      <c r="BN176" s="236"/>
      <c r="BO176" s="236"/>
      <c r="BP176" s="236"/>
      <c r="BQ176" s="236"/>
      <c r="BR176" s="236"/>
      <c r="BS176" s="236"/>
    </row>
    <row r="177" spans="1:71" ht="12.75" x14ac:dyDescent="0.2">
      <c r="A177" s="239"/>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7"/>
      <c r="AR177" s="237"/>
      <c r="AS177" s="237"/>
      <c r="AT177" s="236"/>
      <c r="AU177" s="236"/>
      <c r="AV177" s="236"/>
      <c r="AW177" s="236"/>
      <c r="AX177" s="236"/>
      <c r="AY177" s="236"/>
      <c r="AZ177" s="236"/>
      <c r="BA177" s="236"/>
      <c r="BB177" s="236"/>
      <c r="BC177" s="236"/>
      <c r="BD177" s="236"/>
      <c r="BE177" s="236"/>
      <c r="BF177" s="236"/>
      <c r="BG177" s="236"/>
      <c r="BH177" s="236"/>
      <c r="BI177" s="236"/>
      <c r="BJ177" s="236"/>
      <c r="BK177" s="236"/>
      <c r="BL177" s="236"/>
      <c r="BM177" s="236"/>
      <c r="BN177" s="236"/>
      <c r="BO177" s="236"/>
      <c r="BP177" s="236"/>
      <c r="BQ177" s="236"/>
      <c r="BR177" s="236"/>
      <c r="BS177" s="236"/>
    </row>
    <row r="178" spans="1:71" ht="12.75" x14ac:dyDescent="0.2">
      <c r="A178" s="239"/>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7"/>
      <c r="AR178" s="237"/>
      <c r="AS178" s="237"/>
      <c r="AT178" s="236"/>
      <c r="AU178" s="236"/>
      <c r="AV178" s="236"/>
      <c r="AW178" s="236"/>
      <c r="AX178" s="236"/>
      <c r="AY178" s="236"/>
      <c r="AZ178" s="236"/>
      <c r="BA178" s="236"/>
      <c r="BB178" s="236"/>
      <c r="BC178" s="236"/>
      <c r="BD178" s="236"/>
      <c r="BE178" s="236"/>
      <c r="BF178" s="236"/>
      <c r="BG178" s="236"/>
      <c r="BH178" s="236"/>
      <c r="BI178" s="236"/>
      <c r="BJ178" s="236"/>
      <c r="BK178" s="236"/>
      <c r="BL178" s="236"/>
      <c r="BM178" s="236"/>
      <c r="BN178" s="236"/>
      <c r="BO178" s="236"/>
      <c r="BP178" s="236"/>
      <c r="BQ178" s="236"/>
      <c r="BR178" s="236"/>
      <c r="BS178" s="236"/>
    </row>
    <row r="179" spans="1:71" ht="12.75" x14ac:dyDescent="0.2">
      <c r="A179" s="239"/>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7"/>
      <c r="AR179" s="237"/>
      <c r="AS179" s="237"/>
      <c r="AT179" s="236"/>
      <c r="AU179" s="236"/>
      <c r="AV179" s="236"/>
      <c r="AW179" s="236"/>
      <c r="AX179" s="236"/>
      <c r="AY179" s="236"/>
      <c r="AZ179" s="236"/>
      <c r="BA179" s="236"/>
      <c r="BB179" s="236"/>
      <c r="BC179" s="236"/>
      <c r="BD179" s="236"/>
      <c r="BE179" s="236"/>
      <c r="BF179" s="236"/>
      <c r="BG179" s="236"/>
      <c r="BH179" s="236"/>
      <c r="BI179" s="236"/>
      <c r="BJ179" s="236"/>
      <c r="BK179" s="236"/>
      <c r="BL179" s="236"/>
      <c r="BM179" s="236"/>
      <c r="BN179" s="236"/>
      <c r="BO179" s="236"/>
      <c r="BP179" s="236"/>
      <c r="BQ179" s="236"/>
      <c r="BR179" s="236"/>
      <c r="BS179" s="236"/>
    </row>
    <row r="180" spans="1:71" ht="12.75" x14ac:dyDescent="0.2">
      <c r="A180" s="239"/>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7"/>
      <c r="AR180" s="237"/>
      <c r="AS180" s="237"/>
      <c r="AT180" s="236"/>
      <c r="AU180" s="236"/>
      <c r="AV180" s="236"/>
      <c r="AW180" s="236"/>
      <c r="AX180" s="236"/>
      <c r="AY180" s="236"/>
      <c r="AZ180" s="236"/>
      <c r="BA180" s="236"/>
      <c r="BB180" s="236"/>
      <c r="BC180" s="236"/>
      <c r="BD180" s="236"/>
      <c r="BE180" s="236"/>
      <c r="BF180" s="236"/>
      <c r="BG180" s="236"/>
      <c r="BH180" s="236"/>
      <c r="BI180" s="236"/>
      <c r="BJ180" s="236"/>
      <c r="BK180" s="236"/>
      <c r="BL180" s="236"/>
      <c r="BM180" s="236"/>
      <c r="BN180" s="236"/>
      <c r="BO180" s="236"/>
      <c r="BP180" s="236"/>
      <c r="BQ180" s="236"/>
      <c r="BR180" s="236"/>
      <c r="BS180" s="236"/>
    </row>
    <row r="181" spans="1:71" ht="12.75" x14ac:dyDescent="0.2">
      <c r="A181" s="239"/>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7"/>
      <c r="AR181" s="237"/>
      <c r="AS181" s="237"/>
      <c r="AT181" s="236"/>
      <c r="AU181" s="236"/>
      <c r="AV181" s="236"/>
      <c r="AW181" s="236"/>
      <c r="AX181" s="236"/>
      <c r="AY181" s="236"/>
      <c r="AZ181" s="236"/>
      <c r="BA181" s="236"/>
      <c r="BB181" s="236"/>
      <c r="BC181" s="236"/>
      <c r="BD181" s="236"/>
      <c r="BE181" s="236"/>
      <c r="BF181" s="236"/>
      <c r="BG181" s="236"/>
      <c r="BH181" s="236"/>
      <c r="BI181" s="236"/>
      <c r="BJ181" s="236"/>
      <c r="BK181" s="236"/>
      <c r="BL181" s="236"/>
      <c r="BM181" s="236"/>
      <c r="BN181" s="236"/>
      <c r="BO181" s="236"/>
      <c r="BP181" s="236"/>
      <c r="BQ181" s="236"/>
      <c r="BR181" s="236"/>
      <c r="BS181" s="236"/>
    </row>
    <row r="182" spans="1:71" ht="12.75" x14ac:dyDescent="0.2">
      <c r="A182" s="239"/>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7"/>
      <c r="AR182" s="237"/>
      <c r="AS182" s="237"/>
      <c r="AT182" s="236"/>
      <c r="AU182" s="236"/>
      <c r="AV182" s="236"/>
      <c r="AW182" s="236"/>
      <c r="AX182" s="236"/>
      <c r="AY182" s="236"/>
      <c r="AZ182" s="236"/>
      <c r="BA182" s="236"/>
      <c r="BB182" s="236"/>
      <c r="BC182" s="236"/>
      <c r="BD182" s="236"/>
      <c r="BE182" s="236"/>
      <c r="BF182" s="236"/>
      <c r="BG182" s="236"/>
      <c r="BH182" s="236"/>
      <c r="BI182" s="236"/>
      <c r="BJ182" s="236"/>
      <c r="BK182" s="236"/>
      <c r="BL182" s="236"/>
      <c r="BM182" s="236"/>
      <c r="BN182" s="236"/>
      <c r="BO182" s="236"/>
      <c r="BP182" s="236"/>
      <c r="BQ182" s="236"/>
      <c r="BR182" s="236"/>
      <c r="BS182" s="236"/>
    </row>
    <row r="183" spans="1:71" ht="12.75" x14ac:dyDescent="0.2">
      <c r="A183" s="239"/>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7"/>
      <c r="AR183" s="237"/>
      <c r="AS183" s="237"/>
      <c r="AT183" s="236"/>
      <c r="AU183" s="236"/>
      <c r="AV183" s="236"/>
      <c r="AW183" s="236"/>
      <c r="AX183" s="236"/>
      <c r="AY183" s="236"/>
      <c r="AZ183" s="236"/>
      <c r="BA183" s="236"/>
      <c r="BB183" s="236"/>
      <c r="BC183" s="236"/>
      <c r="BD183" s="236"/>
      <c r="BE183" s="236"/>
      <c r="BF183" s="236"/>
      <c r="BG183" s="236"/>
      <c r="BH183" s="236"/>
      <c r="BI183" s="236"/>
      <c r="BJ183" s="236"/>
      <c r="BK183" s="236"/>
      <c r="BL183" s="236"/>
      <c r="BM183" s="236"/>
      <c r="BN183" s="236"/>
      <c r="BO183" s="236"/>
      <c r="BP183" s="236"/>
      <c r="BQ183" s="236"/>
      <c r="BR183" s="236"/>
      <c r="BS183" s="236"/>
    </row>
    <row r="184" spans="1:71" ht="12.75" x14ac:dyDescent="0.2">
      <c r="A184" s="239"/>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7"/>
      <c r="AR184" s="237"/>
      <c r="AS184" s="237"/>
      <c r="AT184" s="236"/>
      <c r="AU184" s="236"/>
      <c r="AV184" s="236"/>
      <c r="AW184" s="236"/>
      <c r="AX184" s="236"/>
      <c r="AY184" s="236"/>
      <c r="AZ184" s="236"/>
      <c r="BA184" s="236"/>
      <c r="BB184" s="236"/>
      <c r="BC184" s="236"/>
      <c r="BD184" s="236"/>
      <c r="BE184" s="236"/>
      <c r="BF184" s="236"/>
      <c r="BG184" s="236"/>
      <c r="BH184" s="236"/>
      <c r="BI184" s="236"/>
      <c r="BJ184" s="236"/>
      <c r="BK184" s="236"/>
      <c r="BL184" s="236"/>
      <c r="BM184" s="236"/>
      <c r="BN184" s="236"/>
      <c r="BO184" s="236"/>
      <c r="BP184" s="236"/>
      <c r="BQ184" s="236"/>
      <c r="BR184" s="236"/>
      <c r="BS184" s="236"/>
    </row>
    <row r="185" spans="1:71" ht="12.75" x14ac:dyDescent="0.2">
      <c r="A185" s="239"/>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7"/>
      <c r="AR185" s="237"/>
      <c r="AS185" s="237"/>
      <c r="AT185" s="236"/>
      <c r="AU185" s="236"/>
      <c r="AV185" s="236"/>
      <c r="AW185" s="236"/>
      <c r="AX185" s="236"/>
      <c r="AY185" s="236"/>
      <c r="AZ185" s="236"/>
      <c r="BA185" s="236"/>
      <c r="BB185" s="236"/>
      <c r="BC185" s="236"/>
      <c r="BD185" s="236"/>
      <c r="BE185" s="236"/>
      <c r="BF185" s="236"/>
      <c r="BG185" s="236"/>
      <c r="BH185" s="236"/>
      <c r="BI185" s="236"/>
      <c r="BJ185" s="236"/>
      <c r="BK185" s="236"/>
      <c r="BL185" s="236"/>
      <c r="BM185" s="236"/>
      <c r="BN185" s="236"/>
      <c r="BO185" s="236"/>
      <c r="BP185" s="236"/>
      <c r="BQ185" s="236"/>
      <c r="BR185" s="236"/>
      <c r="BS185" s="236"/>
    </row>
    <row r="186" spans="1:71" ht="12.75" x14ac:dyDescent="0.2">
      <c r="A186" s="239"/>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7"/>
      <c r="AR186" s="237"/>
      <c r="AS186" s="237"/>
      <c r="AT186" s="236"/>
      <c r="AU186" s="236"/>
      <c r="AV186" s="236"/>
      <c r="AW186" s="236"/>
      <c r="AX186" s="236"/>
      <c r="AY186" s="236"/>
      <c r="AZ186" s="236"/>
      <c r="BA186" s="236"/>
      <c r="BB186" s="236"/>
      <c r="BC186" s="236"/>
      <c r="BD186" s="236"/>
      <c r="BE186" s="236"/>
      <c r="BF186" s="236"/>
      <c r="BG186" s="236"/>
      <c r="BH186" s="236"/>
      <c r="BI186" s="236"/>
      <c r="BJ186" s="236"/>
      <c r="BK186" s="236"/>
      <c r="BL186" s="236"/>
      <c r="BM186" s="236"/>
      <c r="BN186" s="236"/>
      <c r="BO186" s="236"/>
      <c r="BP186" s="236"/>
      <c r="BQ186" s="236"/>
      <c r="BR186" s="236"/>
      <c r="BS186" s="236"/>
    </row>
    <row r="187" spans="1:71" ht="12.75" x14ac:dyDescent="0.2">
      <c r="A187" s="239"/>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7"/>
      <c r="AR187" s="237"/>
      <c r="AS187" s="237"/>
      <c r="AT187" s="236"/>
      <c r="AU187" s="236"/>
      <c r="AV187" s="236"/>
      <c r="AW187" s="236"/>
      <c r="AX187" s="236"/>
      <c r="AY187" s="236"/>
      <c r="AZ187" s="236"/>
      <c r="BA187" s="236"/>
      <c r="BB187" s="236"/>
      <c r="BC187" s="236"/>
      <c r="BD187" s="236"/>
      <c r="BE187" s="236"/>
      <c r="BF187" s="236"/>
      <c r="BG187" s="236"/>
      <c r="BH187" s="236"/>
      <c r="BI187" s="236"/>
      <c r="BJ187" s="236"/>
      <c r="BK187" s="236"/>
      <c r="BL187" s="236"/>
      <c r="BM187" s="236"/>
      <c r="BN187" s="236"/>
      <c r="BO187" s="236"/>
      <c r="BP187" s="236"/>
      <c r="BQ187" s="236"/>
      <c r="BR187" s="236"/>
      <c r="BS187" s="236"/>
    </row>
    <row r="188" spans="1:71" ht="12.75" x14ac:dyDescent="0.2">
      <c r="A188" s="239"/>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7"/>
      <c r="AR188" s="237"/>
      <c r="AS188" s="237"/>
      <c r="AT188" s="236"/>
      <c r="AU188" s="236"/>
      <c r="AV188" s="236"/>
      <c r="AW188" s="236"/>
      <c r="AX188" s="236"/>
      <c r="AY188" s="236"/>
      <c r="AZ188" s="236"/>
      <c r="BA188" s="236"/>
      <c r="BB188" s="236"/>
      <c r="BC188" s="236"/>
      <c r="BD188" s="236"/>
      <c r="BE188" s="236"/>
      <c r="BF188" s="236"/>
      <c r="BG188" s="236"/>
      <c r="BH188" s="236"/>
      <c r="BI188" s="236"/>
      <c r="BJ188" s="236"/>
      <c r="BK188" s="236"/>
      <c r="BL188" s="236"/>
      <c r="BM188" s="236"/>
      <c r="BN188" s="236"/>
      <c r="BO188" s="236"/>
      <c r="BP188" s="236"/>
      <c r="BQ188" s="236"/>
      <c r="BR188" s="236"/>
      <c r="BS188" s="236"/>
    </row>
    <row r="189" spans="1:71" ht="12.75" x14ac:dyDescent="0.2">
      <c r="A189" s="239"/>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7"/>
      <c r="AR189" s="237"/>
      <c r="AS189" s="237"/>
      <c r="AT189" s="236"/>
      <c r="AU189" s="236"/>
      <c r="AV189" s="236"/>
      <c r="AW189" s="236"/>
      <c r="AX189" s="236"/>
      <c r="AY189" s="236"/>
      <c r="AZ189" s="236"/>
      <c r="BA189" s="236"/>
      <c r="BB189" s="236"/>
      <c r="BC189" s="236"/>
      <c r="BD189" s="236"/>
      <c r="BE189" s="236"/>
      <c r="BF189" s="236"/>
      <c r="BG189" s="236"/>
      <c r="BH189" s="236"/>
      <c r="BI189" s="236"/>
      <c r="BJ189" s="236"/>
      <c r="BK189" s="236"/>
      <c r="BL189" s="236"/>
      <c r="BM189" s="236"/>
      <c r="BN189" s="236"/>
      <c r="BO189" s="236"/>
      <c r="BP189" s="236"/>
      <c r="BQ189" s="236"/>
      <c r="BR189" s="236"/>
      <c r="BS189" s="236"/>
    </row>
    <row r="190" spans="1:71" ht="12.75" x14ac:dyDescent="0.2">
      <c r="A190" s="239"/>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7"/>
      <c r="AR190" s="237"/>
      <c r="AS190" s="237"/>
      <c r="AT190" s="236"/>
      <c r="AU190" s="236"/>
      <c r="AV190" s="236"/>
      <c r="AW190" s="236"/>
      <c r="AX190" s="236"/>
      <c r="AY190" s="236"/>
      <c r="AZ190" s="236"/>
      <c r="BA190" s="236"/>
      <c r="BB190" s="236"/>
      <c r="BC190" s="236"/>
      <c r="BD190" s="236"/>
      <c r="BE190" s="236"/>
      <c r="BF190" s="236"/>
      <c r="BG190" s="236"/>
      <c r="BH190" s="236"/>
      <c r="BI190" s="236"/>
      <c r="BJ190" s="236"/>
      <c r="BK190" s="236"/>
      <c r="BL190" s="236"/>
      <c r="BM190" s="236"/>
      <c r="BN190" s="236"/>
      <c r="BO190" s="236"/>
      <c r="BP190" s="236"/>
      <c r="BQ190" s="236"/>
      <c r="BR190" s="236"/>
      <c r="BS190" s="236"/>
    </row>
    <row r="191" spans="1:71" ht="12.75" x14ac:dyDescent="0.2">
      <c r="A191" s="239"/>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7"/>
      <c r="AR191" s="237"/>
      <c r="AS191" s="237"/>
      <c r="AT191" s="236"/>
      <c r="AU191" s="236"/>
      <c r="AV191" s="236"/>
      <c r="AW191" s="236"/>
      <c r="AX191" s="236"/>
      <c r="AY191" s="236"/>
      <c r="AZ191" s="236"/>
      <c r="BA191" s="236"/>
      <c r="BB191" s="236"/>
      <c r="BC191" s="236"/>
      <c r="BD191" s="236"/>
      <c r="BE191" s="236"/>
      <c r="BF191" s="236"/>
      <c r="BG191" s="236"/>
      <c r="BH191" s="236"/>
      <c r="BI191" s="236"/>
      <c r="BJ191" s="236"/>
      <c r="BK191" s="236"/>
      <c r="BL191" s="236"/>
      <c r="BM191" s="236"/>
      <c r="BN191" s="236"/>
      <c r="BO191" s="236"/>
      <c r="BP191" s="236"/>
      <c r="BQ191" s="236"/>
      <c r="BR191" s="236"/>
      <c r="BS191" s="236"/>
    </row>
    <row r="192" spans="1:71" ht="12.75" x14ac:dyDescent="0.2">
      <c r="A192" s="239"/>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7"/>
      <c r="AR192" s="237"/>
      <c r="AS192" s="237"/>
      <c r="AT192" s="236"/>
      <c r="AU192" s="236"/>
      <c r="AV192" s="236"/>
      <c r="AW192" s="236"/>
      <c r="AX192" s="236"/>
      <c r="AY192" s="236"/>
      <c r="AZ192" s="236"/>
      <c r="BA192" s="236"/>
      <c r="BB192" s="236"/>
      <c r="BC192" s="236"/>
      <c r="BD192" s="236"/>
      <c r="BE192" s="236"/>
      <c r="BF192" s="236"/>
      <c r="BG192" s="236"/>
      <c r="BH192" s="236"/>
      <c r="BI192" s="236"/>
      <c r="BJ192" s="236"/>
      <c r="BK192" s="236"/>
      <c r="BL192" s="236"/>
      <c r="BM192" s="236"/>
      <c r="BN192" s="236"/>
      <c r="BO192" s="236"/>
      <c r="BP192" s="236"/>
      <c r="BQ192" s="236"/>
      <c r="BR192" s="236"/>
      <c r="BS192" s="236"/>
    </row>
    <row r="193" spans="1:71" ht="12.75" x14ac:dyDescent="0.2">
      <c r="A193" s="239"/>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7"/>
      <c r="AR193" s="237"/>
      <c r="AS193" s="237"/>
      <c r="AT193" s="236"/>
      <c r="AU193" s="236"/>
      <c r="AV193" s="236"/>
      <c r="AW193" s="236"/>
      <c r="AX193" s="236"/>
      <c r="AY193" s="236"/>
      <c r="AZ193" s="236"/>
      <c r="BA193" s="236"/>
      <c r="BB193" s="236"/>
      <c r="BC193" s="236"/>
      <c r="BD193" s="236"/>
      <c r="BE193" s="236"/>
      <c r="BF193" s="236"/>
      <c r="BG193" s="236"/>
      <c r="BH193" s="236"/>
      <c r="BI193" s="236"/>
      <c r="BJ193" s="236"/>
      <c r="BK193" s="236"/>
      <c r="BL193" s="236"/>
      <c r="BM193" s="236"/>
      <c r="BN193" s="236"/>
      <c r="BO193" s="236"/>
      <c r="BP193" s="236"/>
      <c r="BQ193" s="236"/>
      <c r="BR193" s="236"/>
      <c r="BS193" s="236"/>
    </row>
    <row r="194" spans="1:71" ht="12.75" x14ac:dyDescent="0.2">
      <c r="A194" s="239"/>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7"/>
      <c r="AR194" s="237"/>
      <c r="AS194" s="237"/>
      <c r="AT194" s="236"/>
      <c r="AU194" s="236"/>
      <c r="AV194" s="236"/>
      <c r="AW194" s="236"/>
      <c r="AX194" s="236"/>
      <c r="AY194" s="236"/>
      <c r="AZ194" s="236"/>
      <c r="BA194" s="236"/>
      <c r="BB194" s="236"/>
      <c r="BC194" s="236"/>
      <c r="BD194" s="236"/>
      <c r="BE194" s="236"/>
      <c r="BF194" s="236"/>
      <c r="BG194" s="236"/>
      <c r="BH194" s="236"/>
      <c r="BI194" s="236"/>
      <c r="BJ194" s="236"/>
      <c r="BK194" s="236"/>
      <c r="BL194" s="236"/>
      <c r="BM194" s="236"/>
      <c r="BN194" s="236"/>
      <c r="BO194" s="236"/>
      <c r="BP194" s="236"/>
      <c r="BQ194" s="236"/>
      <c r="BR194" s="236"/>
      <c r="BS194" s="236"/>
    </row>
    <row r="195" spans="1:71" ht="12.75" x14ac:dyDescent="0.2">
      <c r="A195" s="239"/>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7"/>
      <c r="AR195" s="237"/>
      <c r="AS195" s="237"/>
      <c r="AT195" s="236"/>
      <c r="AU195" s="236"/>
      <c r="AV195" s="236"/>
      <c r="AW195" s="236"/>
      <c r="AX195" s="236"/>
      <c r="AY195" s="236"/>
      <c r="AZ195" s="236"/>
      <c r="BA195" s="236"/>
      <c r="BB195" s="236"/>
      <c r="BC195" s="236"/>
      <c r="BD195" s="236"/>
      <c r="BE195" s="236"/>
      <c r="BF195" s="236"/>
      <c r="BG195" s="236"/>
      <c r="BH195" s="236"/>
      <c r="BI195" s="236"/>
      <c r="BJ195" s="236"/>
      <c r="BK195" s="236"/>
      <c r="BL195" s="236"/>
      <c r="BM195" s="236"/>
      <c r="BN195" s="236"/>
      <c r="BO195" s="236"/>
      <c r="BP195" s="236"/>
      <c r="BQ195" s="236"/>
      <c r="BR195" s="236"/>
      <c r="BS195" s="236"/>
    </row>
    <row r="196" spans="1:71" ht="12.75" x14ac:dyDescent="0.2">
      <c r="A196" s="239"/>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7"/>
      <c r="AR196" s="237"/>
      <c r="AS196" s="237"/>
      <c r="AT196" s="236"/>
      <c r="AU196" s="236"/>
      <c r="AV196" s="236"/>
      <c r="AW196" s="236"/>
      <c r="AX196" s="236"/>
      <c r="AY196" s="236"/>
      <c r="AZ196" s="236"/>
      <c r="BA196" s="236"/>
      <c r="BB196" s="236"/>
      <c r="BC196" s="236"/>
      <c r="BD196" s="236"/>
      <c r="BE196" s="236"/>
      <c r="BF196" s="236"/>
      <c r="BG196" s="236"/>
      <c r="BH196" s="236"/>
      <c r="BI196" s="236"/>
      <c r="BJ196" s="236"/>
      <c r="BK196" s="236"/>
      <c r="BL196" s="236"/>
      <c r="BM196" s="236"/>
      <c r="BN196" s="236"/>
      <c r="BO196" s="236"/>
      <c r="BP196" s="236"/>
      <c r="BQ196" s="236"/>
      <c r="BR196" s="236"/>
      <c r="BS196" s="236"/>
    </row>
    <row r="197" spans="1:71" ht="12.75" x14ac:dyDescent="0.2">
      <c r="A197" s="239"/>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7"/>
      <c r="AR197" s="237"/>
      <c r="AS197" s="237"/>
      <c r="AT197" s="236"/>
      <c r="AU197" s="236"/>
      <c r="AV197" s="236"/>
      <c r="AW197" s="236"/>
      <c r="AX197" s="236"/>
      <c r="AY197" s="236"/>
      <c r="AZ197" s="236"/>
      <c r="BA197" s="236"/>
      <c r="BB197" s="236"/>
      <c r="BC197" s="236"/>
      <c r="BD197" s="236"/>
      <c r="BE197" s="236"/>
      <c r="BF197" s="236"/>
      <c r="BG197" s="236"/>
      <c r="BH197" s="236"/>
      <c r="BI197" s="236"/>
      <c r="BJ197" s="236"/>
      <c r="BK197" s="236"/>
      <c r="BL197" s="236"/>
      <c r="BM197" s="236"/>
      <c r="BN197" s="236"/>
      <c r="BO197" s="236"/>
      <c r="BP197" s="236"/>
      <c r="BQ197" s="236"/>
      <c r="BR197" s="236"/>
      <c r="BS197" s="236"/>
    </row>
    <row r="198" spans="1:71" ht="12.75" x14ac:dyDescent="0.2">
      <c r="A198" s="239"/>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7"/>
      <c r="AR198" s="237"/>
      <c r="AS198" s="237"/>
      <c r="AT198" s="236"/>
      <c r="AU198" s="236"/>
      <c r="AV198" s="236"/>
      <c r="AW198" s="236"/>
      <c r="AX198" s="236"/>
      <c r="AY198" s="236"/>
      <c r="AZ198" s="236"/>
      <c r="BA198" s="236"/>
      <c r="BB198" s="236"/>
      <c r="BC198" s="236"/>
      <c r="BD198" s="236"/>
      <c r="BE198" s="236"/>
      <c r="BF198" s="236"/>
      <c r="BG198" s="236"/>
      <c r="BH198" s="236"/>
      <c r="BI198" s="236"/>
      <c r="BJ198" s="236"/>
      <c r="BK198" s="236"/>
      <c r="BL198" s="236"/>
      <c r="BM198" s="236"/>
      <c r="BN198" s="236"/>
      <c r="BO198" s="236"/>
      <c r="BP198" s="236"/>
      <c r="BQ198" s="236"/>
      <c r="BR198" s="236"/>
      <c r="BS198" s="236"/>
    </row>
    <row r="199" spans="1:71" ht="12.75" x14ac:dyDescent="0.2">
      <c r="A199" s="239"/>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7"/>
      <c r="AR199" s="237"/>
      <c r="AS199" s="237"/>
      <c r="AT199" s="236"/>
      <c r="AU199" s="236"/>
      <c r="AV199" s="236"/>
      <c r="AW199" s="236"/>
      <c r="AX199" s="236"/>
      <c r="AY199" s="236"/>
      <c r="AZ199" s="236"/>
      <c r="BA199" s="236"/>
      <c r="BB199" s="236"/>
      <c r="BC199" s="236"/>
      <c r="BD199" s="236"/>
      <c r="BE199" s="236"/>
      <c r="BF199" s="236"/>
      <c r="BG199" s="236"/>
      <c r="BH199" s="236"/>
      <c r="BI199" s="236"/>
      <c r="BJ199" s="236"/>
      <c r="BK199" s="236"/>
      <c r="BL199" s="236"/>
      <c r="BM199" s="236"/>
      <c r="BN199" s="236"/>
      <c r="BO199" s="236"/>
      <c r="BP199" s="236"/>
      <c r="BQ199" s="236"/>
      <c r="BR199" s="236"/>
      <c r="BS199" s="236"/>
    </row>
    <row r="200" spans="1:71" ht="12.75" x14ac:dyDescent="0.2">
      <c r="A200" s="239"/>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7"/>
      <c r="AR200" s="237"/>
      <c r="AS200" s="237"/>
      <c r="AT200" s="236"/>
      <c r="AU200" s="236"/>
      <c r="AV200" s="236"/>
      <c r="AW200" s="236"/>
      <c r="AX200" s="236"/>
      <c r="AY200" s="236"/>
      <c r="AZ200" s="236"/>
      <c r="BA200" s="236"/>
      <c r="BB200" s="236"/>
      <c r="BC200" s="236"/>
      <c r="BD200" s="236"/>
      <c r="BE200" s="236"/>
      <c r="BF200" s="236"/>
      <c r="BG200" s="236"/>
      <c r="BH200" s="236"/>
      <c r="BI200" s="236"/>
      <c r="BJ200" s="236"/>
      <c r="BK200" s="236"/>
      <c r="BL200" s="236"/>
      <c r="BM200" s="236"/>
      <c r="BN200" s="236"/>
      <c r="BO200" s="236"/>
      <c r="BP200" s="236"/>
      <c r="BQ200" s="236"/>
      <c r="BR200" s="236"/>
      <c r="BS200" s="236"/>
    </row>
    <row r="201" spans="1:71" ht="12.75" x14ac:dyDescent="0.2">
      <c r="A201" s="239"/>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7"/>
      <c r="AR201" s="237"/>
      <c r="AS201" s="237"/>
      <c r="AT201" s="236"/>
      <c r="AU201" s="236"/>
      <c r="AV201" s="236"/>
      <c r="AW201" s="236"/>
      <c r="AX201" s="236"/>
      <c r="AY201" s="236"/>
      <c r="AZ201" s="236"/>
      <c r="BA201" s="236"/>
      <c r="BB201" s="236"/>
      <c r="BC201" s="236"/>
      <c r="BD201" s="236"/>
      <c r="BE201" s="236"/>
      <c r="BF201" s="236"/>
      <c r="BG201" s="236"/>
      <c r="BH201" s="236"/>
      <c r="BI201" s="236"/>
      <c r="BJ201" s="236"/>
      <c r="BK201" s="236"/>
      <c r="BL201" s="236"/>
      <c r="BM201" s="236"/>
      <c r="BN201" s="236"/>
      <c r="BO201" s="236"/>
      <c r="BP201" s="236"/>
      <c r="BQ201" s="236"/>
      <c r="BR201" s="236"/>
      <c r="BS201" s="236"/>
    </row>
    <row r="202" spans="1:71" ht="12.75" x14ac:dyDescent="0.2">
      <c r="A202" s="239"/>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7"/>
      <c r="AR202" s="237"/>
      <c r="AS202" s="237"/>
      <c r="AT202" s="236"/>
      <c r="AU202" s="236"/>
      <c r="AV202" s="236"/>
      <c r="AW202" s="236"/>
      <c r="AX202" s="236"/>
      <c r="AY202" s="236"/>
      <c r="AZ202" s="236"/>
      <c r="BA202" s="236"/>
      <c r="BB202" s="236"/>
      <c r="BC202" s="236"/>
      <c r="BD202" s="236"/>
      <c r="BE202" s="236"/>
      <c r="BF202" s="236"/>
      <c r="BG202" s="236"/>
      <c r="BH202" s="236"/>
      <c r="BI202" s="236"/>
      <c r="BJ202" s="236"/>
      <c r="BK202" s="236"/>
      <c r="BL202" s="236"/>
      <c r="BM202" s="236"/>
      <c r="BN202" s="236"/>
      <c r="BO202" s="236"/>
      <c r="BP202" s="236"/>
      <c r="BQ202" s="236"/>
      <c r="BR202" s="236"/>
      <c r="BS202" s="236"/>
    </row>
    <row r="203" spans="1:71" ht="12.75" x14ac:dyDescent="0.2">
      <c r="A203" s="239"/>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7"/>
      <c r="AR203" s="237"/>
      <c r="AS203" s="237"/>
      <c r="AT203" s="236"/>
      <c r="AU203" s="236"/>
      <c r="AV203" s="236"/>
      <c r="AW203" s="236"/>
      <c r="AX203" s="236"/>
      <c r="AY203" s="236"/>
      <c r="AZ203" s="236"/>
      <c r="BA203" s="236"/>
      <c r="BB203" s="236"/>
      <c r="BC203" s="236"/>
      <c r="BD203" s="236"/>
      <c r="BE203" s="236"/>
      <c r="BF203" s="236"/>
      <c r="BG203" s="236"/>
      <c r="BH203" s="236"/>
      <c r="BI203" s="236"/>
      <c r="BJ203" s="236"/>
      <c r="BK203" s="236"/>
      <c r="BL203" s="236"/>
      <c r="BM203" s="236"/>
      <c r="BN203" s="236"/>
      <c r="BO203" s="236"/>
      <c r="BP203" s="236"/>
      <c r="BQ203" s="236"/>
      <c r="BR203" s="236"/>
      <c r="BS203" s="236"/>
    </row>
    <row r="204" spans="1:71" ht="12.75" x14ac:dyDescent="0.2">
      <c r="A204" s="239"/>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7"/>
      <c r="AR204" s="237"/>
      <c r="AS204" s="237"/>
      <c r="AT204" s="236"/>
      <c r="AU204" s="236"/>
      <c r="AV204" s="236"/>
      <c r="AW204" s="236"/>
      <c r="AX204" s="236"/>
      <c r="AY204" s="236"/>
      <c r="AZ204" s="236"/>
      <c r="BA204" s="236"/>
      <c r="BB204" s="236"/>
      <c r="BC204" s="236"/>
      <c r="BD204" s="236"/>
      <c r="BE204" s="236"/>
      <c r="BF204" s="236"/>
      <c r="BG204" s="236"/>
      <c r="BH204" s="236"/>
      <c r="BI204" s="236"/>
      <c r="BJ204" s="236"/>
      <c r="BK204" s="236"/>
      <c r="BL204" s="236"/>
      <c r="BM204" s="236"/>
      <c r="BN204" s="236"/>
      <c r="BO204" s="236"/>
      <c r="BP204" s="236"/>
      <c r="BQ204" s="236"/>
      <c r="BR204" s="236"/>
      <c r="BS204" s="236"/>
    </row>
    <row r="205" spans="1:71" ht="12.75" x14ac:dyDescent="0.2">
      <c r="A205" s="239"/>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7"/>
      <c r="AR205" s="237"/>
      <c r="AS205" s="237"/>
      <c r="AT205" s="236"/>
      <c r="AU205" s="236"/>
      <c r="AV205" s="236"/>
      <c r="AW205" s="236"/>
      <c r="AX205" s="236"/>
      <c r="AY205" s="236"/>
      <c r="AZ205" s="236"/>
      <c r="BA205" s="236"/>
      <c r="BB205" s="236"/>
      <c r="BC205" s="236"/>
      <c r="BD205" s="236"/>
      <c r="BE205" s="236"/>
      <c r="BF205" s="236"/>
      <c r="BG205" s="236"/>
      <c r="BH205" s="236"/>
      <c r="BI205" s="236"/>
      <c r="BJ205" s="236"/>
      <c r="BK205" s="236"/>
      <c r="BL205" s="236"/>
      <c r="BM205" s="236"/>
      <c r="BN205" s="236"/>
      <c r="BO205" s="236"/>
      <c r="BP205" s="236"/>
      <c r="BQ205" s="236"/>
      <c r="BR205" s="236"/>
      <c r="BS205" s="236"/>
    </row>
    <row r="206" spans="1:71" ht="12.75" x14ac:dyDescent="0.2">
      <c r="A206" s="239"/>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7"/>
      <c r="AR206" s="237"/>
      <c r="AS206" s="237"/>
      <c r="AT206" s="236"/>
      <c r="AU206" s="236"/>
      <c r="AV206" s="236"/>
      <c r="AW206" s="236"/>
      <c r="AX206" s="236"/>
      <c r="AY206" s="236"/>
      <c r="AZ206" s="236"/>
      <c r="BA206" s="236"/>
      <c r="BB206" s="236"/>
      <c r="BC206" s="236"/>
      <c r="BD206" s="236"/>
      <c r="BE206" s="236"/>
      <c r="BF206" s="236"/>
      <c r="BG206" s="236"/>
      <c r="BH206" s="236"/>
      <c r="BI206" s="236"/>
      <c r="BJ206" s="236"/>
      <c r="BK206" s="236"/>
      <c r="BL206" s="236"/>
      <c r="BM206" s="236"/>
      <c r="BN206" s="236"/>
      <c r="BO206" s="236"/>
      <c r="BP206" s="236"/>
      <c r="BQ206" s="236"/>
      <c r="BR206" s="236"/>
      <c r="BS206" s="236"/>
    </row>
    <row r="207" spans="1:71" ht="12.75" x14ac:dyDescent="0.2">
      <c r="A207" s="239"/>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7"/>
      <c r="AR207" s="237"/>
      <c r="AS207" s="237"/>
      <c r="AT207" s="236"/>
      <c r="AU207" s="236"/>
      <c r="AV207" s="236"/>
      <c r="AW207" s="236"/>
      <c r="AX207" s="236"/>
      <c r="AY207" s="236"/>
      <c r="AZ207" s="236"/>
      <c r="BA207" s="236"/>
      <c r="BB207" s="236"/>
      <c r="BC207" s="236"/>
      <c r="BD207" s="236"/>
      <c r="BE207" s="236"/>
      <c r="BF207" s="236"/>
      <c r="BG207" s="236"/>
      <c r="BH207" s="236"/>
      <c r="BI207" s="236"/>
      <c r="BJ207" s="236"/>
      <c r="BK207" s="236"/>
      <c r="BL207" s="236"/>
      <c r="BM207" s="236"/>
      <c r="BN207" s="236"/>
      <c r="BO207" s="236"/>
      <c r="BP207" s="236"/>
      <c r="BQ207" s="236"/>
      <c r="BR207" s="236"/>
      <c r="BS207" s="236"/>
    </row>
    <row r="208" spans="1:71" ht="12.75" x14ac:dyDescent="0.2">
      <c r="A208" s="239"/>
      <c r="B208" s="236"/>
      <c r="C208" s="236"/>
      <c r="D208" s="236"/>
      <c r="E208" s="236"/>
      <c r="F208" s="236"/>
      <c r="G208" s="236"/>
      <c r="H208" s="236"/>
      <c r="I208" s="236"/>
      <c r="J208" s="236"/>
      <c r="K208" s="236"/>
      <c r="L208" s="236"/>
      <c r="M208" s="236"/>
      <c r="N208" s="236"/>
      <c r="O208" s="236"/>
      <c r="P208" s="236"/>
      <c r="Q208" s="236"/>
      <c r="R208" s="236"/>
      <c r="S208" s="236"/>
      <c r="T208" s="236"/>
      <c r="U208" s="236"/>
      <c r="V208" s="236"/>
      <c r="W208" s="236"/>
      <c r="X208" s="236"/>
      <c r="Y208" s="236"/>
      <c r="Z208" s="236"/>
      <c r="AA208" s="236"/>
      <c r="AB208" s="236"/>
      <c r="AC208" s="236"/>
      <c r="AD208" s="236"/>
      <c r="AE208" s="236"/>
      <c r="AF208" s="236"/>
      <c r="AG208" s="236"/>
      <c r="AH208" s="236"/>
      <c r="AI208" s="236"/>
      <c r="AJ208" s="236"/>
      <c r="AK208" s="236"/>
      <c r="AL208" s="236"/>
      <c r="AM208" s="236"/>
      <c r="AN208" s="236"/>
      <c r="AO208" s="236"/>
      <c r="AP208" s="236"/>
      <c r="AQ208" s="237"/>
      <c r="AR208" s="237"/>
      <c r="AS208" s="237"/>
      <c r="AT208" s="236"/>
      <c r="AU208" s="236"/>
      <c r="AV208" s="236"/>
      <c r="AW208" s="236"/>
      <c r="AX208" s="236"/>
      <c r="AY208" s="236"/>
      <c r="AZ208" s="236"/>
      <c r="BA208" s="236"/>
      <c r="BB208" s="236"/>
      <c r="BC208" s="236"/>
      <c r="BD208" s="236"/>
      <c r="BE208" s="236"/>
      <c r="BF208" s="236"/>
      <c r="BG208" s="236"/>
      <c r="BH208" s="236"/>
      <c r="BI208" s="236"/>
      <c r="BJ208" s="236"/>
      <c r="BK208" s="236"/>
      <c r="BL208" s="236"/>
      <c r="BM208" s="236"/>
      <c r="BN208" s="236"/>
      <c r="BO208" s="236"/>
      <c r="BP208" s="236"/>
      <c r="BQ208" s="236"/>
      <c r="BR208" s="236"/>
      <c r="BS208" s="236"/>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70" zoomScaleSheetLayoutView="70" workbookViewId="0">
      <selection activeCell="J31" sqref="J31"/>
    </sheetView>
  </sheetViews>
  <sheetFormatPr defaultRowHeight="15.75" x14ac:dyDescent="0.25"/>
  <cols>
    <col min="1" max="1" width="9.140625" style="60"/>
    <col min="2" max="2" width="37.7109375" style="60" customWidth="1"/>
    <col min="3" max="6" width="16.7109375" style="60" customWidth="1"/>
    <col min="7" max="8" width="16.710937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50" t="str">
        <f>'2. паспорт  ТП'!A4:S4</f>
        <v>Год раскрытия информации: 2020 год</v>
      </c>
      <c r="B5" s="450"/>
      <c r="C5" s="450"/>
      <c r="D5" s="450"/>
      <c r="E5" s="450"/>
      <c r="F5" s="450"/>
      <c r="G5" s="450"/>
      <c r="H5" s="450"/>
      <c r="I5" s="450"/>
      <c r="J5" s="450"/>
      <c r="K5" s="450"/>
      <c r="L5" s="450"/>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4"/>
    </row>
    <row r="7" spans="1:44" ht="18.75" x14ac:dyDescent="0.25">
      <c r="A7" s="461" t="s">
        <v>6</v>
      </c>
      <c r="B7" s="461"/>
      <c r="C7" s="461"/>
      <c r="D7" s="461"/>
      <c r="E7" s="461"/>
      <c r="F7" s="461"/>
      <c r="G7" s="461"/>
      <c r="H7" s="461"/>
      <c r="I7" s="461"/>
      <c r="J7" s="461"/>
      <c r="K7" s="461"/>
      <c r="L7" s="461"/>
    </row>
    <row r="8" spans="1:44" ht="18.75" x14ac:dyDescent="0.25">
      <c r="A8" s="461"/>
      <c r="B8" s="461"/>
      <c r="C8" s="461"/>
      <c r="D8" s="461"/>
      <c r="E8" s="461"/>
      <c r="F8" s="461"/>
      <c r="G8" s="461"/>
      <c r="H8" s="461"/>
      <c r="I8" s="461"/>
      <c r="J8" s="461"/>
      <c r="K8" s="461"/>
      <c r="L8" s="461"/>
    </row>
    <row r="9" spans="1:44" x14ac:dyDescent="0.25">
      <c r="A9" s="462" t="str">
        <f>'1. паспорт местоположение'!A9:C9</f>
        <v>Акционерное общество "Янтарьэнерго" ДЗО  ПАО "Россети"</v>
      </c>
      <c r="B9" s="462"/>
      <c r="C9" s="462"/>
      <c r="D9" s="462"/>
      <c r="E9" s="462"/>
      <c r="F9" s="462"/>
      <c r="G9" s="462"/>
      <c r="H9" s="462"/>
      <c r="I9" s="462"/>
      <c r="J9" s="462"/>
      <c r="K9" s="462"/>
      <c r="L9" s="462"/>
    </row>
    <row r="10" spans="1:44" x14ac:dyDescent="0.25">
      <c r="A10" s="466" t="s">
        <v>5</v>
      </c>
      <c r="B10" s="466"/>
      <c r="C10" s="466"/>
      <c r="D10" s="466"/>
      <c r="E10" s="466"/>
      <c r="F10" s="466"/>
      <c r="G10" s="466"/>
      <c r="H10" s="466"/>
      <c r="I10" s="466"/>
      <c r="J10" s="466"/>
      <c r="K10" s="466"/>
      <c r="L10" s="466"/>
    </row>
    <row r="11" spans="1:44" ht="18.75" x14ac:dyDescent="0.25">
      <c r="A11" s="461"/>
      <c r="B11" s="461"/>
      <c r="C11" s="461"/>
      <c r="D11" s="461"/>
      <c r="E11" s="461"/>
      <c r="F11" s="461"/>
      <c r="G11" s="461"/>
      <c r="H11" s="461"/>
      <c r="I11" s="461"/>
      <c r="J11" s="461"/>
      <c r="K11" s="461"/>
      <c r="L11" s="461"/>
    </row>
    <row r="12" spans="1:44" x14ac:dyDescent="0.25">
      <c r="A12" s="462" t="str">
        <f>'1. паспорт местоположение'!A12:C12</f>
        <v>H_16-0140</v>
      </c>
      <c r="B12" s="462"/>
      <c r="C12" s="462"/>
      <c r="D12" s="462"/>
      <c r="E12" s="462"/>
      <c r="F12" s="462"/>
      <c r="G12" s="462"/>
      <c r="H12" s="462"/>
      <c r="I12" s="462"/>
      <c r="J12" s="462"/>
      <c r="K12" s="462"/>
      <c r="L12" s="462"/>
    </row>
    <row r="13" spans="1:44" x14ac:dyDescent="0.25">
      <c r="A13" s="466" t="s">
        <v>4</v>
      </c>
      <c r="B13" s="466"/>
      <c r="C13" s="466"/>
      <c r="D13" s="466"/>
      <c r="E13" s="466"/>
      <c r="F13" s="466"/>
      <c r="G13" s="466"/>
      <c r="H13" s="466"/>
      <c r="I13" s="466"/>
      <c r="J13" s="466"/>
      <c r="K13" s="466"/>
      <c r="L13" s="466"/>
    </row>
    <row r="14" spans="1:44" ht="18.75" x14ac:dyDescent="0.25">
      <c r="A14" s="467"/>
      <c r="B14" s="467"/>
      <c r="C14" s="467"/>
      <c r="D14" s="467"/>
      <c r="E14" s="467"/>
      <c r="F14" s="467"/>
      <c r="G14" s="467"/>
      <c r="H14" s="467"/>
      <c r="I14" s="467"/>
      <c r="J14" s="467"/>
      <c r="K14" s="467"/>
      <c r="L14" s="467"/>
    </row>
    <row r="15" spans="1:44" x14ac:dyDescent="0.25">
      <c r="A15" s="462" t="str">
        <f>'1. паспорт местоположение'!A15</f>
        <v>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v>
      </c>
      <c r="B15" s="462"/>
      <c r="C15" s="462"/>
      <c r="D15" s="462"/>
      <c r="E15" s="462"/>
      <c r="F15" s="462"/>
      <c r="G15" s="462"/>
      <c r="H15" s="462"/>
      <c r="I15" s="462"/>
      <c r="J15" s="462"/>
      <c r="K15" s="462"/>
      <c r="L15" s="462"/>
    </row>
    <row r="16" spans="1:44" x14ac:dyDescent="0.25">
      <c r="A16" s="466" t="s">
        <v>3</v>
      </c>
      <c r="B16" s="466"/>
      <c r="C16" s="466"/>
      <c r="D16" s="466"/>
      <c r="E16" s="466"/>
      <c r="F16" s="466"/>
      <c r="G16" s="466"/>
      <c r="H16" s="466"/>
      <c r="I16" s="466"/>
      <c r="J16" s="466"/>
      <c r="K16" s="466"/>
      <c r="L16" s="466"/>
    </row>
    <row r="17" spans="1:12" ht="15.75" customHeight="1" x14ac:dyDescent="0.25">
      <c r="L17" s="96"/>
    </row>
    <row r="18" spans="1:12" x14ac:dyDescent="0.25">
      <c r="K18" s="95"/>
    </row>
    <row r="19" spans="1:12" ht="15.75" customHeight="1" x14ac:dyDescent="0.25">
      <c r="A19" s="534" t="s">
        <v>432</v>
      </c>
      <c r="B19" s="534"/>
      <c r="C19" s="534"/>
      <c r="D19" s="534"/>
      <c r="E19" s="534"/>
      <c r="F19" s="534"/>
      <c r="G19" s="534"/>
      <c r="H19" s="534"/>
      <c r="I19" s="534"/>
      <c r="J19" s="534"/>
      <c r="K19" s="534"/>
      <c r="L19" s="534"/>
    </row>
    <row r="20" spans="1:12" x14ac:dyDescent="0.25">
      <c r="A20" s="64"/>
      <c r="B20" s="64"/>
      <c r="C20" s="94"/>
      <c r="D20" s="94"/>
      <c r="E20" s="94"/>
      <c r="F20" s="94"/>
      <c r="G20" s="94"/>
      <c r="H20" s="94"/>
      <c r="I20" s="94"/>
      <c r="J20" s="94"/>
      <c r="K20" s="94"/>
      <c r="L20" s="94"/>
    </row>
    <row r="21" spans="1:12" ht="28.5" customHeight="1" x14ac:dyDescent="0.25">
      <c r="A21" s="526" t="s">
        <v>217</v>
      </c>
      <c r="B21" s="526" t="s">
        <v>216</v>
      </c>
      <c r="C21" s="532" t="s">
        <v>364</v>
      </c>
      <c r="D21" s="532"/>
      <c r="E21" s="532"/>
      <c r="F21" s="532"/>
      <c r="G21" s="532"/>
      <c r="H21" s="532"/>
      <c r="I21" s="527" t="s">
        <v>215</v>
      </c>
      <c r="J21" s="529" t="s">
        <v>366</v>
      </c>
      <c r="K21" s="526" t="s">
        <v>214</v>
      </c>
      <c r="L21" s="528" t="s">
        <v>365</v>
      </c>
    </row>
    <row r="22" spans="1:12" ht="58.5" customHeight="1" x14ac:dyDescent="0.25">
      <c r="A22" s="526"/>
      <c r="B22" s="526"/>
      <c r="C22" s="533" t="s">
        <v>641</v>
      </c>
      <c r="D22" s="533"/>
      <c r="E22" s="533" t="s">
        <v>8</v>
      </c>
      <c r="F22" s="533"/>
      <c r="G22" s="533" t="s">
        <v>642</v>
      </c>
      <c r="H22" s="533"/>
      <c r="I22" s="527"/>
      <c r="J22" s="530"/>
      <c r="K22" s="526"/>
      <c r="L22" s="528"/>
    </row>
    <row r="23" spans="1:12" ht="31.5" x14ac:dyDescent="0.25">
      <c r="A23" s="526"/>
      <c r="B23" s="526"/>
      <c r="C23" s="93" t="s">
        <v>213</v>
      </c>
      <c r="D23" s="93" t="s">
        <v>212</v>
      </c>
      <c r="E23" s="93" t="s">
        <v>213</v>
      </c>
      <c r="F23" s="93" t="s">
        <v>212</v>
      </c>
      <c r="G23" s="93" t="s">
        <v>213</v>
      </c>
      <c r="H23" s="93" t="s">
        <v>212</v>
      </c>
      <c r="I23" s="527"/>
      <c r="J23" s="531"/>
      <c r="K23" s="526"/>
      <c r="L23" s="528"/>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317"/>
      <c r="D25" s="317"/>
      <c r="E25" s="91"/>
      <c r="F25" s="91"/>
      <c r="G25" s="317"/>
      <c r="H25" s="317"/>
      <c r="I25" s="91"/>
      <c r="J25" s="91"/>
      <c r="K25" s="83"/>
      <c r="L25" s="98"/>
    </row>
    <row r="26" spans="1:12" ht="21.75" customHeight="1" x14ac:dyDescent="0.25">
      <c r="A26" s="85" t="s">
        <v>210</v>
      </c>
      <c r="B26" s="92" t="s">
        <v>371</v>
      </c>
      <c r="C26" s="318" t="s">
        <v>468</v>
      </c>
      <c r="D26" s="318" t="s">
        <v>468</v>
      </c>
      <c r="E26" s="318" t="s">
        <v>468</v>
      </c>
      <c r="F26" s="318" t="s">
        <v>468</v>
      </c>
      <c r="G26" s="318" t="s">
        <v>468</v>
      </c>
      <c r="H26" s="318" t="s">
        <v>468</v>
      </c>
      <c r="I26" s="318"/>
      <c r="J26" s="91"/>
      <c r="K26" s="83"/>
      <c r="L26" s="83"/>
    </row>
    <row r="27" spans="1:12" s="67" customFormat="1" ht="39" customHeight="1" x14ac:dyDescent="0.25">
      <c r="A27" s="85" t="s">
        <v>209</v>
      </c>
      <c r="B27" s="92" t="s">
        <v>373</v>
      </c>
      <c r="C27" s="318" t="s">
        <v>468</v>
      </c>
      <c r="D27" s="318" t="s">
        <v>468</v>
      </c>
      <c r="E27" s="318" t="s">
        <v>468</v>
      </c>
      <c r="F27" s="318" t="s">
        <v>468</v>
      </c>
      <c r="G27" s="318" t="s">
        <v>468</v>
      </c>
      <c r="H27" s="318" t="s">
        <v>468</v>
      </c>
      <c r="I27" s="318"/>
      <c r="J27" s="91"/>
      <c r="K27" s="83"/>
      <c r="L27" s="83"/>
    </row>
    <row r="28" spans="1:12" s="67" customFormat="1" ht="70.5" customHeight="1" x14ac:dyDescent="0.25">
      <c r="A28" s="85" t="s">
        <v>372</v>
      </c>
      <c r="B28" s="92" t="s">
        <v>377</v>
      </c>
      <c r="C28" s="318" t="s">
        <v>468</v>
      </c>
      <c r="D28" s="318" t="s">
        <v>468</v>
      </c>
      <c r="E28" s="318" t="s">
        <v>468</v>
      </c>
      <c r="F28" s="318" t="s">
        <v>468</v>
      </c>
      <c r="G28" s="318" t="s">
        <v>468</v>
      </c>
      <c r="H28" s="318" t="s">
        <v>468</v>
      </c>
      <c r="I28" s="318"/>
      <c r="J28" s="91"/>
      <c r="K28" s="83"/>
      <c r="L28" s="83"/>
    </row>
    <row r="29" spans="1:12" s="67" customFormat="1" ht="54" customHeight="1" x14ac:dyDescent="0.25">
      <c r="A29" s="85" t="s">
        <v>208</v>
      </c>
      <c r="B29" s="92" t="s">
        <v>376</v>
      </c>
      <c r="C29" s="318" t="s">
        <v>468</v>
      </c>
      <c r="D29" s="318" t="s">
        <v>468</v>
      </c>
      <c r="E29" s="318" t="s">
        <v>468</v>
      </c>
      <c r="F29" s="318" t="s">
        <v>468</v>
      </c>
      <c r="G29" s="318" t="s">
        <v>468</v>
      </c>
      <c r="H29" s="318" t="s">
        <v>468</v>
      </c>
      <c r="I29" s="318"/>
      <c r="J29" s="91"/>
      <c r="K29" s="83"/>
      <c r="L29" s="83"/>
    </row>
    <row r="30" spans="1:12" s="67" customFormat="1" ht="42" customHeight="1" x14ac:dyDescent="0.25">
      <c r="A30" s="85" t="s">
        <v>207</v>
      </c>
      <c r="B30" s="92" t="s">
        <v>378</v>
      </c>
      <c r="C30" s="318" t="s">
        <v>468</v>
      </c>
      <c r="D30" s="318" t="s">
        <v>468</v>
      </c>
      <c r="E30" s="318" t="s">
        <v>468</v>
      </c>
      <c r="F30" s="318" t="s">
        <v>468</v>
      </c>
      <c r="G30" s="318" t="s">
        <v>468</v>
      </c>
      <c r="H30" s="318" t="s">
        <v>468</v>
      </c>
      <c r="I30" s="318"/>
      <c r="J30" s="91"/>
      <c r="K30" s="83"/>
      <c r="L30" s="83"/>
    </row>
    <row r="31" spans="1:12" s="67" customFormat="1" ht="37.5" customHeight="1" x14ac:dyDescent="0.25">
      <c r="A31" s="85" t="s">
        <v>206</v>
      </c>
      <c r="B31" s="84" t="s">
        <v>374</v>
      </c>
      <c r="C31" s="319">
        <v>43558</v>
      </c>
      <c r="D31" s="319">
        <v>43558</v>
      </c>
      <c r="E31" s="319">
        <v>43558</v>
      </c>
      <c r="F31" s="319">
        <v>43558</v>
      </c>
      <c r="G31" s="319">
        <v>43558</v>
      </c>
      <c r="H31" s="319">
        <v>43558</v>
      </c>
      <c r="I31" s="315">
        <v>100</v>
      </c>
      <c r="J31" s="91"/>
      <c r="K31" s="83"/>
      <c r="L31" s="83"/>
    </row>
    <row r="32" spans="1:12" s="67" customFormat="1" ht="31.5" x14ac:dyDescent="0.25">
      <c r="A32" s="85" t="s">
        <v>204</v>
      </c>
      <c r="B32" s="84" t="s">
        <v>379</v>
      </c>
      <c r="C32" s="319">
        <v>43709</v>
      </c>
      <c r="D32" s="319">
        <v>43739</v>
      </c>
      <c r="E32" s="91"/>
      <c r="F32" s="91"/>
      <c r="G32" s="319">
        <v>43709</v>
      </c>
      <c r="H32" s="319">
        <v>43739</v>
      </c>
      <c r="I32" s="315"/>
      <c r="J32" s="91"/>
      <c r="K32" s="83"/>
      <c r="L32" s="83"/>
    </row>
    <row r="33" spans="1:12" s="67" customFormat="1" ht="37.5" customHeight="1" x14ac:dyDescent="0.25">
      <c r="A33" s="85" t="s">
        <v>390</v>
      </c>
      <c r="B33" s="84" t="s">
        <v>311</v>
      </c>
      <c r="C33" s="318" t="s">
        <v>468</v>
      </c>
      <c r="D33" s="318" t="s">
        <v>468</v>
      </c>
      <c r="E33" s="91"/>
      <c r="F33" s="91"/>
      <c r="G33" s="318" t="s">
        <v>468</v>
      </c>
      <c r="H33" s="318" t="s">
        <v>468</v>
      </c>
      <c r="I33" s="318"/>
      <c r="J33" s="91"/>
      <c r="K33" s="83"/>
      <c r="L33" s="83"/>
    </row>
    <row r="34" spans="1:12" s="67" customFormat="1" ht="47.25" customHeight="1" x14ac:dyDescent="0.25">
      <c r="A34" s="85" t="s">
        <v>391</v>
      </c>
      <c r="B34" s="84" t="s">
        <v>383</v>
      </c>
      <c r="C34" s="318" t="s">
        <v>468</v>
      </c>
      <c r="D34" s="318" t="s">
        <v>468</v>
      </c>
      <c r="E34" s="90"/>
      <c r="F34" s="90"/>
      <c r="G34" s="318" t="s">
        <v>468</v>
      </c>
      <c r="H34" s="318" t="s">
        <v>468</v>
      </c>
      <c r="I34" s="318"/>
      <c r="J34" s="90"/>
      <c r="K34" s="90"/>
      <c r="L34" s="83"/>
    </row>
    <row r="35" spans="1:12" s="67" customFormat="1" ht="49.5" customHeight="1" x14ac:dyDescent="0.25">
      <c r="A35" s="85" t="s">
        <v>392</v>
      </c>
      <c r="B35" s="84" t="s">
        <v>205</v>
      </c>
      <c r="C35" s="319">
        <v>43739</v>
      </c>
      <c r="D35" s="319">
        <v>43770</v>
      </c>
      <c r="E35" s="90"/>
      <c r="F35" s="90"/>
      <c r="G35" s="319">
        <v>43739</v>
      </c>
      <c r="H35" s="319">
        <v>43770</v>
      </c>
      <c r="I35" s="315"/>
      <c r="J35" s="90"/>
      <c r="K35" s="90"/>
      <c r="L35" s="83"/>
    </row>
    <row r="36" spans="1:12" ht="37.5" customHeight="1" x14ac:dyDescent="0.25">
      <c r="A36" s="85" t="s">
        <v>393</v>
      </c>
      <c r="B36" s="84" t="s">
        <v>375</v>
      </c>
      <c r="C36" s="319" t="s">
        <v>468</v>
      </c>
      <c r="D36" s="319" t="s">
        <v>468</v>
      </c>
      <c r="E36" s="89"/>
      <c r="F36" s="88"/>
      <c r="G36" s="319" t="s">
        <v>468</v>
      </c>
      <c r="H36" s="319" t="s">
        <v>468</v>
      </c>
      <c r="I36" s="318"/>
      <c r="J36" s="87"/>
      <c r="K36" s="83"/>
      <c r="L36" s="83"/>
    </row>
    <row r="37" spans="1:12" x14ac:dyDescent="0.25">
      <c r="A37" s="85" t="s">
        <v>394</v>
      </c>
      <c r="B37" s="84" t="s">
        <v>203</v>
      </c>
      <c r="C37" s="319" t="s">
        <v>468</v>
      </c>
      <c r="D37" s="319" t="s">
        <v>468</v>
      </c>
      <c r="E37" s="89"/>
      <c r="F37" s="88"/>
      <c r="G37" s="319" t="s">
        <v>468</v>
      </c>
      <c r="H37" s="319" t="s">
        <v>468</v>
      </c>
      <c r="I37" s="318"/>
      <c r="J37" s="87"/>
      <c r="K37" s="83"/>
      <c r="L37" s="83"/>
    </row>
    <row r="38" spans="1:12" x14ac:dyDescent="0.25">
      <c r="A38" s="85" t="s">
        <v>395</v>
      </c>
      <c r="B38" s="86" t="s">
        <v>202</v>
      </c>
      <c r="C38" s="319"/>
      <c r="D38" s="319"/>
      <c r="E38" s="83"/>
      <c r="F38" s="83"/>
      <c r="G38" s="319"/>
      <c r="H38" s="319"/>
      <c r="I38" s="316"/>
      <c r="J38" s="83"/>
      <c r="K38" s="83"/>
      <c r="L38" s="83"/>
    </row>
    <row r="39" spans="1:12" ht="63" x14ac:dyDescent="0.25">
      <c r="A39" s="85">
        <v>2</v>
      </c>
      <c r="B39" s="84" t="s">
        <v>380</v>
      </c>
      <c r="C39" s="319">
        <v>43922</v>
      </c>
      <c r="D39" s="319">
        <v>43952</v>
      </c>
      <c r="E39" s="83"/>
      <c r="F39" s="83"/>
      <c r="G39" s="319">
        <v>43922</v>
      </c>
      <c r="H39" s="319">
        <v>43952</v>
      </c>
      <c r="I39" s="316"/>
      <c r="J39" s="83"/>
      <c r="K39" s="83"/>
      <c r="L39" s="83"/>
    </row>
    <row r="40" spans="1:12" ht="33.75" customHeight="1" x14ac:dyDescent="0.25">
      <c r="A40" s="85" t="s">
        <v>201</v>
      </c>
      <c r="B40" s="84" t="s">
        <v>382</v>
      </c>
      <c r="C40" s="319">
        <v>43922</v>
      </c>
      <c r="D40" s="319">
        <v>43952</v>
      </c>
      <c r="E40" s="83"/>
      <c r="F40" s="83"/>
      <c r="G40" s="319">
        <v>43922</v>
      </c>
      <c r="H40" s="319">
        <v>43952</v>
      </c>
      <c r="I40" s="316"/>
      <c r="J40" s="83"/>
      <c r="K40" s="83"/>
      <c r="L40" s="83"/>
    </row>
    <row r="41" spans="1:12" ht="63" customHeight="1" x14ac:dyDescent="0.25">
      <c r="A41" s="85" t="s">
        <v>200</v>
      </c>
      <c r="B41" s="86" t="s">
        <v>463</v>
      </c>
      <c r="C41" s="319">
        <v>43952</v>
      </c>
      <c r="D41" s="319">
        <v>44105</v>
      </c>
      <c r="E41" s="83"/>
      <c r="F41" s="83"/>
      <c r="G41" s="319">
        <v>43952</v>
      </c>
      <c r="H41" s="319">
        <v>44105</v>
      </c>
      <c r="I41" s="316"/>
      <c r="J41" s="83"/>
      <c r="K41" s="83"/>
      <c r="L41" s="83"/>
    </row>
    <row r="42" spans="1:12" ht="58.5" customHeight="1" x14ac:dyDescent="0.25">
      <c r="A42" s="85">
        <v>3</v>
      </c>
      <c r="B42" s="84" t="s">
        <v>381</v>
      </c>
      <c r="C42" s="319" t="s">
        <v>468</v>
      </c>
      <c r="D42" s="319" t="s">
        <v>468</v>
      </c>
      <c r="E42" s="83"/>
      <c r="F42" s="83"/>
      <c r="G42" s="319" t="s">
        <v>468</v>
      </c>
      <c r="H42" s="319" t="s">
        <v>468</v>
      </c>
      <c r="I42" s="318"/>
      <c r="J42" s="83"/>
      <c r="K42" s="83"/>
      <c r="L42" s="83"/>
    </row>
    <row r="43" spans="1:12" ht="34.5" customHeight="1" x14ac:dyDescent="0.25">
      <c r="A43" s="85" t="s">
        <v>199</v>
      </c>
      <c r="B43" s="84" t="s">
        <v>197</v>
      </c>
      <c r="C43" s="319" t="s">
        <v>468</v>
      </c>
      <c r="D43" s="319" t="s">
        <v>468</v>
      </c>
      <c r="E43" s="83"/>
      <c r="F43" s="83"/>
      <c r="G43" s="319" t="s">
        <v>468</v>
      </c>
      <c r="H43" s="319" t="s">
        <v>468</v>
      </c>
      <c r="I43" s="318"/>
      <c r="J43" s="83"/>
      <c r="K43" s="83"/>
      <c r="L43" s="83"/>
    </row>
    <row r="44" spans="1:12" ht="24.75" customHeight="1" x14ac:dyDescent="0.25">
      <c r="A44" s="85" t="s">
        <v>198</v>
      </c>
      <c r="B44" s="84" t="s">
        <v>195</v>
      </c>
      <c r="C44" s="319" t="s">
        <v>468</v>
      </c>
      <c r="D44" s="319" t="s">
        <v>468</v>
      </c>
      <c r="E44" s="83"/>
      <c r="F44" s="83"/>
      <c r="G44" s="319" t="s">
        <v>468</v>
      </c>
      <c r="H44" s="319" t="s">
        <v>468</v>
      </c>
      <c r="I44" s="318"/>
      <c r="J44" s="83"/>
      <c r="K44" s="83"/>
      <c r="L44" s="83"/>
    </row>
    <row r="45" spans="1:12" ht="90.75" customHeight="1" x14ac:dyDescent="0.25">
      <c r="A45" s="85" t="s">
        <v>196</v>
      </c>
      <c r="B45" s="84" t="s">
        <v>386</v>
      </c>
      <c r="C45" s="319">
        <v>44105</v>
      </c>
      <c r="D45" s="319">
        <v>44136</v>
      </c>
      <c r="E45" s="83"/>
      <c r="F45" s="83"/>
      <c r="G45" s="319">
        <v>44105</v>
      </c>
      <c r="H45" s="319">
        <v>44136</v>
      </c>
      <c r="I45" s="316"/>
      <c r="J45" s="83"/>
      <c r="K45" s="83"/>
      <c r="L45" s="83"/>
    </row>
    <row r="46" spans="1:12" ht="167.25" customHeight="1" x14ac:dyDescent="0.25">
      <c r="A46" s="85" t="s">
        <v>194</v>
      </c>
      <c r="B46" s="84" t="s">
        <v>384</v>
      </c>
      <c r="C46" s="319">
        <v>44105</v>
      </c>
      <c r="D46" s="319">
        <v>44136</v>
      </c>
      <c r="E46" s="83"/>
      <c r="F46" s="83"/>
      <c r="G46" s="319">
        <v>44105</v>
      </c>
      <c r="H46" s="319">
        <v>44136</v>
      </c>
      <c r="I46" s="316"/>
      <c r="J46" s="83"/>
      <c r="K46" s="83"/>
      <c r="L46" s="83"/>
    </row>
    <row r="47" spans="1:12" ht="30.75" customHeight="1" x14ac:dyDescent="0.25">
      <c r="A47" s="85" t="s">
        <v>192</v>
      </c>
      <c r="B47" s="84" t="s">
        <v>193</v>
      </c>
      <c r="C47" s="319" t="s">
        <v>468</v>
      </c>
      <c r="D47" s="319" t="s">
        <v>468</v>
      </c>
      <c r="E47" s="83"/>
      <c r="F47" s="83"/>
      <c r="G47" s="319" t="s">
        <v>468</v>
      </c>
      <c r="H47" s="319" t="s">
        <v>468</v>
      </c>
      <c r="I47" s="318"/>
      <c r="J47" s="83"/>
      <c r="K47" s="83"/>
      <c r="L47" s="83"/>
    </row>
    <row r="48" spans="1:12" ht="37.5" customHeight="1" x14ac:dyDescent="0.25">
      <c r="A48" s="85" t="s">
        <v>396</v>
      </c>
      <c r="B48" s="86" t="s">
        <v>191</v>
      </c>
      <c r="C48" s="319" t="s">
        <v>468</v>
      </c>
      <c r="D48" s="319" t="s">
        <v>468</v>
      </c>
      <c r="E48" s="83"/>
      <c r="F48" s="83"/>
      <c r="G48" s="319" t="s">
        <v>468</v>
      </c>
      <c r="H48" s="319" t="s">
        <v>468</v>
      </c>
      <c r="I48" s="318"/>
      <c r="J48" s="83"/>
      <c r="K48" s="83"/>
      <c r="L48" s="83"/>
    </row>
    <row r="49" spans="1:12" ht="35.25" customHeight="1" x14ac:dyDescent="0.25">
      <c r="A49" s="85">
        <v>4</v>
      </c>
      <c r="B49" s="84" t="s">
        <v>189</v>
      </c>
      <c r="C49" s="319" t="s">
        <v>468</v>
      </c>
      <c r="D49" s="319" t="s">
        <v>468</v>
      </c>
      <c r="E49" s="83"/>
      <c r="F49" s="83"/>
      <c r="G49" s="319" t="s">
        <v>468</v>
      </c>
      <c r="H49" s="319" t="s">
        <v>468</v>
      </c>
      <c r="I49" s="318"/>
      <c r="J49" s="83"/>
      <c r="K49" s="83"/>
      <c r="L49" s="83"/>
    </row>
    <row r="50" spans="1:12" ht="86.25" customHeight="1" x14ac:dyDescent="0.25">
      <c r="A50" s="85" t="s">
        <v>190</v>
      </c>
      <c r="B50" s="84" t="s">
        <v>385</v>
      </c>
      <c r="C50" s="319">
        <v>44136</v>
      </c>
      <c r="D50" s="319">
        <v>44166</v>
      </c>
      <c r="E50" s="83"/>
      <c r="F50" s="83"/>
      <c r="G50" s="319">
        <v>44136</v>
      </c>
      <c r="H50" s="319">
        <v>44166</v>
      </c>
      <c r="I50" s="316"/>
      <c r="J50" s="83"/>
      <c r="K50" s="83"/>
      <c r="L50" s="83"/>
    </row>
    <row r="51" spans="1:12" ht="77.25" customHeight="1" x14ac:dyDescent="0.25">
      <c r="A51" s="85" t="s">
        <v>188</v>
      </c>
      <c r="B51" s="84" t="s">
        <v>387</v>
      </c>
      <c r="C51" s="319">
        <v>44136</v>
      </c>
      <c r="D51" s="319">
        <v>44166</v>
      </c>
      <c r="E51" s="83"/>
      <c r="F51" s="83"/>
      <c r="G51" s="319">
        <v>44136</v>
      </c>
      <c r="H51" s="319">
        <v>44166</v>
      </c>
      <c r="I51" s="316"/>
      <c r="J51" s="83"/>
      <c r="K51" s="83"/>
      <c r="L51" s="83"/>
    </row>
    <row r="52" spans="1:12" ht="71.25" customHeight="1" x14ac:dyDescent="0.25">
      <c r="A52" s="85" t="s">
        <v>186</v>
      </c>
      <c r="B52" s="84" t="s">
        <v>187</v>
      </c>
      <c r="C52" s="319" t="s">
        <v>468</v>
      </c>
      <c r="D52" s="319" t="s">
        <v>468</v>
      </c>
      <c r="E52" s="83"/>
      <c r="F52" s="83"/>
      <c r="G52" s="319" t="s">
        <v>468</v>
      </c>
      <c r="H52" s="319" t="s">
        <v>468</v>
      </c>
      <c r="I52" s="318"/>
      <c r="J52" s="83"/>
      <c r="K52" s="83"/>
      <c r="L52" s="83"/>
    </row>
    <row r="53" spans="1:12" ht="48" customHeight="1" x14ac:dyDescent="0.25">
      <c r="A53" s="85" t="s">
        <v>184</v>
      </c>
      <c r="B53" s="143" t="s">
        <v>388</v>
      </c>
      <c r="C53" s="319">
        <v>44136</v>
      </c>
      <c r="D53" s="319">
        <v>44166</v>
      </c>
      <c r="E53" s="83"/>
      <c r="F53" s="83"/>
      <c r="G53" s="319">
        <v>44136</v>
      </c>
      <c r="H53" s="319">
        <v>44166</v>
      </c>
      <c r="I53" s="316"/>
      <c r="J53" s="83"/>
      <c r="K53" s="83"/>
      <c r="L53" s="83"/>
    </row>
    <row r="54" spans="1:12" ht="46.5" customHeight="1" x14ac:dyDescent="0.25">
      <c r="A54" s="85" t="s">
        <v>389</v>
      </c>
      <c r="B54" s="84" t="s">
        <v>185</v>
      </c>
      <c r="C54" s="319">
        <v>44136</v>
      </c>
      <c r="D54" s="319">
        <v>44166</v>
      </c>
      <c r="E54" s="83"/>
      <c r="F54" s="83"/>
      <c r="G54" s="319">
        <v>44136</v>
      </c>
      <c r="H54" s="319">
        <v>44166</v>
      </c>
      <c r="I54" s="316"/>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2020-02-12T14:44:25Z</dcterms:modified>
</cp:coreProperties>
</file>