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2" r:id="rId8"/>
    <sheet name="6.1. Паспорт сетевой график" sheetId="16" r:id="rId9"/>
    <sheet name="6.2. Паспорт фин осв ввод факт" sheetId="31" state="hidden" r:id="rId10"/>
    <sheet name="6.2. Паспорт фин осв ввод" sheetId="24"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ПС'!$A$2:$T$46</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факт'!$A$1:$AC$64</definedName>
    <definedName name="_xlnm.Print_Area" localSheetId="11">'7. Паспорт отчет о закупке'!$A$1:$AV$26</definedName>
    <definedName name="_xlnm.Print_Area" localSheetId="12">'8. Общие сведения'!$A$1:$B$110</definedName>
    <definedName name="Определен_источник">#REF!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G26" i="24" l="1"/>
  <c r="G27" i="24"/>
  <c r="G28" i="24"/>
  <c r="G29" i="24"/>
  <c r="G30" i="24"/>
  <c r="G31" i="24"/>
  <c r="G32" i="24"/>
  <c r="G33" i="24"/>
  <c r="G34" i="24"/>
  <c r="G35" i="24"/>
  <c r="G36" i="24"/>
  <c r="G37" i="24"/>
  <c r="G38" i="24"/>
  <c r="G39" i="24"/>
  <c r="G40" i="24"/>
  <c r="G41" i="24"/>
  <c r="G42" i="24"/>
  <c r="G43" i="24"/>
  <c r="G44" i="24"/>
  <c r="G45" i="24"/>
  <c r="G46" i="24"/>
  <c r="G47" i="24"/>
  <c r="G48" i="24"/>
  <c r="G49" i="24"/>
  <c r="G50" i="24"/>
  <c r="G51" i="24"/>
  <c r="G52" i="24"/>
  <c r="G53" i="24"/>
  <c r="G54" i="24"/>
  <c r="G55" i="24"/>
  <c r="G56" i="24"/>
  <c r="G57" i="24"/>
  <c r="G58" i="24"/>
  <c r="G59" i="24"/>
  <c r="G60" i="24"/>
  <c r="G61" i="24"/>
  <c r="G62" i="24"/>
  <c r="G63" i="24"/>
  <c r="G64" i="24"/>
  <c r="G25" i="24"/>
  <c r="D52" i="24"/>
  <c r="F26" i="24"/>
  <c r="F27" i="24"/>
  <c r="F28" i="24"/>
  <c r="F29" i="24"/>
  <c r="F30" i="24"/>
  <c r="F31" i="24"/>
  <c r="F32" i="24"/>
  <c r="F33" i="24"/>
  <c r="F34" i="24"/>
  <c r="F35" i="24"/>
  <c r="F36" i="24"/>
  <c r="F37" i="24"/>
  <c r="F38" i="24"/>
  <c r="F39" i="24"/>
  <c r="F40" i="24"/>
  <c r="F41" i="24"/>
  <c r="F42" i="24"/>
  <c r="F43" i="24"/>
  <c r="F44" i="24"/>
  <c r="F45" i="24"/>
  <c r="F46" i="24"/>
  <c r="F47" i="24"/>
  <c r="F48" i="24"/>
  <c r="F49" i="24"/>
  <c r="F50" i="24"/>
  <c r="F51" i="24"/>
  <c r="F52" i="24"/>
  <c r="F53" i="24"/>
  <c r="F54" i="24"/>
  <c r="F55" i="24"/>
  <c r="F56" i="24"/>
  <c r="F57" i="24"/>
  <c r="F58" i="24"/>
  <c r="F59" i="24"/>
  <c r="F60" i="24"/>
  <c r="F61" i="24"/>
  <c r="F62" i="24"/>
  <c r="F63" i="24"/>
  <c r="F64" i="24"/>
  <c r="F25" i="24"/>
  <c r="W52" i="24" l="1"/>
  <c r="C24" i="24" l="1"/>
  <c r="D24" i="24"/>
  <c r="B27" i="27" s="1"/>
  <c r="H24" i="24"/>
  <c r="I24" i="24"/>
  <c r="J24" i="24"/>
  <c r="K24" i="24"/>
  <c r="L24" i="24"/>
  <c r="M24" i="24"/>
  <c r="N24" i="24"/>
  <c r="O24" i="24"/>
  <c r="P24" i="24"/>
  <c r="Q24" i="24"/>
  <c r="R24" i="24"/>
  <c r="S24" i="24"/>
  <c r="T24" i="24"/>
  <c r="U24" i="24"/>
  <c r="V24" i="24"/>
  <c r="W24" i="24"/>
  <c r="X24" i="24"/>
  <c r="Y24" i="24"/>
  <c r="Z24" i="24"/>
  <c r="AA24" i="24"/>
  <c r="B128" i="32" l="1"/>
  <c r="AH126" i="32"/>
  <c r="AG126" i="32"/>
  <c r="AF126" i="32"/>
  <c r="AE126" i="32"/>
  <c r="AD126" i="32"/>
  <c r="AC126" i="32"/>
  <c r="AB126" i="32"/>
  <c r="AA126" i="32"/>
  <c r="Z126" i="32"/>
  <c r="Y126" i="32"/>
  <c r="X126" i="32"/>
  <c r="W126" i="32"/>
  <c r="V126" i="32"/>
  <c r="U126" i="32"/>
  <c r="T126" i="32"/>
  <c r="S126" i="32"/>
  <c r="P126" i="32"/>
  <c r="O126" i="32"/>
  <c r="N126" i="32"/>
  <c r="M126" i="32"/>
  <c r="L126" i="32"/>
  <c r="K126" i="32"/>
  <c r="J126" i="32"/>
  <c r="I126" i="32"/>
  <c r="H126" i="32"/>
  <c r="D126" i="32"/>
  <c r="C126" i="32"/>
  <c r="B126" i="32"/>
  <c r="B127" i="32" s="1"/>
  <c r="D121" i="32"/>
  <c r="E121" i="32" s="1"/>
  <c r="F121" i="32" s="1"/>
  <c r="G121" i="32" s="1"/>
  <c r="H121" i="32" s="1"/>
  <c r="I121" i="32" s="1"/>
  <c r="J121" i="32" s="1"/>
  <c r="K121" i="32" s="1"/>
  <c r="L121" i="32" s="1"/>
  <c r="M121" i="32" s="1"/>
  <c r="N121" i="32" s="1"/>
  <c r="O121" i="32" s="1"/>
  <c r="P121" i="32" s="1"/>
  <c r="Q121" i="32" s="1"/>
  <c r="R121" i="32" s="1"/>
  <c r="S121" i="32" s="1"/>
  <c r="T121" i="32" s="1"/>
  <c r="U121" i="32" s="1"/>
  <c r="V121" i="32" s="1"/>
  <c r="W121" i="32" s="1"/>
  <c r="X121" i="32" s="1"/>
  <c r="Y121" i="32" s="1"/>
  <c r="Z121" i="32" s="1"/>
  <c r="AA121" i="32" s="1"/>
  <c r="AB121" i="32" s="1"/>
  <c r="AC121" i="32" s="1"/>
  <c r="AD121" i="32" s="1"/>
  <c r="AE121" i="32" s="1"/>
  <c r="AF121" i="32" s="1"/>
  <c r="AG121" i="32" s="1"/>
  <c r="AH121" i="32" s="1"/>
  <c r="B120" i="32"/>
  <c r="C120" i="32" s="1"/>
  <c r="D120" i="32" s="1"/>
  <c r="E120" i="32" s="1"/>
  <c r="F120" i="32" s="1"/>
  <c r="G120" i="32" s="1"/>
  <c r="H120" i="32" s="1"/>
  <c r="C117" i="32"/>
  <c r="D117" i="32" s="1"/>
  <c r="E117" i="32" s="1"/>
  <c r="F117" i="32" s="1"/>
  <c r="G117" i="32" s="1"/>
  <c r="H117" i="32" s="1"/>
  <c r="I117" i="32" s="1"/>
  <c r="J117" i="32" s="1"/>
  <c r="K117" i="32" s="1"/>
  <c r="L117" i="32" s="1"/>
  <c r="M117" i="32" s="1"/>
  <c r="N117" i="32" s="1"/>
  <c r="O117" i="32" s="1"/>
  <c r="P117" i="32" s="1"/>
  <c r="Q117" i="32" s="1"/>
  <c r="R117" i="32" s="1"/>
  <c r="S117" i="32" s="1"/>
  <c r="T117" i="32" s="1"/>
  <c r="U117" i="32" s="1"/>
  <c r="V117" i="32" s="1"/>
  <c r="W117" i="32" s="1"/>
  <c r="X117" i="32" s="1"/>
  <c r="Y117" i="32" s="1"/>
  <c r="Z117" i="32" s="1"/>
  <c r="AA117" i="32" s="1"/>
  <c r="AB117" i="32" s="1"/>
  <c r="AC117" i="32" s="1"/>
  <c r="AD117" i="32" s="1"/>
  <c r="AE117" i="32" s="1"/>
  <c r="AF117" i="32" s="1"/>
  <c r="AG117" i="32" s="1"/>
  <c r="AH117" i="32" s="1"/>
  <c r="B115" i="32"/>
  <c r="F123" i="32" s="1"/>
  <c r="B113" i="32"/>
  <c r="B112" i="32"/>
  <c r="B129" i="32" s="1"/>
  <c r="C128" i="32" l="1"/>
  <c r="D128" i="32" s="1"/>
  <c r="C127" i="32"/>
  <c r="C119" i="32" s="1"/>
  <c r="E123" i="32"/>
  <c r="C129" i="32"/>
  <c r="D129" i="32" s="1"/>
  <c r="E129" i="32" s="1"/>
  <c r="F129" i="32" s="1"/>
  <c r="G129" i="32" s="1"/>
  <c r="H129" i="32" s="1"/>
  <c r="I129" i="32" s="1"/>
  <c r="J129" i="32" s="1"/>
  <c r="K129" i="32" s="1"/>
  <c r="L129" i="32" s="1"/>
  <c r="M129" i="32" s="1"/>
  <c r="N129" i="32" s="1"/>
  <c r="O129" i="32" s="1"/>
  <c r="P129" i="32" s="1"/>
  <c r="Q129" i="32" s="1"/>
  <c r="R129" i="32" s="1"/>
  <c r="S129" i="32" s="1"/>
  <c r="T129" i="32" s="1"/>
  <c r="U129" i="32" s="1"/>
  <c r="V129" i="32" s="1"/>
  <c r="W129" i="32" s="1"/>
  <c r="X129" i="32" s="1"/>
  <c r="Y129" i="32" s="1"/>
  <c r="Z129" i="32" s="1"/>
  <c r="AA129" i="32" s="1"/>
  <c r="AB129" i="32" s="1"/>
  <c r="AC129" i="32" s="1"/>
  <c r="AD129" i="32" s="1"/>
  <c r="AE129" i="32" s="1"/>
  <c r="AF129" i="32" s="1"/>
  <c r="AG129" i="32" s="1"/>
  <c r="AH129" i="32" s="1"/>
  <c r="G124" i="32"/>
  <c r="E124" i="32"/>
  <c r="F124" i="32"/>
  <c r="F126" i="32" s="1"/>
  <c r="I120" i="32"/>
  <c r="G123" i="32"/>
  <c r="B119" i="32"/>
  <c r="D127" i="32" l="1"/>
  <c r="D119" i="32" s="1"/>
  <c r="E126" i="32"/>
  <c r="E128" i="32" s="1"/>
  <c r="F128" i="32" s="1"/>
  <c r="G126" i="32"/>
  <c r="J120" i="32"/>
  <c r="E127" i="32" l="1"/>
  <c r="E119" i="32" s="1"/>
  <c r="E50" i="32" s="1"/>
  <c r="G128" i="32"/>
  <c r="H128" i="32" s="1"/>
  <c r="I128" i="32" s="1"/>
  <c r="J128" i="32" s="1"/>
  <c r="K128" i="32" s="1"/>
  <c r="L128" i="32" s="1"/>
  <c r="M128" i="32" s="1"/>
  <c r="N128" i="32" s="1"/>
  <c r="O128" i="32" s="1"/>
  <c r="P128" i="32" s="1"/>
  <c r="Q128" i="32" s="1"/>
  <c r="R128" i="32" s="1"/>
  <c r="S128" i="32" s="1"/>
  <c r="T128" i="32" s="1"/>
  <c r="U128" i="32" s="1"/>
  <c r="V128" i="32" s="1"/>
  <c r="W128" i="32" s="1"/>
  <c r="X128" i="32" s="1"/>
  <c r="Y128" i="32" s="1"/>
  <c r="Z128" i="32" s="1"/>
  <c r="AA128" i="32" s="1"/>
  <c r="AB128" i="32" s="1"/>
  <c r="AC128" i="32" s="1"/>
  <c r="AD128" i="32" s="1"/>
  <c r="AE128" i="32" s="1"/>
  <c r="AF128" i="32" s="1"/>
  <c r="AG128" i="32" s="1"/>
  <c r="AH128" i="32" s="1"/>
  <c r="K120" i="32"/>
  <c r="F127" i="32" l="1"/>
  <c r="F119" i="32" s="1"/>
  <c r="F50" i="32" s="1"/>
  <c r="G127" i="32"/>
  <c r="L120" i="32"/>
  <c r="G119" i="32" l="1"/>
  <c r="G50" i="32" s="1"/>
  <c r="H127" i="32"/>
  <c r="M120" i="32"/>
  <c r="I127" i="32" l="1"/>
  <c r="H119" i="32"/>
  <c r="H50" i="32" s="1"/>
  <c r="N120" i="32"/>
  <c r="J127" i="32" l="1"/>
  <c r="I119" i="32"/>
  <c r="I50" i="32" s="1"/>
  <c r="O120" i="32"/>
  <c r="K127" i="32" l="1"/>
  <c r="J119" i="32"/>
  <c r="J50" i="32" s="1"/>
  <c r="P120" i="32"/>
  <c r="L127" i="32" l="1"/>
  <c r="K119" i="32"/>
  <c r="K50" i="32" s="1"/>
  <c r="Q120" i="32"/>
  <c r="M127" i="32" l="1"/>
  <c r="L119" i="32"/>
  <c r="L50" i="32" s="1"/>
  <c r="R120" i="32"/>
  <c r="N127" i="32" l="1"/>
  <c r="M119" i="32"/>
  <c r="M50" i="32" s="1"/>
  <c r="S120" i="32"/>
  <c r="O127" i="32" l="1"/>
  <c r="N119" i="32"/>
  <c r="N50" i="32" s="1"/>
  <c r="T120" i="32"/>
  <c r="P127" i="32" l="1"/>
  <c r="O119" i="32"/>
  <c r="O50" i="32" s="1"/>
  <c r="U120" i="32"/>
  <c r="Q127" i="32" l="1"/>
  <c r="P119" i="32"/>
  <c r="P50" i="32" s="1"/>
  <c r="V120" i="32"/>
  <c r="R127" i="32" l="1"/>
  <c r="Q119" i="32"/>
  <c r="Q50" i="32" s="1"/>
  <c r="W120" i="32"/>
  <c r="S127" i="32" l="1"/>
  <c r="R119" i="32"/>
  <c r="R50" i="32" s="1"/>
  <c r="X120" i="32"/>
  <c r="T127" i="32" l="1"/>
  <c r="S119" i="32"/>
  <c r="S50" i="32" s="1"/>
  <c r="Y120" i="32"/>
  <c r="U127" i="32" l="1"/>
  <c r="T119" i="32"/>
  <c r="T50" i="32" s="1"/>
  <c r="Z120" i="32"/>
  <c r="V127" i="32" l="1"/>
  <c r="U119" i="32"/>
  <c r="U50" i="32" s="1"/>
  <c r="AA120" i="32"/>
  <c r="W127" i="32" l="1"/>
  <c r="V119" i="32"/>
  <c r="V50" i="32" s="1"/>
  <c r="AB120" i="32"/>
  <c r="X127" i="32" l="1"/>
  <c r="W119" i="32"/>
  <c r="W50" i="32" s="1"/>
  <c r="AC120" i="32"/>
  <c r="Y127" i="32" l="1"/>
  <c r="X119" i="32"/>
  <c r="X50" i="32" s="1"/>
  <c r="AD120" i="32"/>
  <c r="Z127" i="32" l="1"/>
  <c r="Y119" i="32"/>
  <c r="Y50" i="32" s="1"/>
  <c r="AE120" i="32"/>
  <c r="AA127" i="32" l="1"/>
  <c r="Z119" i="32"/>
  <c r="Z50" i="32" s="1"/>
  <c r="AF120" i="32"/>
  <c r="AB127" i="32" l="1"/>
  <c r="AA119" i="32"/>
  <c r="AA50" i="32" s="1"/>
  <c r="AG120" i="32"/>
  <c r="AC127" i="32" l="1"/>
  <c r="AB119" i="32"/>
  <c r="AB50" i="32" s="1"/>
  <c r="AH120" i="32"/>
  <c r="AD127" i="32" l="1"/>
  <c r="AC119" i="32"/>
  <c r="AC50" i="32" s="1"/>
  <c r="AE127" i="32" l="1"/>
  <c r="AD119" i="32"/>
  <c r="AD50" i="32" s="1"/>
  <c r="AF127" i="32" l="1"/>
  <c r="AE119" i="32"/>
  <c r="AE50" i="32" s="1"/>
  <c r="AG127" i="32" l="1"/>
  <c r="AF119" i="32"/>
  <c r="AF50" i="32" s="1"/>
  <c r="AH127" i="32" l="1"/>
  <c r="AH119" i="32" s="1"/>
  <c r="AH50" i="32" s="1"/>
  <c r="AG119" i="32"/>
  <c r="AG50" i="32" s="1"/>
  <c r="B25" i="32" l="1"/>
  <c r="B29" i="32" s="1"/>
  <c r="R36" i="14" l="1"/>
  <c r="E35" i="14"/>
  <c r="E34" i="14"/>
  <c r="E33" i="14"/>
  <c r="E32" i="14"/>
  <c r="E31" i="14"/>
  <c r="E30" i="14"/>
  <c r="E29" i="14"/>
  <c r="E28" i="14"/>
  <c r="E27" i="14"/>
  <c r="E26" i="14"/>
  <c r="E25" i="14"/>
  <c r="B22" i="27" l="1"/>
  <c r="B101" i="27" l="1"/>
  <c r="AH86" i="32" l="1"/>
  <c r="AG86" i="32"/>
  <c r="AF86" i="32"/>
  <c r="AE86" i="32"/>
  <c r="AD86" i="32"/>
  <c r="AC86" i="32"/>
  <c r="AB86" i="32"/>
  <c r="AA86" i="32"/>
  <c r="Z86" i="32"/>
  <c r="Y86" i="32"/>
  <c r="X86" i="32"/>
  <c r="W86" i="32"/>
  <c r="V86" i="32"/>
  <c r="U86" i="32"/>
  <c r="T86" i="32"/>
  <c r="S86" i="32"/>
  <c r="R86" i="32"/>
  <c r="Q86" i="32"/>
  <c r="P86" i="32"/>
  <c r="O86" i="32"/>
  <c r="N86" i="32"/>
  <c r="M86" i="32"/>
  <c r="L86" i="32"/>
  <c r="K86" i="32"/>
  <c r="J86" i="32"/>
  <c r="I86" i="32"/>
  <c r="H86" i="32"/>
  <c r="G86" i="32"/>
  <c r="F86" i="32"/>
  <c r="E86" i="32"/>
  <c r="D86" i="32"/>
  <c r="C86" i="32"/>
  <c r="B86" i="32"/>
  <c r="AH78" i="32"/>
  <c r="AG78" i="32"/>
  <c r="AF78" i="32"/>
  <c r="AE78" i="32"/>
  <c r="AD78" i="32"/>
  <c r="AC78" i="32"/>
  <c r="AB78" i="32"/>
  <c r="AA78" i="32"/>
  <c r="Z78" i="32"/>
  <c r="Y78" i="32"/>
  <c r="X78" i="32"/>
  <c r="W78" i="32"/>
  <c r="V78" i="32"/>
  <c r="U78" i="32"/>
  <c r="T78" i="32"/>
  <c r="S78" i="32"/>
  <c r="R78" i="32"/>
  <c r="Q78" i="32"/>
  <c r="P78" i="32"/>
  <c r="O78" i="32"/>
  <c r="N78" i="32"/>
  <c r="M78" i="32"/>
  <c r="L78" i="32"/>
  <c r="K78" i="32"/>
  <c r="J78" i="32"/>
  <c r="I78" i="32"/>
  <c r="H78" i="32"/>
  <c r="G78" i="32"/>
  <c r="F78" i="32"/>
  <c r="E78" i="32"/>
  <c r="D78" i="32"/>
  <c r="C78" i="32"/>
  <c r="B78" i="32"/>
  <c r="D77" i="32"/>
  <c r="C77" i="32"/>
  <c r="B77" i="32"/>
  <c r="AH59" i="32"/>
  <c r="AH81" i="32" s="1"/>
  <c r="AG59" i="32"/>
  <c r="AG81" i="32" s="1"/>
  <c r="AF59" i="32"/>
  <c r="AF81" i="32" s="1"/>
  <c r="AE59" i="32"/>
  <c r="AE81" i="32" s="1"/>
  <c r="AD59" i="32"/>
  <c r="AD81" i="32" s="1"/>
  <c r="AC59" i="32"/>
  <c r="AC81" i="32" s="1"/>
  <c r="AB59" i="32"/>
  <c r="AB81" i="32" s="1"/>
  <c r="AA59" i="32"/>
  <c r="AA81" i="32" s="1"/>
  <c r="Z59" i="32"/>
  <c r="Z81" i="32" s="1"/>
  <c r="Y59" i="32"/>
  <c r="Y81" i="32" s="1"/>
  <c r="X59" i="32"/>
  <c r="X81" i="32" s="1"/>
  <c r="W59" i="32"/>
  <c r="W81" i="32" s="1"/>
  <c r="V59" i="32"/>
  <c r="V81" i="32" s="1"/>
  <c r="U59" i="32"/>
  <c r="U81" i="32" s="1"/>
  <c r="T59" i="32"/>
  <c r="T81" i="32" s="1"/>
  <c r="S59" i="32"/>
  <c r="S81" i="32" s="1"/>
  <c r="R59" i="32"/>
  <c r="R81" i="32" s="1"/>
  <c r="Q59" i="32"/>
  <c r="Q81" i="32" s="1"/>
  <c r="P59" i="32"/>
  <c r="P81" i="32" s="1"/>
  <c r="O59" i="32"/>
  <c r="O81" i="32" s="1"/>
  <c r="N59" i="32"/>
  <c r="N81" i="32" s="1"/>
  <c r="M59" i="32"/>
  <c r="M81" i="32" s="1"/>
  <c r="L59" i="32"/>
  <c r="L81" i="32" s="1"/>
  <c r="K59" i="32"/>
  <c r="K81" i="32" s="1"/>
  <c r="J59" i="32"/>
  <c r="J81" i="32" s="1"/>
  <c r="I59" i="32"/>
  <c r="I81" i="32" s="1"/>
  <c r="H59" i="32"/>
  <c r="H81" i="32" s="1"/>
  <c r="G59" i="32"/>
  <c r="G81" i="32" s="1"/>
  <c r="F59" i="32"/>
  <c r="F81" i="32" s="1"/>
  <c r="E59" i="32"/>
  <c r="E81" i="32" s="1"/>
  <c r="B59" i="32"/>
  <c r="B81" i="32" s="1"/>
  <c r="D49" i="32"/>
  <c r="E49" i="32" s="1"/>
  <c r="F49" i="32" s="1"/>
  <c r="G49" i="32" s="1"/>
  <c r="H49" i="32" s="1"/>
  <c r="I49" i="32" s="1"/>
  <c r="J49" i="32" s="1"/>
  <c r="K49" i="32" s="1"/>
  <c r="L49" i="32" s="1"/>
  <c r="M49" i="32" s="1"/>
  <c r="N49" i="32" s="1"/>
  <c r="O49" i="32" s="1"/>
  <c r="P49" i="32" s="1"/>
  <c r="Q49" i="32" s="1"/>
  <c r="R49" i="32" s="1"/>
  <c r="S49" i="32" s="1"/>
  <c r="T49" i="32" s="1"/>
  <c r="U49" i="32" s="1"/>
  <c r="V49" i="32" s="1"/>
  <c r="W49" i="32" s="1"/>
  <c r="X49" i="32" s="1"/>
  <c r="Y49" i="32" s="1"/>
  <c r="Z49" i="32" s="1"/>
  <c r="AA49" i="32" s="1"/>
  <c r="AB49" i="32" s="1"/>
  <c r="AC49" i="32" s="1"/>
  <c r="AD49" i="32" s="1"/>
  <c r="AE49" i="32" s="1"/>
  <c r="AF49" i="32" s="1"/>
  <c r="AG49" i="32" s="1"/>
  <c r="AH49" i="32" s="1"/>
  <c r="B46" i="32"/>
  <c r="B65" i="27" l="1"/>
  <c r="B85" i="27"/>
  <c r="A15" i="32" l="1"/>
  <c r="A12" i="32"/>
  <c r="A5" i="32"/>
  <c r="D109" i="32"/>
  <c r="C109" i="32"/>
  <c r="B109" i="32"/>
  <c r="E108" i="32"/>
  <c r="F108" i="32" s="1"/>
  <c r="C107" i="32"/>
  <c r="D107" i="32" s="1"/>
  <c r="E107" i="32" s="1"/>
  <c r="F107" i="32" s="1"/>
  <c r="G107" i="32" s="1"/>
  <c r="H107" i="32" s="1"/>
  <c r="I107" i="32" s="1"/>
  <c r="J107" i="32" s="1"/>
  <c r="K107" i="32" s="1"/>
  <c r="L107" i="32" s="1"/>
  <c r="M107" i="32" s="1"/>
  <c r="N107" i="32" s="1"/>
  <c r="O107" i="32" s="1"/>
  <c r="P107" i="32" s="1"/>
  <c r="Q107" i="32" s="1"/>
  <c r="R107" i="32" s="1"/>
  <c r="S107" i="32" s="1"/>
  <c r="T107" i="32" s="1"/>
  <c r="U107" i="32" s="1"/>
  <c r="V107" i="32" s="1"/>
  <c r="W107" i="32" s="1"/>
  <c r="X107" i="32" s="1"/>
  <c r="Y107" i="32" s="1"/>
  <c r="Z107" i="32" s="1"/>
  <c r="AA107" i="32" s="1"/>
  <c r="AB107" i="32" s="1"/>
  <c r="AC107" i="32" s="1"/>
  <c r="AD107" i="32" s="1"/>
  <c r="AE107" i="32" s="1"/>
  <c r="AF107" i="32" s="1"/>
  <c r="AG107" i="32" s="1"/>
  <c r="AH107" i="32" s="1"/>
  <c r="AI107" i="32" s="1"/>
  <c r="AJ107" i="32" s="1"/>
  <c r="AK107" i="32" s="1"/>
  <c r="AL107" i="32" s="1"/>
  <c r="C105" i="32"/>
  <c r="D105" i="32" s="1"/>
  <c r="E105" i="32" s="1"/>
  <c r="F105" i="32" s="1"/>
  <c r="G104" i="32"/>
  <c r="H104" i="32" s="1"/>
  <c r="I104" i="32" s="1"/>
  <c r="J104" i="32" s="1"/>
  <c r="K104" i="32" s="1"/>
  <c r="L104" i="32" s="1"/>
  <c r="M104" i="32" s="1"/>
  <c r="N104" i="32" s="1"/>
  <c r="O104" i="32" s="1"/>
  <c r="P104" i="32" s="1"/>
  <c r="Q104" i="32" s="1"/>
  <c r="R104" i="32" s="1"/>
  <c r="S104" i="32" s="1"/>
  <c r="T104" i="32" s="1"/>
  <c r="U104" i="32" s="1"/>
  <c r="V104" i="32" s="1"/>
  <c r="W104" i="32" s="1"/>
  <c r="X104" i="32" s="1"/>
  <c r="Y104" i="32" s="1"/>
  <c r="Z104" i="32" s="1"/>
  <c r="AA104" i="32" s="1"/>
  <c r="AB104" i="32" s="1"/>
  <c r="AC104" i="32" s="1"/>
  <c r="AD104" i="32" s="1"/>
  <c r="AE104" i="32" s="1"/>
  <c r="AF104" i="32" s="1"/>
  <c r="AG104" i="32" s="1"/>
  <c r="AH104" i="32" s="1"/>
  <c r="AI104" i="32" s="1"/>
  <c r="AJ104" i="32" s="1"/>
  <c r="AK104" i="32" s="1"/>
  <c r="AL104" i="32" s="1"/>
  <c r="C103" i="32"/>
  <c r="D103" i="32" s="1"/>
  <c r="E103" i="32" s="1"/>
  <c r="F103" i="32" s="1"/>
  <c r="G103" i="32" s="1"/>
  <c r="H103" i="32" s="1"/>
  <c r="I103" i="32" s="1"/>
  <c r="J103" i="32" s="1"/>
  <c r="K103" i="32" s="1"/>
  <c r="L103" i="32" s="1"/>
  <c r="M103" i="32" s="1"/>
  <c r="N103" i="32" s="1"/>
  <c r="O103" i="32" s="1"/>
  <c r="P103" i="32" s="1"/>
  <c r="Q103" i="32" s="1"/>
  <c r="R103" i="32" s="1"/>
  <c r="S103" i="32" s="1"/>
  <c r="T103" i="32" s="1"/>
  <c r="U103" i="32" s="1"/>
  <c r="V103" i="32" s="1"/>
  <c r="W103" i="32" s="1"/>
  <c r="X103" i="32" s="1"/>
  <c r="Y103" i="32" s="1"/>
  <c r="Z103" i="32" s="1"/>
  <c r="AA103" i="32" s="1"/>
  <c r="AB103" i="32" s="1"/>
  <c r="AC103" i="32" s="1"/>
  <c r="AD103" i="32" s="1"/>
  <c r="AE103" i="32" s="1"/>
  <c r="AF103" i="32" s="1"/>
  <c r="AG103" i="32" s="1"/>
  <c r="AH103" i="32" s="1"/>
  <c r="AI103" i="32" s="1"/>
  <c r="AJ103" i="32" s="1"/>
  <c r="AK103" i="32" s="1"/>
  <c r="AL103" i="32" s="1"/>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AF92" i="32" s="1"/>
  <c r="AG92" i="32" s="1"/>
  <c r="AH92" i="32" s="1"/>
  <c r="B75" i="32"/>
  <c r="A62" i="32"/>
  <c r="C58" i="32"/>
  <c r="C75" i="32" s="1"/>
  <c r="B52" i="32"/>
  <c r="B47" i="32"/>
  <c r="B62" i="32" s="1"/>
  <c r="B60" i="32" l="1"/>
  <c r="B67" i="32" s="1"/>
  <c r="B69" i="32" s="1"/>
  <c r="C52" i="32"/>
  <c r="C47" i="32"/>
  <c r="C62" i="32" s="1"/>
  <c r="C60" i="32" s="1"/>
  <c r="D58" i="32"/>
  <c r="D75" i="32" s="1"/>
  <c r="G105" i="32"/>
  <c r="F109" i="32"/>
  <c r="G108" i="32"/>
  <c r="E109" i="32"/>
  <c r="AT26" i="5"/>
  <c r="AP42" i="24"/>
  <c r="AP43" i="24"/>
  <c r="AP54" i="24"/>
  <c r="AP57" i="24"/>
  <c r="AP58" i="24"/>
  <c r="AP59" i="24"/>
  <c r="AP60" i="24"/>
  <c r="AP61" i="24"/>
  <c r="AP62" i="24"/>
  <c r="AP63" i="24"/>
  <c r="AP64" i="24"/>
  <c r="AO64" i="24"/>
  <c r="AO63" i="24"/>
  <c r="AO62" i="24"/>
  <c r="AO61" i="24"/>
  <c r="AO60" i="24"/>
  <c r="AO59" i="24"/>
  <c r="AO58" i="24"/>
  <c r="AO57" i="24"/>
  <c r="AO56" i="24"/>
  <c r="AO55" i="24"/>
  <c r="AO54" i="24"/>
  <c r="AO53" i="24"/>
  <c r="AO52" i="24"/>
  <c r="AP51" i="24"/>
  <c r="AO51" i="24"/>
  <c r="AO50" i="24"/>
  <c r="AO49" i="24"/>
  <c r="AO48" i="24"/>
  <c r="AO47" i="24"/>
  <c r="AO46" i="24"/>
  <c r="AO45" i="24"/>
  <c r="AO44" i="24"/>
  <c r="AO43" i="24"/>
  <c r="AO42" i="24"/>
  <c r="AP41" i="24"/>
  <c r="AO41" i="24"/>
  <c r="AP40" i="24"/>
  <c r="AO40" i="24"/>
  <c r="AP39" i="24"/>
  <c r="AO39" i="24"/>
  <c r="AP38" i="24"/>
  <c r="AO38" i="24"/>
  <c r="AP37" i="24"/>
  <c r="AO37" i="24"/>
  <c r="AP36" i="24"/>
  <c r="AO36" i="24"/>
  <c r="AP35" i="24"/>
  <c r="AO35" i="24"/>
  <c r="AP34" i="24"/>
  <c r="AO34" i="24"/>
  <c r="AP33" i="24"/>
  <c r="AO33" i="24"/>
  <c r="AP32" i="24"/>
  <c r="AO32" i="24"/>
  <c r="AP31" i="24"/>
  <c r="AO31" i="24"/>
  <c r="AP30" i="24"/>
  <c r="AO30" i="24"/>
  <c r="AP29" i="24"/>
  <c r="AO29" i="24"/>
  <c r="AP28" i="24"/>
  <c r="AO28" i="24"/>
  <c r="AP27" i="24"/>
  <c r="AO27" i="24"/>
  <c r="AP26" i="24"/>
  <c r="AO26" i="24"/>
  <c r="AP25" i="24"/>
  <c r="AO25" i="24"/>
  <c r="B82" i="32"/>
  <c r="B80" i="32" l="1"/>
  <c r="C49" i="7"/>
  <c r="B71" i="32"/>
  <c r="B72" i="32" s="1"/>
  <c r="B76" i="32"/>
  <c r="E58" i="32"/>
  <c r="E75" i="32" s="1"/>
  <c r="H105" i="32"/>
  <c r="D52" i="32"/>
  <c r="D47" i="32"/>
  <c r="D62" i="32" s="1"/>
  <c r="D60" i="32" s="1"/>
  <c r="C59" i="32"/>
  <c r="E47" i="32"/>
  <c r="H108" i="32"/>
  <c r="H109" i="32" s="1"/>
  <c r="G109" i="32"/>
  <c r="C23" i="6"/>
  <c r="B73" i="32" l="1"/>
  <c r="B79" i="32"/>
  <c r="F58" i="32"/>
  <c r="C67" i="32"/>
  <c r="C69" i="32" s="1"/>
  <c r="C81" i="32"/>
  <c r="B84" i="32"/>
  <c r="E62" i="32"/>
  <c r="E52" i="32"/>
  <c r="I105" i="32"/>
  <c r="G58" i="32"/>
  <c r="F75" i="32"/>
  <c r="F52" i="32"/>
  <c r="F47" i="32"/>
  <c r="I108" i="32"/>
  <c r="D59" i="32"/>
  <c r="AS26" i="5"/>
  <c r="AR26" i="5"/>
  <c r="AB26" i="5"/>
  <c r="X26" i="5"/>
  <c r="D67" i="32" l="1"/>
  <c r="D69" i="32" s="1"/>
  <c r="D81" i="32"/>
  <c r="B87" i="32"/>
  <c r="B89" i="32"/>
  <c r="B85" i="32"/>
  <c r="B90" i="32" s="1"/>
  <c r="C71" i="32"/>
  <c r="C72" i="32" s="1"/>
  <c r="C76" i="32"/>
  <c r="F62" i="32"/>
  <c r="J105" i="32"/>
  <c r="J108" i="32"/>
  <c r="J109" i="32" s="1"/>
  <c r="G75" i="32"/>
  <c r="G52" i="32"/>
  <c r="G47" i="32"/>
  <c r="H58" i="32"/>
  <c r="I109" i="32"/>
  <c r="G24" i="24" l="1"/>
  <c r="F24" i="24"/>
  <c r="C73" i="32"/>
  <c r="C79" i="32"/>
  <c r="D71" i="32"/>
  <c r="D72" i="32" s="1"/>
  <c r="D76" i="32"/>
  <c r="B88" i="32"/>
  <c r="B91" i="32" s="1"/>
  <c r="G62" i="32"/>
  <c r="K105" i="32"/>
  <c r="H75" i="32"/>
  <c r="I58" i="32"/>
  <c r="H52" i="32"/>
  <c r="H47" i="32"/>
  <c r="K108" i="32"/>
  <c r="D73" i="32" l="1"/>
  <c r="D79" i="32"/>
  <c r="H62" i="32"/>
  <c r="L105" i="32"/>
  <c r="L108" i="32"/>
  <c r="L109" i="32" s="1"/>
  <c r="I75" i="32"/>
  <c r="J58" i="32"/>
  <c r="I52" i="32"/>
  <c r="I47" i="32"/>
  <c r="K109" i="32"/>
  <c r="G24" i="31"/>
  <c r="F24" i="31"/>
  <c r="E24" i="31"/>
  <c r="D24" i="31"/>
  <c r="AC64" i="31"/>
  <c r="AB64" i="31"/>
  <c r="AC63" i="31"/>
  <c r="AB63" i="31"/>
  <c r="AC62" i="31"/>
  <c r="AB62" i="31"/>
  <c r="AB61" i="31"/>
  <c r="AC61" i="31"/>
  <c r="AC60" i="31"/>
  <c r="AB60" i="31"/>
  <c r="AC59" i="31"/>
  <c r="AB59" i="31"/>
  <c r="AC58" i="31"/>
  <c r="AB58" i="31"/>
  <c r="AB57" i="31"/>
  <c r="N57" i="31"/>
  <c r="AB56" i="31"/>
  <c r="AB55" i="31"/>
  <c r="AB54" i="31"/>
  <c r="AB53" i="31"/>
  <c r="AB52" i="31"/>
  <c r="X52" i="31"/>
  <c r="T52" i="31"/>
  <c r="P52" i="31"/>
  <c r="J52" i="31"/>
  <c r="AC51" i="31"/>
  <c r="AB51" i="31"/>
  <c r="AB50" i="31"/>
  <c r="X50" i="31"/>
  <c r="X57" i="31" s="1"/>
  <c r="T50" i="31"/>
  <c r="T57" i="31" s="1"/>
  <c r="P50" i="31"/>
  <c r="P57" i="31" s="1"/>
  <c r="N50" i="31"/>
  <c r="J50" i="31"/>
  <c r="J57" i="31" s="1"/>
  <c r="AC49" i="31"/>
  <c r="AB49" i="31"/>
  <c r="X49" i="31"/>
  <c r="T49" i="31"/>
  <c r="P49" i="31"/>
  <c r="N49" i="31"/>
  <c r="J49" i="31"/>
  <c r="AB48" i="31"/>
  <c r="X48" i="31"/>
  <c r="T48" i="31"/>
  <c r="P48" i="31"/>
  <c r="N48" i="31"/>
  <c r="J48" i="31"/>
  <c r="AC48" i="31"/>
  <c r="AB47" i="31"/>
  <c r="X47" i="31"/>
  <c r="X56" i="31" s="1"/>
  <c r="T47" i="31"/>
  <c r="T56" i="31" s="1"/>
  <c r="P47" i="31"/>
  <c r="P56" i="31" s="1"/>
  <c r="N47" i="31"/>
  <c r="N56" i="31" s="1"/>
  <c r="J47" i="31"/>
  <c r="J56" i="31" s="1"/>
  <c r="AC47" i="31"/>
  <c r="AB46" i="31"/>
  <c r="X46" i="31"/>
  <c r="X55" i="31" s="1"/>
  <c r="T46" i="31"/>
  <c r="T55" i="31" s="1"/>
  <c r="P46" i="31"/>
  <c r="P55" i="31" s="1"/>
  <c r="N46" i="31"/>
  <c r="N55" i="31" s="1"/>
  <c r="J46" i="31"/>
  <c r="J55" i="31" s="1"/>
  <c r="AB45" i="31"/>
  <c r="X45" i="31"/>
  <c r="X54" i="31" s="1"/>
  <c r="T45" i="31"/>
  <c r="T54" i="31" s="1"/>
  <c r="P45" i="31"/>
  <c r="P54" i="31" s="1"/>
  <c r="N45" i="31"/>
  <c r="N54" i="31" s="1"/>
  <c r="J45" i="31"/>
  <c r="J54" i="31" s="1"/>
  <c r="AB44" i="31"/>
  <c r="X44" i="31"/>
  <c r="X53" i="31" s="1"/>
  <c r="T44" i="31"/>
  <c r="T53" i="31" s="1"/>
  <c r="P44" i="31"/>
  <c r="P53" i="31" s="1"/>
  <c r="N44" i="31"/>
  <c r="N53" i="31" s="1"/>
  <c r="J44" i="31"/>
  <c r="J53" i="31" s="1"/>
  <c r="AC43" i="31"/>
  <c r="AB43" i="31"/>
  <c r="AB42" i="31"/>
  <c r="AC42" i="31"/>
  <c r="AC41" i="31"/>
  <c r="AB41" i="31"/>
  <c r="AC40" i="31"/>
  <c r="AB40" i="31"/>
  <c r="AC39" i="31"/>
  <c r="AB39" i="31"/>
  <c r="AC38" i="31"/>
  <c r="AB38" i="31"/>
  <c r="AC37" i="31"/>
  <c r="AB37" i="31"/>
  <c r="AC45" i="31"/>
  <c r="AC36" i="31"/>
  <c r="AB36" i="31"/>
  <c r="AC35" i="31"/>
  <c r="AB35" i="31"/>
  <c r="AC34" i="31"/>
  <c r="AB34" i="31"/>
  <c r="AC33" i="31"/>
  <c r="AB33" i="31"/>
  <c r="AC32" i="31"/>
  <c r="AB32" i="31"/>
  <c r="AC31" i="31"/>
  <c r="AB31" i="31"/>
  <c r="AC30" i="31"/>
  <c r="AB30" i="31"/>
  <c r="AC29" i="31"/>
  <c r="AB29" i="31"/>
  <c r="AC28" i="31"/>
  <c r="AB28" i="31"/>
  <c r="AC27" i="31"/>
  <c r="AB27" i="31"/>
  <c r="AC26" i="31"/>
  <c r="AB26" i="31"/>
  <c r="AC25" i="31"/>
  <c r="AB25" i="31"/>
  <c r="Y24" i="31"/>
  <c r="X24" i="31"/>
  <c r="U24" i="31"/>
  <c r="T24" i="31"/>
  <c r="Q24" i="31"/>
  <c r="P24" i="31"/>
  <c r="O24" i="31"/>
  <c r="N24" i="31"/>
  <c r="M24" i="31"/>
  <c r="L24" i="31"/>
  <c r="K24" i="31"/>
  <c r="J24" i="31"/>
  <c r="I24" i="31"/>
  <c r="H24" i="31"/>
  <c r="AB24" i="31" s="1"/>
  <c r="AC24" i="31"/>
  <c r="C24" i="31"/>
  <c r="A14" i="31"/>
  <c r="A11" i="31"/>
  <c r="I63" i="32" l="1"/>
  <c r="I62" i="32"/>
  <c r="M105" i="32"/>
  <c r="K58" i="32"/>
  <c r="J75" i="32"/>
  <c r="J52" i="32"/>
  <c r="J47" i="32"/>
  <c r="M108" i="32"/>
  <c r="M109" i="32" s="1"/>
  <c r="AC52" i="31"/>
  <c r="AC54" i="31"/>
  <c r="AC53" i="31"/>
  <c r="AC55" i="31"/>
  <c r="AC46" i="31"/>
  <c r="AC56" i="31"/>
  <c r="AC44" i="31"/>
  <c r="AC50" i="31"/>
  <c r="D26" i="5"/>
  <c r="J62" i="32" l="1"/>
  <c r="N105" i="32"/>
  <c r="K75" i="32"/>
  <c r="L58" i="32"/>
  <c r="K52" i="32"/>
  <c r="K47" i="32"/>
  <c r="N108" i="32"/>
  <c r="N109" i="32" s="1"/>
  <c r="AC57" i="31"/>
  <c r="K62" i="32" l="1"/>
  <c r="O105" i="32"/>
  <c r="L75" i="32"/>
  <c r="M58" i="32"/>
  <c r="L52" i="32"/>
  <c r="L47" i="32"/>
  <c r="O108" i="32"/>
  <c r="AK52" i="24"/>
  <c r="AG52" i="24"/>
  <c r="AC52" i="24"/>
  <c r="AK50" i="24"/>
  <c r="AK57" i="24" s="1"/>
  <c r="AG50" i="24"/>
  <c r="AG57" i="24" s="1"/>
  <c r="AC50" i="24"/>
  <c r="AC57" i="24" s="1"/>
  <c r="AP50" i="24"/>
  <c r="AK49" i="24"/>
  <c r="AG49" i="24"/>
  <c r="AC49" i="24"/>
  <c r="AP49" i="24"/>
  <c r="AK48" i="24"/>
  <c r="AG48" i="24"/>
  <c r="AC48" i="24"/>
  <c r="AP48" i="24"/>
  <c r="AK47" i="24"/>
  <c r="AK56" i="24" s="1"/>
  <c r="AG47" i="24"/>
  <c r="AG56" i="24" s="1"/>
  <c r="AC47" i="24"/>
  <c r="AC56" i="24" s="1"/>
  <c r="AK46" i="24"/>
  <c r="AK55" i="24" s="1"/>
  <c r="AG46" i="24"/>
  <c r="AG55" i="24" s="1"/>
  <c r="AC46" i="24"/>
  <c r="AC55" i="24" s="1"/>
  <c r="AK45" i="24"/>
  <c r="AK54" i="24" s="1"/>
  <c r="AG45" i="24"/>
  <c r="AG54" i="24" s="1"/>
  <c r="AC45" i="24"/>
  <c r="AC54" i="24" s="1"/>
  <c r="AP45" i="24"/>
  <c r="AK44" i="24"/>
  <c r="AK53" i="24" s="1"/>
  <c r="AG44" i="24"/>
  <c r="AG53" i="24" s="1"/>
  <c r="AC44" i="24"/>
  <c r="AC53" i="24" s="1"/>
  <c r="AP44" i="24"/>
  <c r="AL24" i="24"/>
  <c r="AK24" i="24"/>
  <c r="AH24" i="24"/>
  <c r="AG24" i="24"/>
  <c r="AD24" i="24"/>
  <c r="AC24" i="24"/>
  <c r="AB24" i="24"/>
  <c r="E82" i="32"/>
  <c r="D82" i="32"/>
  <c r="AO24" i="24"/>
  <c r="C82" i="32"/>
  <c r="E68" i="32" l="1"/>
  <c r="F68" i="32" s="1"/>
  <c r="G68" i="32" s="1"/>
  <c r="H68" i="32" s="1"/>
  <c r="I68" i="32" s="1"/>
  <c r="J68" i="32" s="1"/>
  <c r="K68" i="32" s="1"/>
  <c r="L68" i="32" s="1"/>
  <c r="M68" i="32" s="1"/>
  <c r="N68" i="32" s="1"/>
  <c r="O68" i="32" s="1"/>
  <c r="P68" i="32" s="1"/>
  <c r="Q68" i="32" s="1"/>
  <c r="R68" i="32" s="1"/>
  <c r="S68" i="32" s="1"/>
  <c r="T68" i="32" s="1"/>
  <c r="U68" i="32" s="1"/>
  <c r="V68" i="32" s="1"/>
  <c r="W68" i="32" s="1"/>
  <c r="X68" i="32" s="1"/>
  <c r="Y68" i="32" s="1"/>
  <c r="Z68" i="32" s="1"/>
  <c r="AA68" i="32" s="1"/>
  <c r="AB68" i="32" s="1"/>
  <c r="AC68" i="32" s="1"/>
  <c r="AD68" i="32" s="1"/>
  <c r="AE68" i="32" s="1"/>
  <c r="AF68" i="32" s="1"/>
  <c r="AG68" i="32" s="1"/>
  <c r="AH68" i="32" s="1"/>
  <c r="AH77" i="32" s="1"/>
  <c r="C80" i="32"/>
  <c r="C84" i="32" s="1"/>
  <c r="F77" i="32"/>
  <c r="B54" i="32"/>
  <c r="L61" i="32"/>
  <c r="L62" i="32"/>
  <c r="P105" i="32"/>
  <c r="B64" i="27"/>
  <c r="B82" i="27"/>
  <c r="B83" i="27"/>
  <c r="B76" i="27"/>
  <c r="B38" i="27"/>
  <c r="B72" i="27"/>
  <c r="B34" i="27"/>
  <c r="B60" i="27"/>
  <c r="B68" i="27"/>
  <c r="B81" i="27"/>
  <c r="AP24" i="24"/>
  <c r="C48" i="7" s="1"/>
  <c r="AP55" i="24"/>
  <c r="AP46" i="24"/>
  <c r="AP56" i="24"/>
  <c r="AP47" i="24"/>
  <c r="P108" i="32"/>
  <c r="P109" i="32" s="1"/>
  <c r="M75" i="32"/>
  <c r="N58" i="32"/>
  <c r="M52" i="32"/>
  <c r="M47" i="32"/>
  <c r="O109" i="32"/>
  <c r="AP52" i="24"/>
  <c r="AP53" i="24"/>
  <c r="X77" i="32" l="1"/>
  <c r="AB77" i="32"/>
  <c r="J77" i="32"/>
  <c r="G77" i="32"/>
  <c r="Z77" i="32"/>
  <c r="V77" i="32"/>
  <c r="I77" i="32"/>
  <c r="K77" i="32"/>
  <c r="M77" i="32"/>
  <c r="W77" i="32"/>
  <c r="Y77" i="32"/>
  <c r="AA77" i="32"/>
  <c r="AC77" i="32"/>
  <c r="L77" i="32"/>
  <c r="P77" i="32"/>
  <c r="AF77" i="32"/>
  <c r="Q77" i="32"/>
  <c r="AG77" i="32"/>
  <c r="R77" i="32"/>
  <c r="S77" i="32"/>
  <c r="H77" i="32"/>
  <c r="T77" i="32"/>
  <c r="E77" i="32"/>
  <c r="U77" i="32"/>
  <c r="N77" i="32"/>
  <c r="AD77" i="32"/>
  <c r="O77" i="32"/>
  <c r="AE77" i="32"/>
  <c r="D80" i="32"/>
  <c r="D84" i="32" s="1"/>
  <c r="D87" i="32" s="1"/>
  <c r="C87" i="32"/>
  <c r="C88" i="32" s="1"/>
  <c r="C91" i="32" s="1"/>
  <c r="C85" i="32"/>
  <c r="C90" i="32" s="1"/>
  <c r="C89" i="32"/>
  <c r="B55" i="32"/>
  <c r="B56" i="32" s="1"/>
  <c r="E61" i="32"/>
  <c r="F61" i="32"/>
  <c r="F60" i="32" s="1"/>
  <c r="F67" i="32" s="1"/>
  <c r="F69" i="32" s="1"/>
  <c r="G61" i="32"/>
  <c r="G60" i="32" s="1"/>
  <c r="G67" i="32" s="1"/>
  <c r="G69" i="32" s="1"/>
  <c r="H61" i="32"/>
  <c r="H60" i="32" s="1"/>
  <c r="H67" i="32" s="1"/>
  <c r="H69" i="32" s="1"/>
  <c r="I61" i="32"/>
  <c r="I60" i="32" s="1"/>
  <c r="I67" i="32" s="1"/>
  <c r="I69" i="32" s="1"/>
  <c r="J61" i="32"/>
  <c r="J60" i="32" s="1"/>
  <c r="J67" i="32" s="1"/>
  <c r="J69" i="32" s="1"/>
  <c r="K61" i="32"/>
  <c r="K60" i="32" s="1"/>
  <c r="K67" i="32" s="1"/>
  <c r="K69" i="32" s="1"/>
  <c r="K76" i="32" s="1"/>
  <c r="L60" i="32"/>
  <c r="L67" i="32" s="1"/>
  <c r="L69" i="32" s="1"/>
  <c r="M62" i="32"/>
  <c r="M61" i="32"/>
  <c r="Q105" i="32"/>
  <c r="Q108" i="32"/>
  <c r="Q109" i="32" s="1"/>
  <c r="O58" i="32"/>
  <c r="N52" i="32"/>
  <c r="N47" i="32"/>
  <c r="N75" i="32"/>
  <c r="S23" i="12"/>
  <c r="J23" i="12"/>
  <c r="H23" i="12"/>
  <c r="A9" i="7"/>
  <c r="D89" i="32" l="1"/>
  <c r="K71" i="32"/>
  <c r="K72" i="32" s="1"/>
  <c r="C53" i="32"/>
  <c r="C55" i="32" s="1"/>
  <c r="C56" i="32" s="1"/>
  <c r="D85" i="32"/>
  <c r="D90" i="32" s="1"/>
  <c r="D88" i="32"/>
  <c r="D91" i="32" s="1"/>
  <c r="H71" i="32"/>
  <c r="H72" i="32" s="1"/>
  <c r="H73" i="32" s="1"/>
  <c r="H76" i="32"/>
  <c r="J71" i="32"/>
  <c r="J76" i="32"/>
  <c r="F71" i="32"/>
  <c r="F76" i="32"/>
  <c r="I71" i="32"/>
  <c r="I76" i="32"/>
  <c r="E60" i="32"/>
  <c r="E67" i="32" s="1"/>
  <c r="E69" i="32" s="1"/>
  <c r="E80" i="32"/>
  <c r="G71" i="32"/>
  <c r="G76" i="32"/>
  <c r="L71" i="32"/>
  <c r="L72" i="32" s="1"/>
  <c r="L76" i="32"/>
  <c r="N61" i="32"/>
  <c r="N62" i="32"/>
  <c r="M60" i="32"/>
  <c r="M67" i="32" s="1"/>
  <c r="M69" i="32" s="1"/>
  <c r="R105" i="32"/>
  <c r="A8" i="31"/>
  <c r="A9" i="32"/>
  <c r="R108" i="32"/>
  <c r="R109" i="32" s="1"/>
  <c r="O75" i="32"/>
  <c r="O52" i="32"/>
  <c r="O47" i="32"/>
  <c r="P58" i="32"/>
  <c r="A15" i="27"/>
  <c r="B21" i="27" s="1"/>
  <c r="A12" i="27"/>
  <c r="A9" i="27"/>
  <c r="B87" i="27"/>
  <c r="B86" i="27" s="1"/>
  <c r="B84" i="27"/>
  <c r="B58" i="27"/>
  <c r="B41" i="27"/>
  <c r="B32" i="27"/>
  <c r="K73" i="32" l="1"/>
  <c r="D53" i="32"/>
  <c r="D55" i="32" s="1"/>
  <c r="E53" i="32" s="1"/>
  <c r="E55" i="32" s="1"/>
  <c r="F80" i="32"/>
  <c r="G80" i="32" s="1"/>
  <c r="E76" i="32"/>
  <c r="E71" i="32"/>
  <c r="E72" i="32" s="1"/>
  <c r="F72" i="32"/>
  <c r="F73" i="32" s="1"/>
  <c r="G72" i="32"/>
  <c r="G73" i="32" s="1"/>
  <c r="I72" i="32"/>
  <c r="I73" i="32" s="1"/>
  <c r="J72" i="32"/>
  <c r="J73" i="32" s="1"/>
  <c r="L73" i="32"/>
  <c r="M71" i="32"/>
  <c r="M72" i="32" s="1"/>
  <c r="M76" i="32"/>
  <c r="O62" i="32"/>
  <c r="O61" i="32"/>
  <c r="N60" i="32"/>
  <c r="N67" i="32" s="1"/>
  <c r="N69" i="32" s="1"/>
  <c r="S105" i="32"/>
  <c r="B30" i="27"/>
  <c r="B79" i="27" s="1"/>
  <c r="P75" i="32"/>
  <c r="Q58" i="32"/>
  <c r="P52" i="32"/>
  <c r="P47" i="32"/>
  <c r="S108" i="32"/>
  <c r="S109" i="32" s="1"/>
  <c r="B43" i="27"/>
  <c r="B51" i="27"/>
  <c r="B47" i="27"/>
  <c r="B55" i="27"/>
  <c r="D56" i="32" l="1"/>
  <c r="H80" i="32"/>
  <c r="I80" i="32" s="1"/>
  <c r="E73" i="32"/>
  <c r="E79" i="32"/>
  <c r="F79" i="32" s="1"/>
  <c r="F84" i="32" s="1"/>
  <c r="F87" i="32" s="1"/>
  <c r="F53" i="32"/>
  <c r="E56" i="32"/>
  <c r="M73" i="32"/>
  <c r="N71" i="32"/>
  <c r="N72" i="32" s="1"/>
  <c r="N76" i="32"/>
  <c r="P61" i="32"/>
  <c r="P62" i="32"/>
  <c r="O60" i="32"/>
  <c r="O67" i="32" s="1"/>
  <c r="O69" i="32" s="1"/>
  <c r="T105" i="32"/>
  <c r="B29" i="27"/>
  <c r="Q75" i="32"/>
  <c r="R58" i="32"/>
  <c r="Q52" i="32"/>
  <c r="Q47" i="32"/>
  <c r="T108" i="32"/>
  <c r="T109" i="32" s="1"/>
  <c r="A14" i="24"/>
  <c r="A11" i="24"/>
  <c r="A8" i="24"/>
  <c r="E84" i="32" l="1"/>
  <c r="F55" i="32"/>
  <c r="F56" i="32" s="1"/>
  <c r="G79" i="32"/>
  <c r="H79" i="32" s="1"/>
  <c r="H84" i="32" s="1"/>
  <c r="H87" i="32" s="1"/>
  <c r="J80" i="32"/>
  <c r="K80" i="32" s="1"/>
  <c r="N73" i="32"/>
  <c r="O71" i="32"/>
  <c r="O72" i="32" s="1"/>
  <c r="O76" i="32"/>
  <c r="Q62" i="32"/>
  <c r="Q61" i="32"/>
  <c r="Q63" i="32"/>
  <c r="P60" i="32"/>
  <c r="P67" i="32" s="1"/>
  <c r="P69" i="32" s="1"/>
  <c r="U105" i="32"/>
  <c r="U108" i="32"/>
  <c r="U109" i="32" s="1"/>
  <c r="S58" i="32"/>
  <c r="R52" i="32"/>
  <c r="R47" i="32"/>
  <c r="R75" i="32"/>
  <c r="A14" i="17"/>
  <c r="A11" i="17"/>
  <c r="A8" i="17"/>
  <c r="A4" i="17"/>
  <c r="A15" i="10"/>
  <c r="A12" i="10"/>
  <c r="A9" i="10"/>
  <c r="A5" i="10"/>
  <c r="A15" i="16"/>
  <c r="A12" i="16"/>
  <c r="A9" i="16"/>
  <c r="A5" i="16"/>
  <c r="A4" i="31" s="1"/>
  <c r="A15" i="5"/>
  <c r="A12" i="5"/>
  <c r="A9" i="5"/>
  <c r="A5" i="5"/>
  <c r="A5" i="27" s="1"/>
  <c r="A15" i="6"/>
  <c r="A12" i="6"/>
  <c r="A9" i="6"/>
  <c r="A5" i="6"/>
  <c r="E15" i="14"/>
  <c r="E12" i="14"/>
  <c r="E9" i="14"/>
  <c r="A5" i="14"/>
  <c r="A6" i="13"/>
  <c r="A4" i="12"/>
  <c r="A16" i="13"/>
  <c r="A13" i="13"/>
  <c r="A10" i="13"/>
  <c r="A14" i="12"/>
  <c r="A11" i="12"/>
  <c r="A8" i="12"/>
  <c r="G84" i="32" l="1"/>
  <c r="G89" i="32" s="1"/>
  <c r="G53" i="32"/>
  <c r="G55" i="32" s="1"/>
  <c r="E87" i="32"/>
  <c r="E85" i="32"/>
  <c r="E90" i="32" s="1"/>
  <c r="F85" i="32"/>
  <c r="E89" i="32"/>
  <c r="F89" i="32"/>
  <c r="I79" i="32"/>
  <c r="L80" i="32"/>
  <c r="M80" i="32" s="1"/>
  <c r="N80" i="32" s="1"/>
  <c r="O73" i="32"/>
  <c r="P71" i="32"/>
  <c r="P72" i="32" s="1"/>
  <c r="P73" i="32" s="1"/>
  <c r="P76" i="32"/>
  <c r="Q60" i="32"/>
  <c r="Q67" i="32" s="1"/>
  <c r="Q69" i="32" s="1"/>
  <c r="R61" i="32"/>
  <c r="R62" i="32"/>
  <c r="V105" i="32"/>
  <c r="V108" i="32"/>
  <c r="V109" i="32" s="1"/>
  <c r="S75" i="32"/>
  <c r="S52" i="32"/>
  <c r="S47" i="32"/>
  <c r="T58" i="32"/>
  <c r="A4" i="24"/>
  <c r="F25" i="5"/>
  <c r="G25" i="5" s="1"/>
  <c r="H25" i="5" s="1"/>
  <c r="I25" i="5" s="1"/>
  <c r="J25" i="5" s="1"/>
  <c r="H85" i="32" l="1"/>
  <c r="H89" i="32"/>
  <c r="G85" i="32"/>
  <c r="G90" i="32" s="1"/>
  <c r="O80" i="32"/>
  <c r="F90" i="32"/>
  <c r="I84" i="32"/>
  <c r="J79" i="32"/>
  <c r="J84" i="32" s="1"/>
  <c r="J87" i="32" s="1"/>
  <c r="P80" i="32"/>
  <c r="Q80" i="32" s="1"/>
  <c r="R80" i="32" s="1"/>
  <c r="G87" i="32"/>
  <c r="G88" i="32" s="1"/>
  <c r="H53" i="32"/>
  <c r="G56" i="32"/>
  <c r="E88" i="32"/>
  <c r="E91" i="32" s="1"/>
  <c r="F88" i="32"/>
  <c r="R60" i="32"/>
  <c r="R67" i="32" s="1"/>
  <c r="R69" i="32" s="1"/>
  <c r="Q71" i="32"/>
  <c r="Q72" i="32" s="1"/>
  <c r="Q76" i="32"/>
  <c r="S62" i="32"/>
  <c r="S61" i="32"/>
  <c r="W105" i="32"/>
  <c r="T75" i="32"/>
  <c r="U58" i="32"/>
  <c r="T52" i="32"/>
  <c r="T47" i="32"/>
  <c r="W108" i="32"/>
  <c r="K25" i="5"/>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90" i="32" l="1"/>
  <c r="F91" i="32"/>
  <c r="G91" i="32"/>
  <c r="H88" i="32"/>
  <c r="H91" i="32" s="1"/>
  <c r="I89" i="32"/>
  <c r="I87" i="32"/>
  <c r="I85" i="32"/>
  <c r="I90" i="32" s="1"/>
  <c r="J89" i="32"/>
  <c r="J85" i="32"/>
  <c r="K79" i="32"/>
  <c r="H55" i="32"/>
  <c r="H56" i="32" s="1"/>
  <c r="Q73" i="32"/>
  <c r="R71" i="32"/>
  <c r="R72" i="32" s="1"/>
  <c r="R76" i="32"/>
  <c r="S80" i="32"/>
  <c r="T61" i="32"/>
  <c r="T62" i="32"/>
  <c r="S60" i="32"/>
  <c r="S67" i="32" s="1"/>
  <c r="S69" i="32" s="1"/>
  <c r="X105" i="32"/>
  <c r="X108" i="32"/>
  <c r="X109" i="32" s="1"/>
  <c r="U75" i="32"/>
  <c r="V58" i="32"/>
  <c r="U52" i="32"/>
  <c r="U47" i="32"/>
  <c r="W109" i="32"/>
  <c r="J90" i="32" l="1"/>
  <c r="J88" i="32"/>
  <c r="I53" i="32"/>
  <c r="I55" i="32" s="1"/>
  <c r="K84" i="32"/>
  <c r="L79" i="32"/>
  <c r="M79" i="32" s="1"/>
  <c r="M84" i="32" s="1"/>
  <c r="M87" i="32" s="1"/>
  <c r="I88" i="32"/>
  <c r="I91" i="32" s="1"/>
  <c r="S71" i="32"/>
  <c r="S72" i="32" s="1"/>
  <c r="S76" i="32"/>
  <c r="T80" i="32"/>
  <c r="R73" i="32"/>
  <c r="U62" i="32"/>
  <c r="U61" i="32"/>
  <c r="T60" i="32"/>
  <c r="T67" i="32" s="1"/>
  <c r="T69" i="32" s="1"/>
  <c r="Y105" i="32"/>
  <c r="Y108" i="32"/>
  <c r="Y109" i="32" s="1"/>
  <c r="W58" i="32"/>
  <c r="V75" i="32"/>
  <c r="V52" i="32"/>
  <c r="V47" i="32"/>
  <c r="J91" i="32" l="1"/>
  <c r="K87" i="32"/>
  <c r="K85" i="32"/>
  <c r="K90" i="32" s="1"/>
  <c r="K89" i="32"/>
  <c r="J53" i="32"/>
  <c r="J55" i="32" s="1"/>
  <c r="I56" i="32"/>
  <c r="L84" i="32"/>
  <c r="L89" i="32" s="1"/>
  <c r="N79" i="32"/>
  <c r="N84" i="32" s="1"/>
  <c r="N87" i="32" s="1"/>
  <c r="T71" i="32"/>
  <c r="T72" i="32" s="1"/>
  <c r="T76" i="32"/>
  <c r="U80" i="32"/>
  <c r="S73" i="32"/>
  <c r="V61" i="32"/>
  <c r="V62" i="32"/>
  <c r="U60" i="32"/>
  <c r="U67" i="32" s="1"/>
  <c r="U69" i="32" s="1"/>
  <c r="Z105" i="32"/>
  <c r="Z108" i="32"/>
  <c r="W75" i="32"/>
  <c r="W52" i="32"/>
  <c r="W47" i="32"/>
  <c r="X58" i="32"/>
  <c r="O79" i="32" l="1"/>
  <c r="O84" i="32" s="1"/>
  <c r="O87" i="32" s="1"/>
  <c r="K53" i="32"/>
  <c r="K55" i="32" s="1"/>
  <c r="J56" i="32"/>
  <c r="N89" i="32"/>
  <c r="M89" i="32"/>
  <c r="K88" i="32"/>
  <c r="K91" i="32" s="1"/>
  <c r="L85" i="32"/>
  <c r="L90" i="32" s="1"/>
  <c r="L87" i="32"/>
  <c r="M88" i="32" s="1"/>
  <c r="N85" i="32"/>
  <c r="M85" i="32"/>
  <c r="U71" i="32"/>
  <c r="U72" i="32" s="1"/>
  <c r="U76" i="32"/>
  <c r="V80" i="32"/>
  <c r="T73" i="32"/>
  <c r="W62" i="32"/>
  <c r="W61" i="32"/>
  <c r="V60" i="32"/>
  <c r="V67" i="32" s="1"/>
  <c r="V69" i="32" s="1"/>
  <c r="AA105" i="32"/>
  <c r="AA108" i="32"/>
  <c r="AA109" i="32" s="1"/>
  <c r="Z109" i="32"/>
  <c r="X75" i="32"/>
  <c r="Y58" i="32"/>
  <c r="X52" i="32"/>
  <c r="X47" i="32"/>
  <c r="O89" i="32" l="1"/>
  <c r="O85" i="32"/>
  <c r="P79" i="32"/>
  <c r="N90" i="32"/>
  <c r="L88" i="32"/>
  <c r="L91" i="32" s="1"/>
  <c r="O88" i="32"/>
  <c r="L53" i="32"/>
  <c r="L55" i="32" s="1"/>
  <c r="K56" i="32"/>
  <c r="M90" i="32"/>
  <c r="O90" i="32"/>
  <c r="N88" i="32"/>
  <c r="V71" i="32"/>
  <c r="V72" i="32" s="1"/>
  <c r="V76" i="32"/>
  <c r="W80" i="32"/>
  <c r="U73" i="32"/>
  <c r="X61" i="32"/>
  <c r="X62" i="32"/>
  <c r="W60" i="32"/>
  <c r="W67" i="32" s="1"/>
  <c r="W69" i="32" s="1"/>
  <c r="AB105" i="32"/>
  <c r="Y75" i="32"/>
  <c r="Z58" i="32"/>
  <c r="Y52" i="32"/>
  <c r="Y47" i="32"/>
  <c r="AB108" i="32"/>
  <c r="AB109" i="32" s="1"/>
  <c r="P84" i="32" l="1"/>
  <c r="Q79" i="32"/>
  <c r="M91" i="32"/>
  <c r="O91" i="32"/>
  <c r="N91" i="32"/>
  <c r="H30" i="32"/>
  <c r="M53" i="32"/>
  <c r="L56" i="32"/>
  <c r="W71" i="32"/>
  <c r="W72" i="32" s="1"/>
  <c r="W76" i="32"/>
  <c r="X80" i="32"/>
  <c r="V73" i="32"/>
  <c r="Y63" i="32"/>
  <c r="Y62" i="32"/>
  <c r="Y61" i="32"/>
  <c r="X60" i="32"/>
  <c r="X67" i="32" s="1"/>
  <c r="X69" i="32" s="1"/>
  <c r="AC105" i="32"/>
  <c r="AA58" i="32"/>
  <c r="Z75" i="32"/>
  <c r="Z52" i="32"/>
  <c r="Z47" i="32"/>
  <c r="AC108" i="32"/>
  <c r="AC109" i="32" s="1"/>
  <c r="Y60" i="32" l="1"/>
  <c r="Y67" i="32" s="1"/>
  <c r="Y69" i="32" s="1"/>
  <c r="Y76" i="32" s="1"/>
  <c r="P87" i="32"/>
  <c r="P89" i="32"/>
  <c r="P85" i="32"/>
  <c r="P90" i="32" s="1"/>
  <c r="Q84" i="32"/>
  <c r="Q89" i="32" s="1"/>
  <c r="R79" i="32"/>
  <c r="S79" i="32" s="1"/>
  <c r="S84" i="32" s="1"/>
  <c r="S87" i="32" s="1"/>
  <c r="W73" i="32"/>
  <c r="M55" i="32"/>
  <c r="M56" i="32" s="1"/>
  <c r="Y71" i="32"/>
  <c r="Y72" i="32" s="1"/>
  <c r="Y73" i="32" s="1"/>
  <c r="X71" i="32"/>
  <c r="X72" i="32" s="1"/>
  <c r="X76" i="32"/>
  <c r="Y80" i="32"/>
  <c r="Z61" i="32"/>
  <c r="Z62" i="32"/>
  <c r="AD105" i="32"/>
  <c r="AD108" i="32"/>
  <c r="AA75" i="32"/>
  <c r="AB58" i="32"/>
  <c r="AA52" i="32"/>
  <c r="AA47" i="32"/>
  <c r="P88" i="32" l="1"/>
  <c r="P91" i="32" s="1"/>
  <c r="R84" i="32"/>
  <c r="S89" i="32" s="1"/>
  <c r="T79" i="32"/>
  <c r="Q87" i="32"/>
  <c r="Q88" i="32" s="1"/>
  <c r="Q85" i="32"/>
  <c r="Q90" i="32" s="1"/>
  <c r="N53" i="32"/>
  <c r="X73" i="32"/>
  <c r="Z60" i="32"/>
  <c r="Z67" i="32" s="1"/>
  <c r="Z69" i="32" s="1"/>
  <c r="Z80" i="32"/>
  <c r="AA62" i="32"/>
  <c r="AA61" i="32"/>
  <c r="AE105" i="32"/>
  <c r="AE108" i="32"/>
  <c r="AD109" i="32"/>
  <c r="AB75" i="32"/>
  <c r="AC58" i="32"/>
  <c r="AB52" i="32"/>
  <c r="AB47" i="32"/>
  <c r="R89" i="32" l="1"/>
  <c r="Q91" i="32"/>
  <c r="R87" i="32"/>
  <c r="R88" i="32" s="1"/>
  <c r="R91" i="32" s="1"/>
  <c r="R85" i="32"/>
  <c r="R90" i="32" s="1"/>
  <c r="S85" i="32"/>
  <c r="T84" i="32"/>
  <c r="U79" i="32"/>
  <c r="N55" i="32"/>
  <c r="N56" i="32" s="1"/>
  <c r="AA80" i="32"/>
  <c r="Z71" i="32"/>
  <c r="Z72" i="32" s="1"/>
  <c r="Z76" i="32"/>
  <c r="AB61" i="32"/>
  <c r="AB62" i="32"/>
  <c r="AA60" i="32"/>
  <c r="AA67" i="32" s="1"/>
  <c r="AA69" i="32" s="1"/>
  <c r="AF105" i="32"/>
  <c r="AC75" i="32"/>
  <c r="AD58" i="32"/>
  <c r="AC52" i="32"/>
  <c r="AC47" i="32"/>
  <c r="AF108" i="32"/>
  <c r="AF109" i="32" s="1"/>
  <c r="AE109" i="32"/>
  <c r="S90" i="32" l="1"/>
  <c r="S88" i="32"/>
  <c r="AB60" i="32"/>
  <c r="AB67" i="32" s="1"/>
  <c r="AB69" i="32" s="1"/>
  <c r="AB76" i="32" s="1"/>
  <c r="U84" i="32"/>
  <c r="V79" i="32"/>
  <c r="V84" i="32" s="1"/>
  <c r="V87" i="32" s="1"/>
  <c r="S91" i="32"/>
  <c r="O53" i="32"/>
  <c r="O55" i="32" s="1"/>
  <c r="O56" i="32" s="1"/>
  <c r="T87" i="32"/>
  <c r="T88" i="32" s="1"/>
  <c r="T89" i="32"/>
  <c r="T85" i="32"/>
  <c r="T90" i="32" s="1"/>
  <c r="AA71" i="32"/>
  <c r="AA72" i="32" s="1"/>
  <c r="AA76" i="32"/>
  <c r="Z73" i="32"/>
  <c r="AB80" i="32"/>
  <c r="AC62" i="32"/>
  <c r="AC61" i="32"/>
  <c r="AG105" i="32"/>
  <c r="AG108" i="32"/>
  <c r="AG109" i="32" s="1"/>
  <c r="AE58" i="32"/>
  <c r="AD52" i="32"/>
  <c r="AD47" i="32"/>
  <c r="AD75" i="32"/>
  <c r="T91" i="32" l="1"/>
  <c r="AB71" i="32"/>
  <c r="AB72" i="32" s="1"/>
  <c r="AB73" i="32" s="1"/>
  <c r="V85" i="32"/>
  <c r="W79" i="32"/>
  <c r="W84" i="32" s="1"/>
  <c r="W89" i="32" s="1"/>
  <c r="U89" i="32"/>
  <c r="U87" i="32"/>
  <c r="U88" i="32" s="1"/>
  <c r="U91" i="32" s="1"/>
  <c r="V89" i="32"/>
  <c r="U85" i="32"/>
  <c r="U90" i="32" s="1"/>
  <c r="P53" i="32"/>
  <c r="AC80" i="32"/>
  <c r="AA73" i="32"/>
  <c r="AD61" i="32"/>
  <c r="AD62" i="32"/>
  <c r="AC60" i="32"/>
  <c r="AC67" i="32" s="1"/>
  <c r="AC69" i="32" s="1"/>
  <c r="AH105" i="32"/>
  <c r="AE75" i="32"/>
  <c r="AE52" i="32"/>
  <c r="AE47" i="32"/>
  <c r="AF58" i="32"/>
  <c r="AH108" i="32"/>
  <c r="AD60" i="32" l="1"/>
  <c r="AD67" i="32" s="1"/>
  <c r="AD69" i="32" s="1"/>
  <c r="AD76" i="32" s="1"/>
  <c r="W85" i="32"/>
  <c r="W90" i="32" s="1"/>
  <c r="W87" i="32"/>
  <c r="X79" i="32"/>
  <c r="X84" i="32" s="1"/>
  <c r="X87" i="32" s="1"/>
  <c r="V90" i="32"/>
  <c r="V88" i="32"/>
  <c r="V91" i="32" s="1"/>
  <c r="W88" i="32"/>
  <c r="P55" i="32"/>
  <c r="P56" i="32" s="1"/>
  <c r="AC71" i="32"/>
  <c r="AC72" i="32" s="1"/>
  <c r="AC76" i="32"/>
  <c r="AD80" i="32"/>
  <c r="AE62" i="32"/>
  <c r="AE61" i="32"/>
  <c r="AF75" i="32"/>
  <c r="AG58" i="32"/>
  <c r="AF52" i="32"/>
  <c r="AF47" i="32"/>
  <c r="AH109" i="32"/>
  <c r="AD71" i="32" l="1"/>
  <c r="AD72" i="32" s="1"/>
  <c r="AD73" i="32" s="1"/>
  <c r="Q53" i="32"/>
  <c r="Q55" i="32" s="1"/>
  <c r="X85" i="32"/>
  <c r="X90" i="32" s="1"/>
  <c r="X88" i="32"/>
  <c r="X91" i="32" s="1"/>
  <c r="Y79" i="32"/>
  <c r="Y84" i="32" s="1"/>
  <c r="Y89" i="32" s="1"/>
  <c r="X89" i="32"/>
  <c r="W91" i="32"/>
  <c r="AC73" i="32"/>
  <c r="AE80" i="32"/>
  <c r="AF61" i="32"/>
  <c r="AF62" i="32"/>
  <c r="AE60" i="32"/>
  <c r="AE67" i="32" s="1"/>
  <c r="AE69" i="32" s="1"/>
  <c r="AG75" i="32"/>
  <c r="AH58" i="32"/>
  <c r="AG52" i="32"/>
  <c r="AG47" i="32"/>
  <c r="R53" i="32" l="1"/>
  <c r="Y85" i="32"/>
  <c r="Y90" i="32" s="1"/>
  <c r="Y87" i="32"/>
  <c r="Y88" i="32" s="1"/>
  <c r="Y91" i="32" s="1"/>
  <c r="Q56" i="32"/>
  <c r="Z79" i="32"/>
  <c r="Z84" i="32" s="1"/>
  <c r="Z87" i="32" s="1"/>
  <c r="AF80" i="32"/>
  <c r="R55" i="32"/>
  <c r="R56" i="32" s="1"/>
  <c r="AE71" i="32"/>
  <c r="AE72" i="32" s="1"/>
  <c r="AE76" i="32"/>
  <c r="AG62" i="32"/>
  <c r="AG61" i="32"/>
  <c r="AG63" i="32"/>
  <c r="AF60" i="32"/>
  <c r="AF67" i="32" s="1"/>
  <c r="AF69" i="32" s="1"/>
  <c r="AH52" i="32"/>
  <c r="AH47" i="32"/>
  <c r="AH75" i="32"/>
  <c r="Z88" i="32" l="1"/>
  <c r="Z91" i="32" s="1"/>
  <c r="AA79" i="32"/>
  <c r="AA84" i="32" s="1"/>
  <c r="AA89" i="32" s="1"/>
  <c r="Z89" i="32"/>
  <c r="Z85" i="32"/>
  <c r="Z90" i="32" s="1"/>
  <c r="AG80" i="32"/>
  <c r="S53" i="32"/>
  <c r="AG60" i="32"/>
  <c r="AG67" i="32" s="1"/>
  <c r="AG69" i="32" s="1"/>
  <c r="AG76" i="32" s="1"/>
  <c r="AF71" i="32"/>
  <c r="AF72" i="32" s="1"/>
  <c r="AF73" i="32" s="1"/>
  <c r="AF76" i="32"/>
  <c r="AE73" i="32"/>
  <c r="AH61" i="32"/>
  <c r="AH62" i="32"/>
  <c r="AA87" i="32" l="1"/>
  <c r="AA88" i="32" s="1"/>
  <c r="AA91" i="32" s="1"/>
  <c r="AA85" i="32"/>
  <c r="AA90" i="32" s="1"/>
  <c r="AB79" i="32"/>
  <c r="AB84" i="32" s="1"/>
  <c r="AB87" i="32" s="1"/>
  <c r="AG71" i="32"/>
  <c r="AG72" i="32" s="1"/>
  <c r="AG73" i="32" s="1"/>
  <c r="S55" i="32"/>
  <c r="S56" i="32" s="1"/>
  <c r="AH60" i="32"/>
  <c r="AH67" i="32" s="1"/>
  <c r="AH69" i="32" s="1"/>
  <c r="AH80" i="32"/>
  <c r="AB88" i="32" l="1"/>
  <c r="AB91" i="32" s="1"/>
  <c r="AB85" i="32"/>
  <c r="AB90" i="32" s="1"/>
  <c r="AC79" i="32"/>
  <c r="AC84" i="32" s="1"/>
  <c r="AC87" i="32" s="1"/>
  <c r="AB89" i="32"/>
  <c r="T53" i="32"/>
  <c r="T55" i="32" s="1"/>
  <c r="T56" i="32" s="1"/>
  <c r="AH71" i="32"/>
  <c r="AH72" i="32" s="1"/>
  <c r="AH76" i="32"/>
  <c r="AD79" i="32" l="1"/>
  <c r="AD84" i="32" s="1"/>
  <c r="AD87" i="32" s="1"/>
  <c r="AD88" i="32" s="1"/>
  <c r="U53" i="32"/>
  <c r="U55" i="32" s="1"/>
  <c r="AC89" i="32"/>
  <c r="AC85" i="32"/>
  <c r="AC90" i="32" s="1"/>
  <c r="AD89" i="32"/>
  <c r="AC88" i="32"/>
  <c r="AC91" i="32" s="1"/>
  <c r="AH73" i="32"/>
  <c r="AD85" i="32" l="1"/>
  <c r="AD90" i="32" s="1"/>
  <c r="V53" i="32"/>
  <c r="AE79" i="32"/>
  <c r="U56" i="32"/>
  <c r="AD91" i="32"/>
  <c r="V55" i="32"/>
  <c r="V56" i="32" s="1"/>
  <c r="AE84" i="32" l="1"/>
  <c r="AF79" i="32"/>
  <c r="AF84" i="32" s="1"/>
  <c r="AF85" i="32" s="1"/>
  <c r="W53" i="32"/>
  <c r="W55" i="32" s="1"/>
  <c r="X53" i="32" s="1"/>
  <c r="X55" i="32" s="1"/>
  <c r="Y53" i="32" s="1"/>
  <c r="Y55" i="32" s="1"/>
  <c r="Z53" i="32" s="1"/>
  <c r="AF89" i="32"/>
  <c r="W56" i="32" l="1"/>
  <c r="AG79" i="32"/>
  <c r="AG84" i="32" s="1"/>
  <c r="AG87" i="32" s="1"/>
  <c r="AH79" i="32"/>
  <c r="AH84" i="32" s="1"/>
  <c r="AH87" i="32" s="1"/>
  <c r="AF87" i="32"/>
  <c r="AE87" i="32"/>
  <c r="AE88" i="32" s="1"/>
  <c r="AE91" i="32" s="1"/>
  <c r="AE85" i="32"/>
  <c r="AE90" i="32" s="1"/>
  <c r="AE89" i="32"/>
  <c r="X56" i="32"/>
  <c r="AF88" i="32"/>
  <c r="AF91" i="32" s="1"/>
  <c r="Y56" i="32"/>
  <c r="Z55" i="32"/>
  <c r="AG89" i="32" l="1"/>
  <c r="AG88" i="32"/>
  <c r="AH88" i="32"/>
  <c r="AG85" i="32"/>
  <c r="AG90" i="32" s="1"/>
  <c r="AH89" i="32"/>
  <c r="AH85" i="32"/>
  <c r="AF90" i="32"/>
  <c r="AG91" i="32"/>
  <c r="AH91" i="32"/>
  <c r="Z56" i="32"/>
  <c r="AA53" i="32"/>
  <c r="AH90" i="32" l="1"/>
  <c r="H28" i="32" s="1"/>
  <c r="H29" i="32"/>
  <c r="AI105" i="32"/>
  <c r="AJ105" i="32" s="1"/>
  <c r="AK105" i="32" s="1"/>
  <c r="AL105" i="32" s="1"/>
  <c r="AA55" i="32"/>
  <c r="AA56" i="32" l="1"/>
  <c r="AB53" i="32"/>
  <c r="AI108" i="32" l="1"/>
  <c r="AI109" i="32" s="1"/>
  <c r="AB55" i="32"/>
  <c r="AC53" i="32" s="1"/>
  <c r="AC55" i="32" l="1"/>
  <c r="AD53" i="32" s="1"/>
  <c r="AJ108" i="32"/>
  <c r="AB56" i="32"/>
  <c r="AD55" i="32" l="1"/>
  <c r="AE53" i="32" s="1"/>
  <c r="AK108" i="32"/>
  <c r="AJ109" i="32"/>
  <c r="AC56" i="32"/>
  <c r="AE55" i="32" l="1"/>
  <c r="AF53" i="32" s="1"/>
  <c r="AL108" i="32"/>
  <c r="AL109" i="32" s="1"/>
  <c r="AK109" i="32"/>
  <c r="AD56" i="32"/>
  <c r="AF55" i="32" l="1"/>
  <c r="AE56" i="32"/>
  <c r="AF56" i="32" l="1"/>
  <c r="AG53" i="32"/>
  <c r="AG55" i="32" l="1"/>
  <c r="AH53" i="32" s="1"/>
  <c r="AH55" i="32" l="1"/>
  <c r="AG56" i="32"/>
  <c r="AH56" i="32" l="1"/>
</calcChain>
</file>

<file path=xl/sharedStrings.xml><?xml version="1.0" encoding="utf-8"?>
<sst xmlns="http://schemas.openxmlformats.org/spreadsheetml/2006/main" count="1944" uniqueCount="682">
  <si>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</si>
  <si>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</si>
  <si>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</si>
  <si>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</si>
  <si>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</si>
  <si>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</si>
  <si>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</si>
  <si>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</si>
  <si>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</si>
  <si>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</si>
  <si>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</si>
  <si>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</si>
  <si>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</si>
  <si>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</si>
  <si>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</si>
  <si>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</si>
  <si>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</si>
  <si>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</si>
  <si>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</si>
  <si>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</si>
  <si>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</si>
  <si>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</si>
  <si>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</si>
  <si>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</si>
  <si>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</si>
  <si>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</si>
  <si>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</si>
  <si>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</si>
  <si>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</si>
  <si>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</si>
  <si>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</si>
  <si>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</si>
  <si>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</si>
  <si>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</si>
  <si>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</si>
  <si>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</si>
  <si>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</si>
  <si>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</si>
  <si>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</si>
  <si>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</si>
  <si>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</si>
  <si>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</si>
  <si>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</si>
  <si>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</si>
  <si>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</si>
  <si>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</si>
  <si>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</si>
  <si>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</si>
  <si>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</si>
  <si>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</si>
  <si>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</si>
  <si>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</si>
  <si>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</si>
  <si>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</si>
  <si>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</si>
  <si>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</si>
  <si>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</si>
  <si>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</si>
  <si>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</si>
  <si>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</si>
  <si>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</si>
  <si>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</si>
  <si>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</si>
  <si>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</si>
  <si>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</si>
  <si>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</si>
  <si>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</si>
  <si>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</si>
  <si>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</si>
  <si>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</si>
  <si>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</si>
  <si>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</si>
  <si>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</si>
  <si>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</si>
  <si>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</si>
  <si>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</si>
  <si>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</si>
  <si>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</si>
  <si>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</si>
  <si>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</si>
  <si>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</si>
  <si>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</si>
  <si>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</si>
  <si>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</si>
  <si>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</si>
  <si>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</si>
  <si>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</si>
  <si>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</si>
  <si>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</si>
  <si>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</si>
  <si>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</si>
  <si>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</si>
  <si>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</si>
  <si>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</si>
  <si>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</si>
  <si>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</si>
  <si>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</si>
  <si>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</si>
  <si>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</si>
  <si>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</si>
  <si>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</si>
  <si>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</si>
  <si>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</si>
  <si>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</si>
  <si>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</si>
  <si>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</si>
  <si>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</si>
  <si>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</si>
  <si>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</si>
  <si>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</si>
  <si>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</si>
  <si>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</si>
  <si>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</si>
  <si>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</si>
  <si>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</si>
  <si>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</si>
  <si>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</si>
  <si>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</si>
  <si>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</si>
  <si>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</si>
  <si>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</si>
  <si>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</si>
  <si>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</si>
  <si>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</si>
  <si>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</si>
  <si>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</si>
  <si>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</si>
  <si>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</si>
  <si>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</si>
  <si>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</si>
  <si>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</si>
  <si>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</si>
  <si>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</si>
  <si>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</si>
  <si>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</si>
  <si>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</si>
  <si>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</si>
  <si>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</si>
  <si>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</si>
  <si>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</si>
  <si>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</si>
  <si>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</si>
  <si>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</si>
  <si>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</si>
  <si>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</si>
  <si>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</si>
  <si>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</si>
  <si>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</si>
  <si>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</si>
  <si>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</si>
  <si>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</si>
  <si>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</si>
  <si>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</si>
  <si>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</si>
  <si>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</si>
  <si>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</si>
  <si>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</si>
  <si>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</si>
  <si>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</si>
  <si>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</si>
  <si>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</si>
  <si>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</si>
  <si>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</si>
  <si>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</si>
  <si>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</si>
  <si>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</si>
  <si>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</si>
  <si>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</si>
  <si>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</si>
  <si>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</si>
  <si>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</si>
  <si>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</si>
  <si>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</si>
  <si>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</si>
  <si>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</si>
  <si>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</si>
  <si>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</si>
  <si>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</si>
  <si>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</si>
  <si>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</si>
  <si>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</si>
  <si>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</si>
  <si>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</si>
  <si>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</si>
  <si>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</si>
  <si>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</si>
  <si>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</si>
  <si>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</si>
  <si>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</si>
  <si>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</si>
  <si>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</si>
  <si>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</si>
  <si>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</si>
  <si>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</si>
  <si>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</si>
  <si>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</si>
  <si>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</si>
  <si>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</si>
  <si>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</si>
  <si>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</si>
  <si>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</si>
  <si>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</si>
  <si>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</si>
  <si>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</si>
  <si>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</si>
  <si>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</si>
  <si>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</si>
  <si>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</si>
  <si>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</si>
  <si>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</si>
  <si>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</si>
  <si>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</si>
  <si>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</si>
  <si>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</si>
  <si>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</si>
  <si>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</si>
  <si>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</si>
  <si>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</si>
  <si>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</si>
  <si>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</si>
  <si>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</si>
  <si>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</si>
  <si>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</si>
  <si>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</si>
  <si>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</si>
  <si>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</si>
  <si>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</si>
  <si>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</si>
  <si>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</si>
  <si>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</si>
  <si>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</si>
  <si>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</si>
  <si>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</si>
  <si>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</si>
  <si>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</si>
  <si>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</si>
  <si>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</si>
  <si>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</si>
  <si>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</si>
  <si>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</si>
  <si>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</si>
  <si>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</si>
  <si>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</si>
  <si>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</si>
  <si>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</si>
  <si>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</si>
  <si>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</si>
  <si>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</si>
  <si>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</si>
  <si>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</si>
  <si>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</si>
  <si>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</si>
  <si>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</si>
  <si>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</si>
  <si>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</si>
  <si>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</si>
  <si>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</si>
  <si>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</si>
  <si>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</si>
  <si>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</si>
  <si>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</si>
  <si>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</si>
  <si>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</si>
  <si>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</si>
  <si>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</si>
  <si>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</si>
  <si>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</si>
  <si>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</si>
  <si>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</si>
  <si>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</si>
  <si>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</si>
  <si>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</si>
  <si>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</si>
  <si>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</si>
  <si>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</si>
  <si>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</si>
  <si>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</si>
  <si>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</si>
  <si>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</si>
  <si>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</si>
  <si>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</si>
  <si>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</si>
  <si>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</si>
  <si>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</si>
  <si>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</si>
  <si>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</si>
  <si>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</si>
  <si>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</si>
  <si>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</si>
  <si>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</si>
  <si>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</si>
  <si>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</si>
  <si>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</si>
  <si>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</si>
  <si>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</si>
  <si>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</si>
  <si>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</si>
  <si>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</si>
  <si>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</si>
  <si>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</si>
  <si>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</si>
  <si>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</si>
  <si>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</si>
  <si>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</si>
  <si>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</si>
  <si>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</si>
  <si>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</si>
  <si>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</si>
  <si>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</si>
  <si>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</si>
  <si>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</si>
  <si>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</si>
  <si>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</si>
  <si>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</si>
  <si>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</si>
  <si>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</si>
  <si>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</si>
  <si>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</si>
  <si>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</si>
  <si>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</si>
  <si>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</si>
  <si>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</si>
  <si>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</si>
  <si>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</si>
  <si>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</si>
  <si>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</si>
  <si>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</si>
  <si>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</si>
  <si>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</si>
  <si>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</si>
  <si>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</si>
  <si>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</si>
  <si>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</si>
  <si>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</si>
  <si>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</si>
  <si>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</si>
  <si>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</si>
  <si>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</si>
  <si>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</si>
  <si>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</si>
  <si>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</si>
  <si>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</si>
  <si>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</si>
  <si>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</si>
  <si>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</si>
  <si>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</si>
  <si>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</si>
  <si>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</si>
  <si>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</si>
  <si>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</si>
  <si>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</si>
  <si>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</si>
  <si>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</si>
  <si>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</si>
  <si>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</si>
  <si>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</si>
  <si>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</si>
  <si>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</si>
  <si>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</si>
  <si>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</si>
  <si>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</si>
  <si>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</si>
  <si>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</si>
  <si>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</si>
  <si>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</si>
  <si>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</si>
  <si>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</si>
  <si>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</si>
  <si>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</si>
  <si>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</si>
  <si>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</si>
  <si>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</si>
  <si>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</si>
  <si>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</si>
  <si>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</si>
  <si>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</si>
  <si>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</si>
  <si>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</si>
  <si>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</si>
  <si>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</si>
  <si>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</si>
  <si>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</si>
  <si>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</si>
  <si>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</si>
  <si>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</si>
  <si>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</si>
  <si>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</si>
  <si>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</si>
  <si>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</si>
  <si>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</si>
  <si>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</si>
  <si>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</si>
  <si>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</si>
  <si>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</si>
  <si>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</si>
  <si>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</si>
  <si>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</si>
  <si>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</si>
  <si>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</si>
  <si>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</si>
  <si>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</si>
  <si>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</si>
  <si>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</si>
  <si>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</si>
  <si>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</si>
  <si>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</si>
  <si>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</si>
  <si>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</si>
  <si>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</si>
  <si>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</si>
  <si>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</si>
  <si>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</si>
  <si>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</si>
  <si>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</si>
  <si>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</si>
  <si>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</si>
  <si>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</si>
  <si>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</si>
  <si>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</si>
  <si>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</si>
  <si>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</si>
  <si>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</si>
  <si>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</si>
  <si>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</si>
  <si>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</si>
  <si>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</si>
  <si>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</si>
  <si>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</si>
  <si>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</si>
  <si>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</si>
  <si>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</si>
  <si>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</si>
  <si>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</si>
  <si>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</si>
  <si>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</si>
  <si>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</si>
  <si>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</si>
  <si>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</si>
  <si>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</si>
  <si>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</si>
  <si>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</si>
  <si>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</si>
  <si>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</si>
  <si>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</si>
  <si>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</si>
  <si>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</si>
  <si>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</si>
  <si>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</si>
  <si>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</si>
  <si>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</si>
  <si>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</si>
  <si>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</si>
  <si>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</si>
  <si>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</si>
  <si>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</si>
  <si>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</si>
  <si>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</si>
  <si>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</si>
  <si>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</si>
  <si>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</si>
  <si>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</si>
  <si>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</si>
  <si>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</si>
  <si>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</si>
  <si>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</si>
  <si>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</si>
  <si>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</si>
  <si>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</si>
  <si>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</si>
  <si>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</si>
  <si>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</si>
  <si>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</si>
  <si>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</si>
  <si>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</si>
  <si>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</si>
  <si>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</si>
  <si>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</si>
  <si>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</si>
  <si>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</si>
  <si>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</si>
  <si>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</si>
  <si>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</si>
  <si>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</si>
  <si>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</si>
  <si>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</si>
  <si>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</si>
  <si>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</si>
  <si>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</si>
  <si>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</si>
  <si>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</si>
  <si>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</si>
  <si>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</si>
  <si>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</si>
  <si>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</si>
  <si>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</si>
  <si>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</si>
  <si>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</si>
  <si>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</si>
  <si>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</si>
  <si>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</si>
  <si>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</si>
  <si>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</si>
  <si>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</si>
  <si>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</si>
  <si>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</si>
  <si>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</si>
  <si>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</si>
  <si>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</si>
  <si>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</si>
  <si>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</si>
  <si>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</si>
  <si>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</si>
  <si>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</si>
  <si>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</si>
  <si>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</si>
  <si>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</si>
  <si>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</si>
  <si>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</si>
  <si>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</si>
  <si>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</si>
  <si>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Не требуется</t>
  </si>
  <si>
    <t>10 кВ</t>
  </si>
  <si>
    <t xml:space="preserve"> № 502/02/16 от 29.04.2016</t>
  </si>
  <si>
    <t>502/02/16 д/с № 1 от 01.06.2016</t>
  </si>
  <si>
    <t>236039, Калининградская обл, Калининград г, Солнечный б-р</t>
  </si>
  <si>
    <t>Шесть (6) ТП 10/0,4 кВ для строительства стадиона на 35000 зрительных мест ( в том числе временные трибуны на 10 000 зрительских мест)</t>
  </si>
  <si>
    <t xml:space="preserve">контактные соединения выключателя (В) в ячейке КЛ-10 кВ (РП-1 новый (п. 1.4) – ТП новые (п. 1.11)) "А" в РУ-10 кВ РП-1 новом (I сек.) ; контактные соединения выключателя (В) в ячейке КЛ-10 кВ (РП-1 новый (п. 1.4) – ТП новые (п. 1.11)) "Б" в РУ-10 кВ РП-1 новом (II сек.) ; контактные соединения выключателя (В) в ячейке КЛ-10 кВ (РП-2 новый (п. 1.4) – ТП новые (п. 1.11)) "А" в РУ-10 кВ РП-2 новом (I сек.) ; контактные соединения выключателя (В) в ячейке КЛ-10 кВ (РП-2 новый (п. 1.4) – ТП новые (п. 1.11)) "Б" в РУ-10 кВ РП-2 новом (II сек.) </t>
  </si>
  <si>
    <t>1 кат - 3000; 2 кат - 12831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</si>
  <si>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</si>
  <si>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</si>
  <si>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</si>
  <si>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</si>
  <si>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</si>
  <si>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</si>
  <si>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</si>
  <si>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</si>
  <si>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</si>
  <si>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</si>
  <si>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</si>
  <si>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</si>
  <si>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</si>
  <si>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да</t>
  </si>
  <si>
    <t>не требуется</t>
  </si>
  <si>
    <t>нд</t>
  </si>
  <si>
    <t>нет</t>
  </si>
  <si>
    <t>РП XXIII</t>
  </si>
  <si>
    <t>Вакуумный выключатель - 17 шт.</t>
  </si>
  <si>
    <t>BB/TEL 1000А</t>
  </si>
  <si>
    <t>РП XХXIII</t>
  </si>
  <si>
    <t>Вакуумный выключатель - 20 шт.</t>
  </si>
  <si>
    <t>17 шт.</t>
  </si>
  <si>
    <t>20 шт.</t>
  </si>
  <si>
    <t>2.</t>
  </si>
  <si>
    <t>3.</t>
  </si>
  <si>
    <t>4.</t>
  </si>
  <si>
    <t>1.1.	Сооружение ПС 110/10 кВ Береговая:
- сооружение РУ 110 кВ по схеме № 110-13 "Две рабочие системы шин" с четырьмя линейными ячейками 110 кВ;
- установку двух трансформаторов 110/10/10 кВ с расщепленными обмотками низкого напряжения мощностью по 25 МВА каждый;
- сооружение РУ-10 кВ (на четыре секции) с четырьмя вводными, двумя секционными, восемнадцатью линейными ячейками с вакуумными выключателями, с ячейками под ТН 10 кВ, ДГК по одной на каждой секции и ТСН 10 кВ.    
1.2.	Сооружение четырех кабельных захода 110 кВ (ориентировочно 4х1 км) от ВЛ 110 кВ О-1 Центральная –  О–30 Московская  с отпайками (Л–115) и ВЛ 110 кВ О-1 Центральная – Северная 330 с отпайками (Л–116) до ПС 110/10 кВ Береговая с образованием двух КВЛ 110 кВ (О-1 Центральная – Береговая), одной КВЛ 110 кВ (Северная 330 – Береговая) и одной КВЛ 110 кВ (О-30 Московская – Береговая) с использованием кабеля 110 кВ с изоляцией из сшитого полиэтилена. 
1.3.	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1.4.	Сооружение двух двухсекционных распределительных пункта (РП) 10 кВ РП-1 и РП-2 с РЗА. 
1.5.	Сооружение двух взаиморезервируемых КЛ 10 кВ (ориентировочно 2х0,3 км) от РУ 10 кВ ПС 110/10 кВ Береговая до РП-1 с использованием кабеля 10 кВ с изоляцией из сшитого полиэтилена сечением 500 кв. мм. (уточнить при проектировании).   
1.6.	 Сооружение двух взаиморезервируемых КЛ 10 кВ (ориентировочно 2х1,4 км) от ЗРУ 10 кВ ПС 110/10 кВ Береговая до РП-2 с использованием кабеля 10 кВ с изоляцией из сшитого полиэтилена сечением 500 кв. мм. (уточнить при проектировании). 1.7.	Сооружение двух взаиморезервируемых КЛ 10 кВ (ориентировочно 2х1,9 км) от РП-XXXIII (п. 1.9) до РП-1 с использованием кабеля 10 кВ с изоляцией из сшитого полиэтилена сечением 240 кв. мм. (уточнить при проектировании). 
1.8.	Сооружение двух взаиморезервируемых КЛ 10 кВ (ориентировочно 2х0,9 км) от РП-XXIII (п. 1.10) до РП-2 по ГП с использованием кабеля 10 кВ с изоляцией из сшитого полиэтилена сечением 240 кв. мм. (уточнить при проектировании).  1.9.	Реконструкцию РУ-10 кВ РП-XХХIII с демонтажом существующих ячеек и монтажом малогабаритных ячеек (предусмотреть 2 дополнительные линейные ячейки для присоединения новых КЛ-10 кВ (п.1.7) к РП-ХXХIII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 
1.10.	Реконструкцию РУ-10 кВ РП-ХХIII с демонтажом существующих ячеек и монтажом малогабаритных ячеек (предусмотреть 2 дополнительные линейные ячейки для присоединения новых КЛ-10 кВ (п.1.8) к РП-ХХIII и перезаводку всех существующих КЛ-10 кВ в новое РУ-10 кВ), пересмотреть схему релейной автоматики, обеспечить подключение ячеек к существующей системе телемеханики.</t>
  </si>
  <si>
    <t>отсутствуют</t>
  </si>
  <si>
    <t xml:space="preserve">Факт </t>
  </si>
  <si>
    <t>Предложения по корректировке плана</t>
  </si>
  <si>
    <t>ВЗ</t>
  </si>
  <si>
    <t>ОЗП</t>
  </si>
  <si>
    <t>ГП</t>
  </si>
  <si>
    <t>УР</t>
  </si>
  <si>
    <t>3.6.</t>
  </si>
  <si>
    <t xml:space="preserve">4.1. </t>
  </si>
  <si>
    <t>4.6.</t>
  </si>
  <si>
    <t>Цели (указать укрупненные цели в соответствии с приложением 1)</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</si>
  <si>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</si>
  <si>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t>
    </r>
  </si>
  <si>
    <t>37 ВВ-10</t>
  </si>
  <si>
    <t>реконструкция</t>
  </si>
  <si>
    <t>Разработка рабочей документации и выполнение строительно-монтажных работ с поставкой оборудования по объекту «Дооборудование РП-XXXIII (инв. № 5458755), РП-XXIII (инв. № 5455924) в г. Калининграде».</t>
  </si>
  <si>
    <t>Т-1, Т-2</t>
  </si>
  <si>
    <t>BB/TEL 1000А, BB/TEL 630А</t>
  </si>
  <si>
    <t>ТСКС</t>
  </si>
  <si>
    <t>ТСН-1</t>
  </si>
  <si>
    <t xml:space="preserve">Трансформатор собственных нужд </t>
  </si>
  <si>
    <t>АКТ технического обследования объекта РП-XXIII 10/0,4 кВ от 08.06.2016 г. АО "Янтарьэнерго" филиал ГЭС</t>
  </si>
  <si>
    <t>Требуется проведение комплексной реконструкции с заменой основного и вторичого оборудования, реконструкцией здания.</t>
  </si>
  <si>
    <t>АКТ технического освидетельствования оборудования РП-XXIII по ул. Дзержинского в г. Калининграде от 19.04.2013 г. АО "Янтарьэнерго" филиал ГЭС, ООО "УК Восток", Ростехнадзор.</t>
  </si>
  <si>
    <t>1. Аварийноопасных дефектов в процессе ТО не выявлено. 2. Оборудование подстанции, проходившее ТО, может эксплуатироваться с условием устранения замечаний в установленные сроки. 3. Следующие ТО оборудования необходимо провести в апреле 2018г.</t>
  </si>
  <si>
    <t>1. Аварийноопасных дефектов в процессе ТО не выявлено. 2. Оборудование подстанции, проходившее ТО, может эксплуатироваться с условием устранения замечаний в установленные сроки. 3. Следующие ТО оборудования необходимо провести в 2018г.</t>
  </si>
  <si>
    <t>АКТ технического обследования объекта РП-XXXIII 10/0,4 кВ от 08.06.2016 г. АО "Янтарьэнерго" филиал ГЭС</t>
  </si>
  <si>
    <t>АКТ технического освидетельствования оборудования РП-XXXIII по ул. Дзержинского в г. Калининграде от 23.01.2013 г. АО "Янтарьэнерго" филиал ГЭС, ООО "УК Восток", Ростехнадзор.</t>
  </si>
  <si>
    <t>1983; 1971</t>
  </si>
  <si>
    <t>TTU-Al TTU-Al</t>
  </si>
  <si>
    <t>1982  1990</t>
  </si>
  <si>
    <t>1970 1977</t>
  </si>
  <si>
    <t>ВМГ-10 ВМГП-10</t>
  </si>
  <si>
    <t>1981 1984</t>
  </si>
  <si>
    <t>1982 1985</t>
  </si>
  <si>
    <t>11 шт.    2 шт.</t>
  </si>
  <si>
    <t>BB/TEL ВМПМ ВМГ</t>
  </si>
  <si>
    <t>4 шт.       1 шт.       7 шт.</t>
  </si>
  <si>
    <t>2012 1988 1966</t>
  </si>
  <si>
    <t>2012 1989 1967</t>
  </si>
  <si>
    <t>-                       1971</t>
  </si>
  <si>
    <t>TbN;          ТМ</t>
  </si>
  <si>
    <t>-                       2007                     2007</t>
  </si>
  <si>
    <t>-                           -</t>
  </si>
  <si>
    <t>2009                          2009</t>
  </si>
  <si>
    <t>Факт 2015</t>
  </si>
  <si>
    <t xml:space="preserve"> по состоянию на 01.01.2015</t>
  </si>
  <si>
    <t xml:space="preserve"> по состоянию на 01.01.2017</t>
  </si>
  <si>
    <t>утв</t>
  </si>
  <si>
    <t>Трансформаторы силовые масляные ТМГ 10/0,4 кВ мощностью 100+160+2х630 кВА; Вакуумные выключатели BB/TEL 1000А, BB/TEL 630А - 37 шт.</t>
  </si>
  <si>
    <t>Реконструкция РП 10 кВ № XXIII (инв.№ 5455924) по ул. Дзержинского и РП 10 кВ № XXXIII (инв. № 5458755) по наб. Генерала Карбышева, г. Калининград</t>
  </si>
  <si>
    <t>31705287616</t>
  </si>
  <si>
    <t>rosseti.ru</t>
  </si>
  <si>
    <t>ООО "Центр ИнжЭнергоПроект"</t>
  </si>
  <si>
    <t>КЛ</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</si>
  <si>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</si>
  <si>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Технологическое присоединение энергопринимающих устройств потребителей свыше 150 кВт</t>
  </si>
  <si>
    <t>не относится</t>
  </si>
  <si>
    <t>Закрыт договор</t>
  </si>
  <si>
    <t>Увеличение объема услуг по договорам технологического присоединения</t>
  </si>
  <si>
    <t>Факт 2015 года</t>
  </si>
  <si>
    <t>ПСД, утв. приказом 162 от 24.05.2018, ГГЭ 39-1-0155-18 от 28.04.2018</t>
  </si>
  <si>
    <t>Городской округ "Город Калининград"</t>
  </si>
  <si>
    <t>ПИР ООО "ЦентрИнжЭнергоПроект" дог. № 1131 от 16.10.2017</t>
  </si>
  <si>
    <t>СМР с поставкой оборудования ОАО "Янтарьэнергосервис" дог. № 963685 от 20.03.2018</t>
  </si>
  <si>
    <t>J_16-0138</t>
  </si>
  <si>
    <t>Объект соответствует Схеме и программе перспективного развития электроэнергетики Калининградской области на 2019-2023 гг.., утв. Распоряжением Губернатора Калининградской области от 28.04.2018 №238-р.</t>
  </si>
  <si>
    <t>Постановление Правительства Российской Федерации от 27 декабря 2004 г. № 861;
Договор технологического присоединения №502/02/16 от 29.04.2016;
Техническое задание от 22.08.2017;
Объект выполняется в рамках Мероприятий по обеспечению надежного электроснабжения объектов Калининградской области, задействованных при проведении чемпионата мира по футболу в 2018 году, и включен в Схему и программу перспективного развития электроэнергетики Калининградской области на 2019-2023 гг.., утв. Распоряжением Губернатора Калининградской области от 28.04.2018 №238-р.</t>
  </si>
  <si>
    <t>09.11.2017
21.03.2019</t>
  </si>
  <si>
    <t>28.04.2018
21.03.2019</t>
  </si>
  <si>
    <t>Стоимость по результатам проведенных закупок с НДС, млн рублей</t>
  </si>
  <si>
    <t>Объем заключенных на отчётную дату договоров по проекту, млн рублей</t>
  </si>
  <si>
    <t>ОАО "Янтарьэнергосервис" договор № 963685 от 20.03.2018 (д/с № 1 от 24.04.2018, д/с № 2 от 03.07.2018, д/с № 3 от 26.12.2018) в ценах 2018 года с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</si>
  <si>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</si>
  <si>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</si>
  <si>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</si>
  <si>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ООО "ЦентрИнжЭнергоПроект" договор № 1131 от 16.10.2017, (д/с № 1 от 12.12.2017, д/с № 2 от 03.04.2018) в ценах 2017 года с НДС, млн рублей</t>
  </si>
  <si>
    <t>ООО "Декорум" договор №926-11/17Б от 17.11.2017 в ценах 2017 года с НДС, млн рублей</t>
  </si>
  <si>
    <t>ГАУ КО "ЦПЭиЦС" договор № 80 от 04.12.2017 (д/с № 1 от 24.01.2018)   в ценах 2018 года без НДС, млн рублей</t>
  </si>
  <si>
    <t>ГАУ КО "ЦПЭиЦС" договор  № 21/СМ от 22.02.2018 в ценах 2018 года без НДС, млн рублей</t>
  </si>
  <si>
    <t>АО "ЦТЗ" договор № 999635 от 23.05.2018 в ценах 2018 года с НДС, млн рублей</t>
  </si>
  <si>
    <t xml:space="preserve"> млн рублей)</t>
  </si>
  <si>
    <r>
      <t>Другое</t>
    </r>
    <r>
      <rPr>
        <vertAlign val="superscript"/>
        <sz val="12"/>
        <rFont val="Times New Roman"/>
        <family val="1"/>
        <charset val="204"/>
      </rPr>
      <t>3)</t>
    </r>
    <r>
      <rPr>
        <sz val="12"/>
        <rFont val="Times New Roman"/>
        <family val="1"/>
        <charset val="204"/>
      </rPr>
      <t>, штуки</t>
    </r>
  </si>
  <si>
    <t>ТМГ-12 160кВА 10/0,4 кВ, 
ТМГ 100 кВА 10/0,23 кВ</t>
  </si>
  <si>
    <t>ТМГ-12 630 кВА 10/0,4 кВ</t>
  </si>
  <si>
    <t>КЛ 10 кВ ТП-1315 - РП XXIII</t>
  </si>
  <si>
    <t>в траншее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</si>
  <si>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</si>
  <si>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r>
      <t>∆L</t>
    </r>
    <r>
      <rPr>
        <vertAlign val="superscript"/>
        <sz val="12"/>
        <rFont val="Times New Roman"/>
        <family val="1"/>
        <charset val="204"/>
      </rPr>
      <t>10</t>
    </r>
    <r>
      <rPr>
        <vertAlign val="subscript"/>
        <sz val="12"/>
        <rFont val="Times New Roman"/>
        <family val="1"/>
        <charset val="204"/>
      </rPr>
      <t>ТП_ЛЭП</t>
    </r>
    <r>
      <rPr>
        <sz val="12"/>
        <rFont val="Times New Roman"/>
        <family val="1"/>
        <charset val="204"/>
      </rPr>
      <t>=0,55 км;
P</t>
    </r>
    <r>
      <rPr>
        <vertAlign val="superscript"/>
        <sz val="12"/>
        <rFont val="Times New Roman"/>
        <family val="1"/>
        <charset val="204"/>
      </rPr>
      <t>10</t>
    </r>
    <r>
      <rPr>
        <sz val="12"/>
        <rFont val="Times New Roman"/>
        <family val="1"/>
        <charset val="204"/>
      </rPr>
      <t>з_тр=1,52 МВА; В</t>
    </r>
    <r>
      <rPr>
        <vertAlign val="superscript"/>
        <sz val="12"/>
        <rFont val="Times New Roman"/>
        <family val="1"/>
        <charset val="204"/>
      </rPr>
      <t>10</t>
    </r>
    <r>
      <rPr>
        <sz val="12"/>
        <rFont val="Times New Roman"/>
        <family val="1"/>
        <charset val="204"/>
      </rPr>
      <t>з=25 шт.;
Nсд_тпр=1 договор;
Фтз=87,60 млн рублей</t>
    </r>
  </si>
  <si>
    <t>КЛ 10 кВ РП XIX - РП XXIII</t>
  </si>
  <si>
    <t>КЛ 10 кВ РП XXIII - ТП-388А</t>
  </si>
  <si>
    <t>КЛ 10 кВ ПС О-12 - РП XXIII</t>
  </si>
  <si>
    <t>КЛ 10 кВ РП XXIII - ТП-308</t>
  </si>
  <si>
    <t>КЛ 10 кВ РП XXIII - ТП-1303</t>
  </si>
  <si>
    <t>КЛ 10 кВ РП XXIII - ТП-728</t>
  </si>
  <si>
    <t>КЛ 10 кВ РП XXIII - ТП-703Б</t>
  </si>
  <si>
    <t>КЛ 10 кВ РП XXIII - ТП-703А</t>
  </si>
  <si>
    <t>КЛ 10 кВ РП XXIII - ПС О-12</t>
  </si>
  <si>
    <t>КЛ 10 кВ ТП-363 - РП XXIII</t>
  </si>
  <si>
    <t>Реконструкция РП-XXIII, РП-XXXIII по ул.Генерала Карбышева в г.Калининграде с установкой вакуумных выключателей, заменой силовых трансформаторов мощностью 1,52 МВА без прироста; строительство КЛ 10 кВ 0,549 км</t>
  </si>
  <si>
    <t>реконструкция РП - 36,535 млн рублей/МВА;
строительство КЛ 10 кВ - 10,398 млн рублей/км</t>
  </si>
  <si>
    <t>1,52 МВА (0), 0,549 (0,549) км</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</si>
  <si>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</si>
  <si>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</si>
  <si>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</si>
  <si>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</si>
  <si>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</si>
  <si>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(плата по договору ТП), руб</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</si>
  <si>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</si>
  <si>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</si>
  <si>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</si>
  <si>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</si>
  <si>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</si>
  <si>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</si>
  <si>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</si>
  <si>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</si>
  <si>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</si>
  <si>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</si>
  <si>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</si>
  <si>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r>
      <t>Год раскрытия информации:</t>
    </r>
    <r>
      <rPr>
        <b/>
        <u/>
        <sz val="12"/>
        <rFont val="Times New Roman"/>
        <family val="1"/>
        <charset val="204"/>
      </rPr>
      <t xml:space="preserve"> 2020 </t>
    </r>
    <r>
      <rPr>
        <b/>
        <sz val="12"/>
        <rFont val="Times New Roman"/>
        <family val="1"/>
        <charset val="204"/>
      </rPr>
      <t>год</t>
    </r>
  </si>
  <si>
    <t>З</t>
  </si>
  <si>
    <t>2020</t>
  </si>
  <si>
    <t>Принят к бухгалтерскому учету</t>
  </si>
  <si>
    <t>Принят к бухгалтерскому учету, оформлен акт законченного строительством объекта</t>
  </si>
  <si>
    <t xml:space="preserve"> по состоянию на 01.01.2019</t>
  </si>
  <si>
    <t>Сметная стоимость проекта в ценах 2019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</si>
</sst>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_ ;\-#,##0.00\ "/>
    <numFmt numFmtId="172" formatCode="0.000"/>
    <numFmt numFmtId="173" formatCode="######0.0#####"/>
    <numFmt numFmtId="174" formatCode="[$-419]mmmm;@"/>
    <numFmt numFmtId="175" formatCode="_-* #,##0\ _₽_-;\-* #,##0\ _₽_-;_-* &quot;-&quot;??\ _₽_-;_-@_-"/>
    <numFmt numFmtId="176" formatCode="_-* #,##0.0000\ _₽_-;\-* #,##0.0000\ _₽_-;_-* &quot;-&quot;??\ _₽_-;_-@_-"/>
    <numFmt numFmtId="177" formatCode="_-* #,##0.000\ _₽_-;\-* #,##0.000\ _₽_-;_-* &quot;-&quot;??\ _₽_-;_-@_-"/>
    <numFmt numFmtId="178" formatCode="_-* #,##0.000\ _₽_-;\-* #,##0.000\ _₽_-;_-* &quot;-&quot;???\ _₽_-;_-@_-"/>
    <numFmt numFmtId="179" formatCode="#,##0.00000000_ ;\-#,##0.00000000\ "/>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1"/>
      <color theme="0" tint="-0.249977111117893"/>
      <name val="Times New Roman"/>
      <family val="1"/>
      <charset val="204"/>
    </font>
    <font>
      <vertAlign val="superscript"/>
      <sz val="12"/>
      <name val="Times New Roman"/>
      <family val="1"/>
      <charset val="204"/>
    </font>
    <font>
      <vertAlign val="subscript"/>
      <sz val="12"/>
      <name val="Times New Roman"/>
      <family val="1"/>
      <charset val="204"/>
    </font>
    <font>
      <sz val="11"/>
      <name val="Calibri"/>
      <family val="2"/>
      <charset val="204"/>
      <scheme val="minor"/>
    </font>
    <font>
      <sz val="10"/>
      <color theme="3" tint="-0.249977111117893"/>
      <name val="Arial Cyr"/>
      <charset val="204"/>
    </font>
    <font>
      <sz val="11"/>
      <color theme="3" tint="-0.249977111117893"/>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theme="8"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174" fontId="11" fillId="0" borderId="0"/>
    <xf numFmtId="43" fontId="1" fillId="0" borderId="0" applyFont="0" applyFill="0" applyBorder="0" applyAlignment="0" applyProtection="0"/>
  </cellStyleXfs>
  <cellXfs count="5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6"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6"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left" vertical="top" wrapText="1"/>
    </xf>
    <xf numFmtId="4"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11" fillId="24" borderId="0" xfId="2" applyFill="1"/>
    <xf numFmtId="0" fontId="11" fillId="0" borderId="1" xfId="0" applyFont="1" applyBorder="1" applyAlignment="1">
      <alignment horizontal="center" vertical="center" wrapText="1"/>
    </xf>
    <xf numFmtId="1" fontId="40" fillId="0" borderId="1" xfId="2" applyNumberFormat="1" applyFont="1" applyFill="1" applyBorder="1" applyAlignment="1">
      <alignment horizontal="center" vertical="center"/>
    </xf>
    <xf numFmtId="1" fontId="40"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3"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0" fontId="66" fillId="0" borderId="42" xfId="67" applyFont="1" applyFill="1" applyBorder="1" applyAlignment="1">
      <alignment vertical="center" wrapText="1"/>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45" xfId="67" applyFont="1" applyFill="1" applyBorder="1" applyAlignment="1">
      <alignment vertical="center" wrapText="1"/>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0" fontId="69" fillId="0" borderId="0" xfId="62" applyFont="1" applyFill="1"/>
    <xf numFmtId="0" fontId="41" fillId="0" borderId="24" xfId="67" applyFont="1" applyFill="1" applyBorder="1" applyAlignment="1">
      <alignment vertical="center" wrapText="1"/>
    </xf>
    <xf numFmtId="1" fontId="7" fillId="0" borderId="0" xfId="67" applyNumberFormat="1" applyFont="1" applyFill="1" applyAlignment="1">
      <alignment vertical="center"/>
    </xf>
    <xf numFmtId="0" fontId="57" fillId="0" borderId="0" xfId="50" applyFont="1" applyAlignment="1">
      <alignment wrapText="1"/>
    </xf>
    <xf numFmtId="0" fontId="70" fillId="0" borderId="0" xfId="50" applyFont="1"/>
    <xf numFmtId="170" fontId="7" fillId="0" borderId="0" xfId="67" applyNumberFormat="1" applyFont="1" applyFill="1" applyAlignment="1">
      <alignment vertical="center"/>
    </xf>
    <xf numFmtId="0" fontId="44" fillId="0" borderId="0" xfId="62"/>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1" xfId="62" applyFont="1" applyBorder="1" applyAlignment="1">
      <alignment wrapText="1"/>
    </xf>
    <xf numFmtId="0" fontId="63" fillId="0" borderId="0" xfId="62" applyFont="1" applyBorder="1"/>
    <xf numFmtId="0" fontId="63" fillId="0" borderId="1" xfId="62"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xf>
    <xf numFmtId="0" fontId="48" fillId="0" borderId="0" xfId="2" applyFont="1" applyAlignment="1">
      <alignment horizontal="right" vertical="center"/>
    </xf>
    <xf numFmtId="0" fontId="48"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8" fillId="0" borderId="0" xfId="2" applyFont="1" applyFill="1" applyAlignment="1">
      <alignment horizontal="center"/>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11" fillId="0" borderId="0" xfId="62" applyFont="1" applyAlignment="1">
      <alignment horizontal="left" vertical="center" wrapText="1"/>
    </xf>
    <xf numFmtId="0" fontId="11" fillId="0" borderId="1" xfId="62" applyFont="1" applyBorder="1" applyAlignment="1">
      <alignment horizontal="center" vertical="center" wrapTex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Fill="1" applyBorder="1" applyAlignment="1">
      <alignment horizontal="center" vertical="center" wrapText="1" shrinkToFit="1"/>
    </xf>
    <xf numFmtId="0" fontId="11" fillId="0" borderId="1" xfId="2" applyFont="1" applyBorder="1" applyAlignment="1">
      <alignment horizontal="left" vertical="top" wrapText="1" shrinkToFit="1"/>
    </xf>
    <xf numFmtId="14" fontId="42" fillId="0" borderId="1" xfId="2" applyNumberFormat="1" applyFont="1" applyBorder="1" applyAlignment="1">
      <alignment horizontal="center" vertical="top" wrapText="1" shrinkToFit="1"/>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2" fontId="7" fillId="0" borderId="1" xfId="1" applyNumberFormat="1" applyFont="1" applyBorder="1" applyAlignment="1">
      <alignment horizontal="left" vertical="center" wrapText="1"/>
    </xf>
    <xf numFmtId="172" fontId="40" fillId="0" borderId="1" xfId="2" applyNumberFormat="1" applyFont="1" applyFill="1" applyBorder="1" applyAlignment="1">
      <alignment horizontal="center" vertical="center"/>
    </xf>
    <xf numFmtId="172" fontId="11" fillId="0" borderId="1" xfId="0" applyNumberFormat="1" applyFont="1" applyBorder="1" applyAlignment="1">
      <alignment horizontal="center" vertical="center" wrapText="1"/>
    </xf>
    <xf numFmtId="0" fontId="45" fillId="0" borderId="1" xfId="0" applyFont="1" applyBorder="1" applyAlignment="1">
      <alignment horizontal="left" vertical="top" wrapText="1"/>
    </xf>
    <xf numFmtId="172" fontId="2" fillId="0" borderId="1" xfId="1" applyNumberFormat="1" applyFont="1" applyBorder="1" applyAlignment="1">
      <alignment horizontal="center" vertical="center"/>
    </xf>
    <xf numFmtId="0" fontId="0" fillId="0" borderId="1" xfId="0" applyFill="1" applyBorder="1" applyAlignment="1">
      <alignment wrapText="1" shrinkToFit="1"/>
    </xf>
    <xf numFmtId="0" fontId="11" fillId="0" borderId="1" xfId="2" applyFont="1" applyFill="1" applyBorder="1" applyAlignment="1">
      <alignment wrapText="1" shrinkToFit="1"/>
    </xf>
    <xf numFmtId="0" fontId="11" fillId="0" borderId="1" xfId="2" applyNumberFormat="1" applyFont="1" applyFill="1" applyBorder="1" applyAlignment="1">
      <alignment horizontal="left" vertical="center" wrapText="1" shrinkToFit="1"/>
    </xf>
    <xf numFmtId="173" fontId="42" fillId="0" borderId="1" xfId="2" applyNumberFormat="1" applyFont="1" applyFill="1" applyBorder="1" applyAlignment="1">
      <alignment horizontal="right" vertical="center" wrapText="1" shrinkToFi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7" fillId="0" borderId="1" xfId="1" applyNumberFormat="1" applyFont="1" applyFill="1" applyBorder="1" applyAlignment="1">
      <alignment horizontal="left" vertical="center" wrapText="1"/>
    </xf>
    <xf numFmtId="0" fontId="45" fillId="25" borderId="1" xfId="0" applyNumberFormat="1" applyFont="1" applyFill="1" applyBorder="1" applyAlignment="1">
      <alignment horizontal="center" vertical="center" wrapText="1"/>
    </xf>
    <xf numFmtId="0" fontId="42" fillId="25" borderId="1" xfId="2" applyNumberFormat="1" applyFont="1" applyFill="1" applyBorder="1" applyAlignment="1">
      <alignment horizontal="center" vertical="top" wrapText="1" shrinkToFit="1"/>
    </xf>
    <xf numFmtId="0" fontId="11" fillId="25" borderId="1" xfId="2" applyFont="1" applyFill="1" applyBorder="1" applyAlignment="1">
      <alignment horizontal="left" vertical="top" wrapText="1" shrinkToFit="1"/>
    </xf>
    <xf numFmtId="0" fontId="11" fillId="0" borderId="1" xfId="2" applyFont="1" applyFill="1" applyBorder="1" applyAlignment="1">
      <alignment horizontal="left" vertical="top" wrapText="1" shrinkToFi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171" fontId="42"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171" fontId="11" fillId="0" borderId="6" xfId="2" applyNumberFormat="1" applyFont="1" applyFill="1" applyBorder="1" applyAlignment="1">
      <alignment horizontal="center" vertical="center" wrapText="1"/>
    </xf>
    <xf numFmtId="171" fontId="42" fillId="0" borderId="1" xfId="45" applyNumberFormat="1" applyFont="1" applyFill="1" applyBorder="1" applyAlignment="1">
      <alignment horizontal="center" vertical="center" wrapText="1"/>
    </xf>
    <xf numFmtId="171" fontId="11" fillId="0" borderId="2" xfId="45" applyNumberFormat="1" applyFont="1" applyFill="1" applyBorder="1" applyAlignment="1">
      <alignment horizontal="center" vertical="center" wrapText="1"/>
    </xf>
    <xf numFmtId="171" fontId="11" fillId="0" borderId="1" xfId="45"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0" fontId="11" fillId="0" borderId="1" xfId="1" applyFont="1" applyBorder="1" applyAlignment="1">
      <alignment vertical="center" wrapText="1"/>
    </xf>
    <xf numFmtId="0" fontId="11" fillId="0" borderId="1" xfId="62" applyFont="1" applyFill="1" applyBorder="1" applyAlignment="1">
      <alignment horizontal="center" vertical="center" wrapText="1"/>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14" fontId="11" fillId="25" borderId="1" xfId="2" applyNumberFormat="1" applyFont="1" applyFill="1" applyBorder="1" applyAlignment="1">
      <alignment horizontal="center" vertical="center" wrapText="1" shrinkToFit="1"/>
    </xf>
    <xf numFmtId="14" fontId="45" fillId="25" borderId="1" xfId="3"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4" fontId="42" fillId="0" borderId="36" xfId="62" applyNumberFormat="1" applyFont="1" applyFill="1" applyBorder="1" applyAlignment="1">
      <alignment horizontal="left" vertical="center" wrapText="1"/>
    </xf>
    <xf numFmtId="4" fontId="40" fillId="24"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2" fontId="4" fillId="0" borderId="1" xfId="1" applyNumberFormat="1" applyFont="1" applyBorder="1" applyAlignment="1">
      <alignment horizontal="center" vertical="center"/>
    </xf>
    <xf numFmtId="0" fontId="63" fillId="26" borderId="1" xfId="62" applyFont="1" applyFill="1" applyBorder="1"/>
    <xf numFmtId="10" fontId="63" fillId="26" borderId="1" xfId="62" applyNumberFormat="1" applyFont="1" applyFill="1" applyBorder="1"/>
    <xf numFmtId="0" fontId="63" fillId="26" borderId="7" xfId="62" applyFont="1" applyFill="1" applyBorder="1"/>
    <xf numFmtId="10" fontId="36" fillId="26" borderId="1" xfId="67" applyNumberFormat="1" applyFont="1" applyFill="1" applyBorder="1" applyAlignment="1">
      <alignment vertical="center"/>
    </xf>
    <xf numFmtId="3" fontId="7" fillId="26" borderId="1" xfId="67" applyNumberFormat="1" applyFont="1" applyFill="1" applyBorder="1" applyAlignment="1">
      <alignment horizontal="right" vertical="center"/>
    </xf>
    <xf numFmtId="167" fontId="36" fillId="26" borderId="1" xfId="67" applyNumberFormat="1" applyFont="1" applyFill="1" applyBorder="1" applyAlignment="1">
      <alignment horizontal="right" vertical="center"/>
    </xf>
    <xf numFmtId="0" fontId="3" fillId="0" borderId="1" xfId="1" applyFill="1" applyBorder="1" applyAlignment="1">
      <alignment vertical="center"/>
    </xf>
    <xf numFmtId="0" fontId="11" fillId="0" borderId="4" xfId="2" applyFont="1" applyFill="1" applyBorder="1" applyAlignment="1">
      <alignment horizontal="center" vertical="center" wrapText="1"/>
    </xf>
    <xf numFmtId="2" fontId="7" fillId="0" borderId="1" xfId="1" applyNumberFormat="1" applyFont="1" applyBorder="1" applyAlignment="1">
      <alignment horizontal="center" vertical="center"/>
    </xf>
    <xf numFmtId="14" fontId="3" fillId="0" borderId="0" xfId="1" applyNumberFormat="1" applyFill="1" applyBorder="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7" borderId="30" xfId="2"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3" fontId="40" fillId="0" borderId="39" xfId="71" applyNumberFormat="1" applyFont="1" applyFill="1" applyBorder="1" applyAlignment="1">
      <alignment vertical="center"/>
    </xf>
    <xf numFmtId="3" fontId="40" fillId="0" borderId="41" xfId="71" applyNumberFormat="1" applyFont="1" applyFill="1" applyBorder="1" applyAlignment="1">
      <alignment vertical="center"/>
    </xf>
    <xf numFmtId="3" fontId="40" fillId="0" borderId="39" xfId="67" applyNumberFormat="1" applyFont="1" applyFill="1" applyBorder="1" applyAlignment="1">
      <alignment vertical="center"/>
    </xf>
    <xf numFmtId="10" fontId="40" fillId="0" borderId="41" xfId="67" applyNumberFormat="1" applyFont="1" applyFill="1" applyBorder="1" applyAlignment="1">
      <alignment vertical="center"/>
    </xf>
    <xf numFmtId="3" fontId="40" fillId="0" borderId="37" xfId="71" applyNumberFormat="1" applyFont="1" applyFill="1" applyBorder="1" applyAlignment="1">
      <alignment vertical="center"/>
    </xf>
    <xf numFmtId="10" fontId="40" fillId="0" borderId="44" xfId="71" applyNumberFormat="1" applyFont="1" applyFill="1" applyBorder="1" applyAlignment="1">
      <alignment vertical="center"/>
    </xf>
    <xf numFmtId="10" fontId="40" fillId="0" borderId="36" xfId="71" applyNumberFormat="1" applyFont="1" applyFill="1" applyBorder="1" applyAlignment="1">
      <alignment vertical="center"/>
    </xf>
    <xf numFmtId="167" fontId="71" fillId="0" borderId="0" xfId="67" applyNumberFormat="1" applyFont="1" applyFill="1" applyBorder="1" applyAlignment="1">
      <alignment horizontal="center" vertical="center"/>
    </xf>
    <xf numFmtId="43" fontId="36" fillId="0" borderId="23" xfId="69" applyFont="1" applyFill="1" applyBorder="1" applyAlignment="1">
      <alignment vertical="center"/>
    </xf>
    <xf numFmtId="43" fontId="40" fillId="0" borderId="1" xfId="69" applyFont="1" applyFill="1" applyBorder="1" applyAlignment="1">
      <alignment vertical="center"/>
    </xf>
    <xf numFmtId="43" fontId="40" fillId="0" borderId="23" xfId="69" applyFont="1" applyFill="1" applyBorder="1" applyAlignment="1">
      <alignment vertical="center"/>
    </xf>
    <xf numFmtId="3" fontId="38" fillId="0" borderId="1" xfId="67" applyNumberFormat="1" applyFont="1" applyFill="1" applyBorder="1" applyAlignment="1">
      <alignment vertical="center"/>
    </xf>
    <xf numFmtId="175" fontId="40" fillId="0" borderId="1" xfId="72" applyNumberFormat="1" applyFont="1" applyFill="1" applyBorder="1" applyAlignment="1">
      <alignment horizontal="center" vertical="center"/>
    </xf>
    <xf numFmtId="175" fontId="40" fillId="0" borderId="1" xfId="72" applyNumberFormat="1" applyFont="1" applyFill="1" applyBorder="1" applyAlignment="1">
      <alignment horizontal="center"/>
    </xf>
    <xf numFmtId="164" fontId="36" fillId="0" borderId="1" xfId="58" applyFont="1" applyFill="1" applyBorder="1" applyAlignment="1">
      <alignment vertical="center"/>
    </xf>
    <xf numFmtId="164" fontId="36" fillId="0" borderId="4" xfId="58" applyFont="1" applyFill="1" applyBorder="1" applyAlignment="1">
      <alignment vertical="center"/>
    </xf>
    <xf numFmtId="175" fontId="41" fillId="0" borderId="1" xfId="72" applyNumberFormat="1" applyFont="1" applyFill="1" applyBorder="1" applyAlignment="1">
      <alignment horizontal="center" vertical="center"/>
    </xf>
    <xf numFmtId="175" fontId="41" fillId="0" borderId="23" xfId="72" applyNumberFormat="1" applyFont="1" applyFill="1" applyBorder="1" applyAlignment="1">
      <alignment horizontal="center" vertical="center"/>
    </xf>
    <xf numFmtId="43" fontId="38" fillId="0" borderId="1" xfId="69" applyFont="1" applyFill="1" applyBorder="1" applyAlignment="1">
      <alignment vertical="center"/>
    </xf>
    <xf numFmtId="164" fontId="40" fillId="0" borderId="1" xfId="58" applyFont="1" applyFill="1" applyBorder="1" applyAlignment="1">
      <alignment vertical="center"/>
    </xf>
    <xf numFmtId="176" fontId="40" fillId="0" borderId="1" xfId="72" applyNumberFormat="1" applyFont="1" applyFill="1" applyBorder="1" applyAlignment="1">
      <alignment horizontal="center"/>
    </xf>
    <xf numFmtId="169" fontId="41" fillId="0" borderId="1" xfId="70" applyNumberFormat="1" applyFont="1" applyFill="1" applyBorder="1" applyAlignment="1">
      <alignment horizontal="center" vertical="center"/>
    </xf>
    <xf numFmtId="43" fontId="41" fillId="0" borderId="1" xfId="72" applyNumberFormat="1" applyFont="1" applyFill="1" applyBorder="1" applyAlignment="1">
      <alignment horizontal="center" vertical="center"/>
    </xf>
    <xf numFmtId="43" fontId="41" fillId="0" borderId="23" xfId="72" applyNumberFormat="1" applyFont="1" applyFill="1" applyBorder="1" applyAlignment="1">
      <alignment horizontal="center" vertical="center"/>
    </xf>
    <xf numFmtId="175" fontId="36" fillId="0" borderId="1" xfId="69" applyNumberFormat="1" applyFont="1" applyFill="1" applyBorder="1" applyAlignment="1">
      <alignment vertical="center"/>
    </xf>
    <xf numFmtId="4" fontId="45" fillId="0" borderId="1" xfId="71" applyNumberFormat="1" applyFont="1" applyFill="1" applyBorder="1" applyAlignment="1">
      <alignment horizontal="center" vertical="center"/>
    </xf>
    <xf numFmtId="3" fontId="45" fillId="0" borderId="1" xfId="71" applyNumberFormat="1" applyFont="1" applyFill="1" applyBorder="1" applyAlignment="1">
      <alignment horizontal="center" vertical="center"/>
    </xf>
    <xf numFmtId="0" fontId="3" fillId="0" borderId="1" xfId="1" applyFill="1" applyBorder="1" applyAlignment="1"/>
    <xf numFmtId="0" fontId="11" fillId="0" borderId="1" xfId="45" applyFont="1" applyFill="1" applyBorder="1" applyAlignment="1">
      <alignment horizontal="left" vertical="center" wrapText="1"/>
    </xf>
    <xf numFmtId="0" fontId="40" fillId="0" borderId="1" xfId="0" applyFont="1" applyBorder="1" applyAlignment="1">
      <alignment horizontal="left" vertical="center" wrapText="1"/>
    </xf>
    <xf numFmtId="177" fontId="36" fillId="0" borderId="1" xfId="69" applyNumberFormat="1" applyFont="1" applyBorder="1" applyAlignment="1">
      <alignment horizontal="center" vertical="center"/>
    </xf>
    <xf numFmtId="0" fontId="1" fillId="0" borderId="0" xfId="50"/>
    <xf numFmtId="177" fontId="40" fillId="0" borderId="1" xfId="69" applyNumberFormat="1" applyFont="1" applyBorder="1" applyAlignment="1">
      <alignment horizontal="center" vertical="center"/>
    </xf>
    <xf numFmtId="0" fontId="74" fillId="0" borderId="0" xfId="50" applyFont="1"/>
    <xf numFmtId="0" fontId="11" fillId="0" borderId="0" xfId="50" applyFont="1" applyFill="1" applyBorder="1" applyAlignment="1">
      <alignment horizontal="left" vertical="center" wrapText="1"/>
    </xf>
    <xf numFmtId="177" fontId="36" fillId="0" borderId="0" xfId="69" applyNumberFormat="1" applyFont="1" applyBorder="1" applyAlignment="1">
      <alignment horizontal="center" vertical="center"/>
    </xf>
    <xf numFmtId="0" fontId="36" fillId="0" borderId="1" xfId="50" applyFont="1" applyBorder="1" applyAlignment="1">
      <alignment horizontal="center"/>
    </xf>
    <xf numFmtId="0" fontId="36" fillId="0" borderId="1" xfId="50" applyFont="1" applyBorder="1" applyAlignment="1">
      <alignment horizontal="center" vertical="center"/>
    </xf>
    <xf numFmtId="0" fontId="75" fillId="0" borderId="0" xfId="0" applyFont="1" applyAlignment="1">
      <alignment horizontal="center" vertical="center" wrapText="1"/>
    </xf>
    <xf numFmtId="0" fontId="36" fillId="0" borderId="0" xfId="50" applyFont="1"/>
    <xf numFmtId="0" fontId="41" fillId="0" borderId="1" xfId="62" applyFont="1" applyBorder="1" applyAlignment="1">
      <alignment horizontal="left" vertical="center" wrapText="1"/>
    </xf>
    <xf numFmtId="43" fontId="38" fillId="0" borderId="1" xfId="69" applyFont="1" applyBorder="1" applyAlignment="1">
      <alignment horizontal="center" vertical="center"/>
    </xf>
    <xf numFmtId="175" fontId="38" fillId="0" borderId="1" xfId="69" applyNumberFormat="1" applyFont="1" applyBorder="1" applyAlignment="1">
      <alignment horizontal="center" vertical="center"/>
    </xf>
    <xf numFmtId="168" fontId="75" fillId="0" borderId="0" xfId="0" applyNumberFormat="1" applyFont="1" applyAlignment="1">
      <alignment wrapText="1"/>
    </xf>
    <xf numFmtId="0" fontId="38" fillId="0" borderId="0" xfId="50" applyFont="1"/>
    <xf numFmtId="0" fontId="41" fillId="0" borderId="4" xfId="62" applyFont="1" applyBorder="1" applyAlignment="1">
      <alignment horizontal="left" vertical="center" wrapText="1"/>
    </xf>
    <xf numFmtId="0" fontId="40" fillId="0" borderId="1" xfId="62" applyFont="1" applyBorder="1" applyAlignment="1">
      <alignment horizontal="left" vertical="center" wrapText="1"/>
    </xf>
    <xf numFmtId="175" fontId="36" fillId="0" borderId="1" xfId="69" applyNumberFormat="1" applyFont="1" applyBorder="1" applyAlignment="1">
      <alignment horizontal="center" vertical="center"/>
    </xf>
    <xf numFmtId="176" fontId="36" fillId="0" borderId="1" xfId="69" applyNumberFormat="1" applyFont="1" applyBorder="1" applyAlignment="1">
      <alignment horizontal="center" vertical="center"/>
    </xf>
    <xf numFmtId="0" fontId="76" fillId="0" borderId="0" xfId="0" applyFont="1"/>
    <xf numFmtId="175" fontId="40" fillId="0" borderId="1" xfId="69" applyNumberFormat="1" applyFont="1" applyBorder="1" applyAlignment="1">
      <alignment horizontal="center" vertical="center"/>
    </xf>
    <xf numFmtId="168" fontId="44" fillId="0" borderId="0" xfId="0" applyNumberFormat="1" applyFont="1" applyAlignment="1">
      <alignment wrapText="1"/>
    </xf>
    <xf numFmtId="0" fontId="40" fillId="0" borderId="0" xfId="50" applyFont="1"/>
    <xf numFmtId="0" fontId="40" fillId="0" borderId="4" xfId="62" applyFont="1" applyBorder="1" applyAlignment="1">
      <alignment horizontal="left" vertical="center" wrapText="1"/>
    </xf>
    <xf numFmtId="177" fontId="36" fillId="0" borderId="1" xfId="50" applyNumberFormat="1" applyFont="1" applyBorder="1" applyAlignment="1">
      <alignment horizontal="center" vertical="center"/>
    </xf>
    <xf numFmtId="178" fontId="36" fillId="0" borderId="1" xfId="50" applyNumberFormat="1" applyFont="1" applyBorder="1" applyAlignment="1">
      <alignment horizontal="center" vertical="center"/>
    </xf>
    <xf numFmtId="2" fontId="0" fillId="0" borderId="0" xfId="0" applyNumberFormat="1" applyAlignment="1">
      <alignment horizontal="center" vertical="center"/>
    </xf>
    <xf numFmtId="179" fontId="11" fillId="0" borderId="0" xfId="2" applyNumberFormat="1" applyFont="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5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0" fillId="0" borderId="0" xfId="50" applyFont="1" applyFill="1" applyAlignment="1">
      <alignment horizontal="center" vertical="center"/>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0" fontId="42" fillId="0" borderId="0" xfId="50" applyFont="1" applyFill="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2" fillId="0" borderId="9"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8" xfId="2" applyFont="1" applyFill="1" applyBorder="1" applyAlignment="1">
      <alignment horizontal="center" vertical="center" wrapText="1"/>
    </xf>
    <xf numFmtId="0" fontId="42" fillId="0" borderId="20" xfId="2"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 от 12.03 2" xfId="71"/>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Финансовый 4 2" xfId="72"/>
    <cellStyle name="Хороший 2" xfId="61"/>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эфф'!$A$87</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_-* #\ ##0\ _₽_-;\-* #\ ##0\ _₽_-;_-* "-"??\ _₽_-;_-@_-</c:formatCode>
                <c:ptCount val="11"/>
                <c:pt idx="0">
                  <c:v>-53100</c:v>
                </c:pt>
                <c:pt idx="1">
                  <c:v>-72498853.799799994</c:v>
                </c:pt>
                <c:pt idx="2">
                  <c:v>-2893741.3431478254</c:v>
                </c:pt>
                <c:pt idx="3">
                  <c:v>1205731.8826400193</c:v>
                </c:pt>
                <c:pt idx="4">
                  <c:v>2800542.7831093771</c:v>
                </c:pt>
                <c:pt idx="5">
                  <c:v>3807738.043548686</c:v>
                </c:pt>
                <c:pt idx="6">
                  <c:v>3507098.5997434044</c:v>
                </c:pt>
                <c:pt idx="7">
                  <c:v>3230587.5638926351</c:v>
                </c:pt>
                <c:pt idx="8">
                  <c:v>2973559.1890641372</c:v>
                </c:pt>
                <c:pt idx="9">
                  <c:v>2734814.1740004048</c:v>
                </c:pt>
                <c:pt idx="10">
                  <c:v>2513218.2333874139</c:v>
                </c:pt>
              </c:numCache>
            </c:numRef>
          </c:val>
          <c:smooth val="0"/>
        </c:ser>
        <c:ser>
          <c:idx val="1"/>
          <c:order val="1"/>
          <c:tx>
            <c:strRef>
              <c:f>'5. анализ эконом эфф'!$A$88</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эфф'!$B$88:$L$88</c:f>
              <c:numCache>
                <c:formatCode>_-* #\ ##0\ _₽_-;\-* #\ ##0\ _₽_-;_-* "-"??\ _₽_-;_-@_-</c:formatCode>
                <c:ptCount val="11"/>
                <c:pt idx="0">
                  <c:v>-53100</c:v>
                </c:pt>
                <c:pt idx="1">
                  <c:v>-72551953.799799994</c:v>
                </c:pt>
                <c:pt idx="2">
                  <c:v>-75445695.142947823</c:v>
                </c:pt>
                <c:pt idx="3">
                  <c:v>-74239963.260307804</c:v>
                </c:pt>
                <c:pt idx="4">
                  <c:v>-71439420.477198422</c:v>
                </c:pt>
                <c:pt idx="5">
                  <c:v>-67631682.433649734</c:v>
                </c:pt>
                <c:pt idx="6">
                  <c:v>-64124583.83390633</c:v>
                </c:pt>
                <c:pt idx="7">
                  <c:v>-60893996.270013697</c:v>
                </c:pt>
                <c:pt idx="8">
                  <c:v>-57920437.08094956</c:v>
                </c:pt>
                <c:pt idx="9">
                  <c:v>-55185622.906949155</c:v>
                </c:pt>
                <c:pt idx="10">
                  <c:v>-52672404.673561744</c:v>
                </c:pt>
              </c:numCache>
            </c:numRef>
          </c:val>
          <c:smooth val="0"/>
        </c:ser>
        <c:dLbls>
          <c:showLegendKey val="0"/>
          <c:showVal val="0"/>
          <c:showCatName val="0"/>
          <c:showSerName val="0"/>
          <c:showPercent val="0"/>
          <c:showBubbleSize val="0"/>
        </c:dLbls>
        <c:smooth val="0"/>
        <c:axId val="621659744"/>
        <c:axId val="621661704"/>
      </c:lineChart>
      <c:catAx>
        <c:axId val="62165974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1661704"/>
        <c:crosses val="autoZero"/>
        <c:auto val="1"/>
        <c:lblAlgn val="ctr"/>
        <c:lblOffset val="100"/>
        <c:noMultiLvlLbl val="0"/>
      </c:catAx>
      <c:valAx>
        <c:axId val="621661704"/>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16597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marker>
            <c:symbol val="none"/>
          </c:marker>
          <c:val>
            <c:numRef>
              <c:f>'5. анализ эконом эфф'!$B$86:$L$86</c:f>
              <c:numCache>
                <c:formatCode>_-* #\ ##0.0000\ _₽_-;\-* #\ ##0.0000\ _₽_-;_-* "-"??\ _₽_-;_-@_-</c:formatCode>
                <c:ptCount val="11"/>
                <c:pt idx="0">
                  <c:v>1</c:v>
                </c:pt>
                <c:pt idx="1">
                  <c:v>1</c:v>
                </c:pt>
                <c:pt idx="2">
                  <c:v>0.94072086838359736</c:v>
                </c:pt>
                <c:pt idx="3">
                  <c:v>0.83249634370229864</c:v>
                </c:pt>
                <c:pt idx="4">
                  <c:v>0.73672242805513155</c:v>
                </c:pt>
                <c:pt idx="5">
                  <c:v>0.65196675049126696</c:v>
                </c:pt>
                <c:pt idx="6">
                  <c:v>0.57696172609846641</c:v>
                </c:pt>
                <c:pt idx="7">
                  <c:v>0.51058559831722694</c:v>
                </c:pt>
                <c:pt idx="8">
                  <c:v>0.45184566222763445</c:v>
                </c:pt>
                <c:pt idx="9">
                  <c:v>0.39986341790056151</c:v>
                </c:pt>
                <c:pt idx="10">
                  <c:v>0.35386143177040841</c:v>
                </c:pt>
              </c:numCache>
            </c:numRef>
          </c:val>
          <c:smooth val="0"/>
          <c:extLst>
            <c:ext xmlns:c15="http://schemas.microsoft.com/office/drawing/2012/chart" uri="{02D57815-91ED-43cb-92C2-25804820EDAC}">
              <c15:filteredSeriesTitle>
                <c15:tx>
                  <c:strRef>
                    <c:extLst>
                      <c:ext uri="{02D57815-91ED-43cb-92C2-25804820EDAC}">
                        <c15:formulaRef>
                          <c15:sqref>'5. анализ эконом эфф'!$A$86</c15:sqref>
                        </c15:formulaRef>
                      </c:ext>
                    </c:extLst>
                    <c:strCache>
                      <c:ptCount val="1"/>
                      <c:pt idx="0">
                        <c:v>Коэффициент дисконтирования </c:v>
                      </c:pt>
                    </c:strCache>
                  </c:strRef>
                </c15:tx>
              </c15:filteredSeriesTitle>
            </c:ext>
            <c:ext xmlns:c15="http://schemas.microsoft.com/office/drawing/2012/chart" uri="{02D57815-91ED-43cb-92C2-25804820EDAC}">
              <c15:filteredCategoryTitle>
                <c15:cat>
                  <c:numRef>
                    <c:extLst>
                      <c:ext uri="{02D57815-91ED-43cb-92C2-25804820EDAC}">
                        <c15:formulaRef>
                          <c15:sqref>'5. анализ эконом эфф'!$B$47:$L$47</c15:sqref>
                        </c15:formulaRef>
                      </c:ext>
                    </c:extLst>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15:cat>
              </c15:filteredCategoryTitle>
            </c:ext>
          </c:extLst>
        </c:ser>
        <c:ser>
          <c:idx val="1"/>
          <c:order val="1"/>
          <c:marker>
            <c:symbol val="none"/>
          </c:marker>
          <c:val>
            <c:numRef>
              <c:f>'5. анализ эконом эфф'!$B$87:$L$87</c:f>
              <c:numCache>
                <c:formatCode>_-* #\ ##0\ _₽_-;\-* #\ ##0\ _₽_-;_-* "-"??\ _₽_-;_-@_-</c:formatCode>
                <c:ptCount val="11"/>
                <c:pt idx="0">
                  <c:v>-53100</c:v>
                </c:pt>
                <c:pt idx="1">
                  <c:v>-72498853.799799994</c:v>
                </c:pt>
                <c:pt idx="2">
                  <c:v>-2893741.3431478254</c:v>
                </c:pt>
                <c:pt idx="3">
                  <c:v>1205731.8826400193</c:v>
                </c:pt>
                <c:pt idx="4">
                  <c:v>2800542.7831093771</c:v>
                </c:pt>
                <c:pt idx="5">
                  <c:v>3807738.043548686</c:v>
                </c:pt>
                <c:pt idx="6">
                  <c:v>3507098.5997434044</c:v>
                </c:pt>
                <c:pt idx="7">
                  <c:v>3230587.5638926351</c:v>
                </c:pt>
                <c:pt idx="8">
                  <c:v>2973559.1890641372</c:v>
                </c:pt>
                <c:pt idx="9">
                  <c:v>2734814.1740004048</c:v>
                </c:pt>
                <c:pt idx="10">
                  <c:v>2513218.2333874139</c:v>
                </c:pt>
              </c:numCache>
            </c:numRef>
          </c:val>
          <c:smooth val="0"/>
          <c:extLst>
            <c:ext xmlns:c15="http://schemas.microsoft.com/office/drawing/2012/chart" uri="{02D57815-91ED-43cb-92C2-25804820EDAC}">
              <c15:filteredSeriesTitle>
                <c15:tx>
                  <c:strRef>
                    <c:extLst>
                      <c:ext uri="{02D57815-91ED-43cb-92C2-25804820EDAC}">
                        <c15:formulaRef>
                          <c15:sqref>'5. анализ эконом эфф'!$A$87</c15:sqref>
                        </c15:formulaRef>
                      </c:ext>
                    </c:extLst>
                    <c:strCache>
                      <c:ptCount val="1"/>
                      <c:pt idx="0">
                        <c:v>Дисконтированный денежный поток нарастающим итогом (PV)</c:v>
                      </c:pt>
                    </c:strCache>
                  </c:strRef>
                </c15:tx>
              </c15:filteredSeriesTitle>
            </c:ext>
            <c:ext xmlns:c15="http://schemas.microsoft.com/office/drawing/2012/chart" uri="{02D57815-91ED-43cb-92C2-25804820EDAC}">
              <c15:filteredCategoryTitle>
                <c15:cat>
                  <c:numRef>
                    <c:extLst>
                      <c:ext uri="{02D57815-91ED-43cb-92C2-25804820EDAC}">
                        <c15:formulaRef>
                          <c15:sqref>'5. анализ эконом эфф'!$B$47:$L$47</c15:sqref>
                        </c15:formulaRef>
                      </c:ext>
                    </c:extLst>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15:cat>
              </c15:filteredCategoryTitle>
            </c:ext>
          </c:extLst>
        </c:ser>
        <c:dLbls>
          <c:showLegendKey val="0"/>
          <c:showVal val="0"/>
          <c:showCatName val="0"/>
          <c:showSerName val="0"/>
          <c:showPercent val="0"/>
          <c:showBubbleSize val="0"/>
        </c:dLbls>
        <c:smooth val="0"/>
        <c:axId val="621663272"/>
        <c:axId val="621656608"/>
      </c:lineChart>
      <c:catAx>
        <c:axId val="62166327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1656608"/>
        <c:crosses val="autoZero"/>
        <c:auto val="1"/>
        <c:lblAlgn val="ctr"/>
        <c:lblOffset val="100"/>
        <c:noMultiLvlLbl val="0"/>
      </c:catAx>
      <c:valAx>
        <c:axId val="621656608"/>
        <c:scaling>
          <c:orientation val="minMax"/>
        </c:scaling>
        <c:delete val="0"/>
        <c:axPos val="l"/>
        <c:majorGridlines/>
        <c:numFmt formatCode="_-* #\ ##0.0000\ _₽_-;\-* #\ ##0.000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16632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621662880"/>
        <c:axId val="621665232"/>
      </c:lineChart>
      <c:catAx>
        <c:axId val="6216628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1665232"/>
        <c:crosses val="autoZero"/>
        <c:auto val="1"/>
        <c:lblAlgn val="ctr"/>
        <c:lblOffset val="100"/>
        <c:noMultiLvlLbl val="0"/>
      </c:catAx>
      <c:valAx>
        <c:axId val="621665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16628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6.2. Паспорт фин осв ввод факт"/>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7" zoomScaleSheetLayoutView="100" workbookViewId="0">
      <selection activeCell="A5" sqref="A5:C5"/>
    </sheetView>
  </sheetViews>
  <sheetFormatPr defaultColWidth="9.28515625" defaultRowHeight="15" x14ac:dyDescent="0.25"/>
  <cols>
    <col min="1" max="1" width="6.28515625" style="272" customWidth="1"/>
    <col min="2" max="2" width="53.5703125" style="272" customWidth="1"/>
    <col min="3" max="3" width="91.42578125" style="272" customWidth="1"/>
    <col min="4" max="4" width="12" style="272" customWidth="1"/>
    <col min="5" max="5" width="14.42578125" style="272" hidden="1" customWidth="1"/>
    <col min="6" max="6" width="36.5703125" style="272" customWidth="1"/>
    <col min="7" max="7" width="20" style="272" customWidth="1"/>
    <col min="8" max="8" width="25.5703125" style="272" customWidth="1"/>
    <col min="9" max="9" width="16.42578125" style="272" customWidth="1"/>
    <col min="10" max="16384" width="9.28515625" style="272"/>
  </cols>
  <sheetData>
    <row r="1" spans="1:22" s="15" customFormat="1" ht="18.75" customHeight="1" x14ac:dyDescent="0.2">
      <c r="A1" s="254"/>
      <c r="C1" s="255" t="s">
        <v>66</v>
      </c>
    </row>
    <row r="2" spans="1:22" s="15" customFormat="1" ht="18.75" customHeight="1" x14ac:dyDescent="0.3">
      <c r="A2" s="254"/>
      <c r="C2" s="256" t="s">
        <v>8</v>
      </c>
    </row>
    <row r="3" spans="1:22" s="15" customFormat="1" ht="18.75" x14ac:dyDescent="0.3">
      <c r="A3" s="257"/>
      <c r="C3" s="256" t="s">
        <v>65</v>
      </c>
    </row>
    <row r="4" spans="1:22" s="15" customFormat="1" ht="18.75" x14ac:dyDescent="0.3">
      <c r="A4" s="257"/>
      <c r="H4" s="256"/>
    </row>
    <row r="5" spans="1:22" s="15" customFormat="1" ht="15.75" x14ac:dyDescent="0.25">
      <c r="A5" s="389" t="s">
        <v>675</v>
      </c>
      <c r="B5" s="389"/>
      <c r="C5" s="389"/>
      <c r="D5" s="140"/>
      <c r="E5" s="140"/>
      <c r="F5" s="140"/>
      <c r="G5" s="140"/>
      <c r="H5" s="140"/>
      <c r="I5" s="140"/>
      <c r="J5" s="140"/>
    </row>
    <row r="6" spans="1:22" s="15" customFormat="1" ht="18.75" x14ac:dyDescent="0.3">
      <c r="A6" s="257"/>
      <c r="H6" s="256"/>
    </row>
    <row r="7" spans="1:22" s="15" customFormat="1" ht="18.75" x14ac:dyDescent="0.2">
      <c r="A7" s="393" t="s">
        <v>7</v>
      </c>
      <c r="B7" s="393"/>
      <c r="C7" s="393"/>
      <c r="D7" s="258"/>
      <c r="E7" s="258"/>
      <c r="F7" s="258"/>
      <c r="G7" s="258"/>
      <c r="H7" s="258"/>
      <c r="I7" s="258"/>
      <c r="J7" s="258"/>
      <c r="K7" s="258"/>
      <c r="L7" s="258"/>
      <c r="M7" s="258"/>
      <c r="N7" s="258"/>
      <c r="O7" s="258"/>
      <c r="P7" s="258"/>
      <c r="Q7" s="258"/>
      <c r="R7" s="258"/>
      <c r="S7" s="258"/>
      <c r="T7" s="258"/>
      <c r="U7" s="258"/>
      <c r="V7" s="258"/>
    </row>
    <row r="8" spans="1:22" s="15" customFormat="1" ht="18.75" x14ac:dyDescent="0.2">
      <c r="A8" s="259"/>
      <c r="B8" s="259"/>
      <c r="C8" s="259"/>
      <c r="D8" s="259"/>
      <c r="E8" s="259"/>
      <c r="F8" s="259"/>
      <c r="G8" s="259"/>
      <c r="H8" s="259"/>
      <c r="I8" s="258"/>
      <c r="J8" s="258"/>
      <c r="K8" s="258"/>
      <c r="L8" s="258"/>
      <c r="M8" s="258"/>
      <c r="N8" s="258"/>
      <c r="O8" s="258"/>
      <c r="P8" s="258"/>
      <c r="Q8" s="258"/>
      <c r="R8" s="258"/>
      <c r="S8" s="258"/>
      <c r="T8" s="258"/>
      <c r="U8" s="258"/>
      <c r="V8" s="258"/>
    </row>
    <row r="9" spans="1:22" s="15" customFormat="1" ht="18.75" x14ac:dyDescent="0.2">
      <c r="A9" s="394" t="str">
        <f>'[2]1. паспорт местоположение'!A9:C9</f>
        <v>Акционерное общество "Янтарьэнерго" ДЗО  ПАО "Россети"</v>
      </c>
      <c r="B9" s="394"/>
      <c r="C9" s="394"/>
      <c r="D9" s="260"/>
      <c r="E9" s="260"/>
      <c r="F9" s="260"/>
      <c r="G9" s="260"/>
      <c r="H9" s="260"/>
      <c r="I9" s="258"/>
      <c r="J9" s="258"/>
      <c r="K9" s="258"/>
      <c r="L9" s="258"/>
      <c r="M9" s="258"/>
      <c r="N9" s="258"/>
      <c r="O9" s="258"/>
      <c r="P9" s="258"/>
      <c r="Q9" s="258"/>
      <c r="R9" s="258"/>
      <c r="S9" s="258"/>
      <c r="T9" s="258"/>
      <c r="U9" s="258"/>
      <c r="V9" s="258"/>
    </row>
    <row r="10" spans="1:22" s="15" customFormat="1" ht="18.75" x14ac:dyDescent="0.2">
      <c r="A10" s="390" t="s">
        <v>6</v>
      </c>
      <c r="B10" s="390"/>
      <c r="C10" s="390"/>
      <c r="D10" s="261"/>
      <c r="E10" s="261"/>
      <c r="F10" s="261"/>
      <c r="G10" s="261"/>
      <c r="H10" s="261"/>
      <c r="I10" s="258"/>
      <c r="J10" s="258"/>
      <c r="K10" s="258"/>
      <c r="L10" s="258"/>
      <c r="M10" s="258"/>
      <c r="N10" s="258"/>
      <c r="O10" s="258"/>
      <c r="P10" s="258"/>
      <c r="Q10" s="258"/>
      <c r="R10" s="258"/>
      <c r="S10" s="258"/>
      <c r="T10" s="258"/>
      <c r="U10" s="258"/>
      <c r="V10" s="258"/>
    </row>
    <row r="11" spans="1:22" s="15" customFormat="1" ht="18.75" x14ac:dyDescent="0.2">
      <c r="A11" s="259"/>
      <c r="B11" s="259"/>
      <c r="C11" s="259"/>
      <c r="D11" s="259"/>
      <c r="E11" s="259"/>
      <c r="F11" s="259"/>
      <c r="G11" s="259"/>
      <c r="H11" s="259"/>
      <c r="I11" s="258"/>
      <c r="J11" s="258"/>
      <c r="K11" s="258"/>
      <c r="L11" s="258"/>
      <c r="M11" s="258"/>
      <c r="N11" s="258"/>
      <c r="O11" s="258"/>
      <c r="P11" s="258"/>
      <c r="Q11" s="258"/>
      <c r="R11" s="258"/>
      <c r="S11" s="258"/>
      <c r="T11" s="258"/>
      <c r="U11" s="258"/>
      <c r="V11" s="258"/>
    </row>
    <row r="12" spans="1:22" s="15" customFormat="1" ht="18.75" x14ac:dyDescent="0.2">
      <c r="A12" s="392" t="s">
        <v>621</v>
      </c>
      <c r="B12" s="392"/>
      <c r="C12" s="392"/>
      <c r="D12" s="260"/>
      <c r="E12" s="260"/>
      <c r="F12" s="260"/>
      <c r="G12" s="260"/>
      <c r="H12" s="260"/>
      <c r="I12" s="258"/>
      <c r="J12" s="258"/>
      <c r="K12" s="258"/>
      <c r="L12" s="258"/>
      <c r="M12" s="258"/>
      <c r="N12" s="258"/>
      <c r="O12" s="258"/>
      <c r="P12" s="258"/>
      <c r="Q12" s="258"/>
      <c r="R12" s="258"/>
      <c r="S12" s="258"/>
      <c r="T12" s="258"/>
      <c r="U12" s="258"/>
      <c r="V12" s="258"/>
    </row>
    <row r="13" spans="1:22" s="15" customFormat="1" ht="18.75" x14ac:dyDescent="0.2">
      <c r="A13" s="390" t="s">
        <v>5</v>
      </c>
      <c r="B13" s="390"/>
      <c r="C13" s="390"/>
      <c r="D13" s="261"/>
      <c r="E13" s="261"/>
      <c r="F13" s="261"/>
      <c r="G13" s="261"/>
      <c r="H13" s="261"/>
      <c r="I13" s="258"/>
      <c r="J13" s="258"/>
      <c r="K13" s="258"/>
      <c r="L13" s="258"/>
      <c r="M13" s="258"/>
      <c r="N13" s="258"/>
      <c r="O13" s="258"/>
      <c r="P13" s="258"/>
      <c r="Q13" s="258"/>
      <c r="R13" s="258"/>
      <c r="S13" s="258"/>
      <c r="T13" s="258"/>
      <c r="U13" s="258"/>
      <c r="V13" s="258"/>
    </row>
    <row r="14" spans="1:22" s="262" customFormat="1" ht="15.75"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row>
    <row r="15" spans="1:22" s="263" customFormat="1" ht="42" customHeight="1" x14ac:dyDescent="0.2">
      <c r="A15" s="391" t="s">
        <v>606</v>
      </c>
      <c r="B15" s="391"/>
      <c r="C15" s="391"/>
      <c r="D15" s="260"/>
      <c r="E15" s="260"/>
      <c r="F15" s="260"/>
      <c r="G15" s="260"/>
      <c r="H15" s="260"/>
      <c r="I15" s="260"/>
      <c r="J15" s="260"/>
      <c r="K15" s="260"/>
      <c r="L15" s="260"/>
      <c r="M15" s="260"/>
      <c r="N15" s="260"/>
      <c r="O15" s="260"/>
      <c r="P15" s="260"/>
      <c r="Q15" s="260"/>
      <c r="R15" s="260"/>
      <c r="S15" s="260"/>
      <c r="T15" s="260"/>
      <c r="U15" s="260"/>
      <c r="V15" s="260"/>
    </row>
    <row r="16" spans="1:22" s="263" customFormat="1" ht="15" customHeight="1" x14ac:dyDescent="0.2">
      <c r="A16" s="390" t="s">
        <v>4</v>
      </c>
      <c r="B16" s="390"/>
      <c r="C16" s="390"/>
      <c r="D16" s="261"/>
      <c r="E16" s="261"/>
      <c r="F16" s="261"/>
      <c r="G16" s="261"/>
      <c r="H16" s="261"/>
      <c r="I16" s="261"/>
      <c r="J16" s="261"/>
      <c r="K16" s="261"/>
      <c r="L16" s="261"/>
      <c r="M16" s="261"/>
      <c r="N16" s="261"/>
      <c r="O16" s="261"/>
      <c r="P16" s="261"/>
      <c r="Q16" s="261"/>
      <c r="R16" s="261"/>
      <c r="S16" s="261"/>
      <c r="T16" s="261"/>
      <c r="U16" s="261"/>
      <c r="V16" s="261"/>
    </row>
    <row r="17" spans="1:22" s="263" customFormat="1" ht="15" customHeight="1" x14ac:dyDescent="0.2">
      <c r="A17" s="264"/>
      <c r="B17" s="264"/>
      <c r="C17" s="264"/>
      <c r="D17" s="264"/>
      <c r="E17" s="264"/>
      <c r="F17" s="264"/>
      <c r="G17" s="264"/>
      <c r="H17" s="264"/>
      <c r="I17" s="264"/>
      <c r="J17" s="264"/>
      <c r="K17" s="264"/>
      <c r="L17" s="264"/>
      <c r="M17" s="264"/>
      <c r="N17" s="264"/>
      <c r="O17" s="264"/>
      <c r="P17" s="264"/>
      <c r="Q17" s="264"/>
      <c r="R17" s="264"/>
      <c r="S17" s="264"/>
    </row>
    <row r="18" spans="1:22" s="263" customFormat="1" ht="15" customHeight="1" x14ac:dyDescent="0.2">
      <c r="A18" s="391" t="s">
        <v>500</v>
      </c>
      <c r="B18" s="392"/>
      <c r="C18" s="392"/>
      <c r="D18" s="265"/>
      <c r="E18" s="265"/>
      <c r="F18" s="265"/>
      <c r="G18" s="265"/>
      <c r="H18" s="265"/>
      <c r="I18" s="265"/>
      <c r="J18" s="265"/>
      <c r="K18" s="265"/>
      <c r="L18" s="265"/>
      <c r="M18" s="265"/>
      <c r="N18" s="265"/>
      <c r="O18" s="265"/>
      <c r="P18" s="265"/>
      <c r="Q18" s="265"/>
      <c r="R18" s="265"/>
      <c r="S18" s="265"/>
      <c r="T18" s="265"/>
      <c r="U18" s="265"/>
      <c r="V18" s="265"/>
    </row>
    <row r="19" spans="1:22" s="263" customFormat="1" ht="15" customHeight="1" x14ac:dyDescent="0.2">
      <c r="A19" s="261"/>
      <c r="B19" s="261"/>
      <c r="C19" s="261"/>
      <c r="D19" s="261"/>
      <c r="E19" s="261"/>
      <c r="F19" s="261"/>
      <c r="G19" s="261"/>
      <c r="H19" s="261"/>
      <c r="I19" s="264"/>
      <c r="J19" s="264"/>
      <c r="K19" s="264"/>
      <c r="L19" s="264"/>
      <c r="M19" s="264"/>
      <c r="N19" s="264"/>
      <c r="O19" s="264"/>
      <c r="P19" s="264"/>
      <c r="Q19" s="264"/>
      <c r="R19" s="264"/>
      <c r="S19" s="264"/>
    </row>
    <row r="20" spans="1:22" s="263" customFormat="1" ht="39.75" customHeight="1" x14ac:dyDescent="0.2">
      <c r="A20" s="34" t="s">
        <v>3</v>
      </c>
      <c r="B20" s="266" t="s">
        <v>64</v>
      </c>
      <c r="C20" s="267" t="s">
        <v>63</v>
      </c>
      <c r="D20" s="268"/>
      <c r="E20" s="268"/>
      <c r="F20" s="268"/>
      <c r="G20" s="268"/>
      <c r="H20" s="268"/>
      <c r="I20" s="253"/>
      <c r="J20" s="253"/>
      <c r="K20" s="253"/>
      <c r="L20" s="253"/>
      <c r="M20" s="253"/>
      <c r="N20" s="253"/>
      <c r="O20" s="253"/>
      <c r="P20" s="253"/>
      <c r="Q20" s="253"/>
      <c r="R20" s="253"/>
      <c r="S20" s="253"/>
      <c r="T20" s="269"/>
      <c r="U20" s="269"/>
      <c r="V20" s="269"/>
    </row>
    <row r="21" spans="1:22" s="263" customFormat="1" ht="16.5" customHeight="1" x14ac:dyDescent="0.2">
      <c r="A21" s="267">
        <v>1</v>
      </c>
      <c r="B21" s="266">
        <v>2</v>
      </c>
      <c r="C21" s="267">
        <v>3</v>
      </c>
      <c r="D21" s="268"/>
      <c r="E21" s="268"/>
      <c r="F21" s="268"/>
      <c r="G21" s="268"/>
      <c r="H21" s="268"/>
      <c r="I21" s="253"/>
      <c r="J21" s="253"/>
      <c r="K21" s="253"/>
      <c r="L21" s="253"/>
      <c r="M21" s="253"/>
      <c r="N21" s="253"/>
      <c r="O21" s="253"/>
      <c r="P21" s="253"/>
      <c r="Q21" s="253"/>
      <c r="R21" s="253"/>
      <c r="S21" s="253"/>
      <c r="T21" s="269"/>
      <c r="U21" s="269"/>
      <c r="V21" s="269"/>
    </row>
    <row r="22" spans="1:22" s="263" customFormat="1" ht="39" customHeight="1" x14ac:dyDescent="0.2">
      <c r="A22" s="26" t="s">
        <v>62</v>
      </c>
      <c r="B22" s="270" t="s">
        <v>343</v>
      </c>
      <c r="C22" s="270" t="s">
        <v>612</v>
      </c>
      <c r="D22" s="268"/>
      <c r="E22" s="268"/>
      <c r="F22" s="268"/>
      <c r="G22" s="268"/>
      <c r="H22" s="268"/>
      <c r="I22" s="253"/>
      <c r="J22" s="253"/>
      <c r="K22" s="253"/>
      <c r="L22" s="253"/>
      <c r="M22" s="253"/>
      <c r="N22" s="253"/>
      <c r="O22" s="253"/>
      <c r="P22" s="253"/>
      <c r="Q22" s="253"/>
      <c r="R22" s="253"/>
      <c r="S22" s="253"/>
      <c r="T22" s="269"/>
      <c r="U22" s="269"/>
      <c r="V22" s="269"/>
    </row>
    <row r="23" spans="1:22" s="263" customFormat="1" ht="110.25" x14ac:dyDescent="0.2">
      <c r="A23" s="26" t="s">
        <v>61</v>
      </c>
      <c r="B23" s="35" t="s">
        <v>566</v>
      </c>
      <c r="C23" s="137" t="s">
        <v>643</v>
      </c>
      <c r="D23" s="268"/>
      <c r="E23" s="268"/>
      <c r="F23" s="268"/>
      <c r="G23" s="268"/>
      <c r="H23" s="268"/>
      <c r="I23" s="253"/>
      <c r="J23" s="253"/>
      <c r="K23" s="253"/>
      <c r="L23" s="253"/>
      <c r="M23" s="253"/>
      <c r="N23" s="253"/>
      <c r="O23" s="253"/>
      <c r="P23" s="253"/>
      <c r="Q23" s="253"/>
      <c r="R23" s="253"/>
      <c r="S23" s="253"/>
      <c r="T23" s="269"/>
      <c r="U23" s="269"/>
      <c r="V23" s="269"/>
    </row>
    <row r="24" spans="1:22" s="263" customFormat="1" ht="22.5" customHeight="1" x14ac:dyDescent="0.2">
      <c r="A24" s="386"/>
      <c r="B24" s="387"/>
      <c r="C24" s="388"/>
      <c r="D24" s="268"/>
      <c r="E24" s="268"/>
      <c r="F24" s="268"/>
      <c r="G24" s="268"/>
      <c r="H24" s="268"/>
      <c r="I24" s="253"/>
      <c r="J24" s="253"/>
      <c r="K24" s="253"/>
      <c r="L24" s="253"/>
      <c r="M24" s="253"/>
      <c r="N24" s="253"/>
      <c r="O24" s="253"/>
      <c r="P24" s="253"/>
      <c r="Q24" s="253"/>
      <c r="R24" s="253"/>
      <c r="S24" s="253"/>
      <c r="T24" s="269"/>
      <c r="U24" s="269"/>
      <c r="V24" s="269"/>
    </row>
    <row r="25" spans="1:22" s="263" customFormat="1" ht="58.5" customHeight="1" x14ac:dyDescent="0.2">
      <c r="A25" s="26" t="s">
        <v>60</v>
      </c>
      <c r="B25" s="137" t="s">
        <v>449</v>
      </c>
      <c r="C25" s="34" t="s">
        <v>543</v>
      </c>
      <c r="D25" s="268"/>
      <c r="E25" s="268"/>
      <c r="F25" s="268"/>
      <c r="G25" s="268"/>
      <c r="H25" s="253"/>
      <c r="I25" s="253"/>
      <c r="J25" s="253"/>
      <c r="K25" s="253"/>
      <c r="L25" s="253"/>
      <c r="M25" s="253"/>
      <c r="N25" s="253"/>
      <c r="O25" s="253"/>
      <c r="P25" s="253"/>
      <c r="Q25" s="253"/>
      <c r="R25" s="253"/>
      <c r="S25" s="269"/>
      <c r="T25" s="269"/>
      <c r="U25" s="269"/>
      <c r="V25" s="269"/>
    </row>
    <row r="26" spans="1:22" s="263" customFormat="1" ht="42.75" customHeight="1" x14ac:dyDescent="0.2">
      <c r="A26" s="26" t="s">
        <v>59</v>
      </c>
      <c r="B26" s="137" t="s">
        <v>72</v>
      </c>
      <c r="C26" s="34" t="s">
        <v>519</v>
      </c>
      <c r="D26" s="268"/>
      <c r="E26" s="268"/>
      <c r="F26" s="268"/>
      <c r="G26" s="268"/>
      <c r="H26" s="253"/>
      <c r="I26" s="253"/>
      <c r="J26" s="253"/>
      <c r="K26" s="253"/>
      <c r="L26" s="253"/>
      <c r="M26" s="253"/>
      <c r="N26" s="253"/>
      <c r="O26" s="253"/>
      <c r="P26" s="253"/>
      <c r="Q26" s="253"/>
      <c r="R26" s="253"/>
      <c r="S26" s="269"/>
      <c r="T26" s="269"/>
      <c r="U26" s="269"/>
      <c r="V26" s="269"/>
    </row>
    <row r="27" spans="1:22" s="263" customFormat="1" ht="51.75" customHeight="1" x14ac:dyDescent="0.2">
      <c r="A27" s="26" t="s">
        <v>57</v>
      </c>
      <c r="B27" s="137" t="s">
        <v>71</v>
      </c>
      <c r="C27" s="34" t="s">
        <v>618</v>
      </c>
      <c r="D27" s="268"/>
      <c r="E27" s="268"/>
      <c r="F27" s="268"/>
      <c r="G27" s="268"/>
      <c r="H27" s="253"/>
      <c r="I27" s="253"/>
      <c r="J27" s="253"/>
      <c r="K27" s="253"/>
      <c r="L27" s="253"/>
      <c r="M27" s="253"/>
      <c r="N27" s="253"/>
      <c r="O27" s="253"/>
      <c r="P27" s="253"/>
      <c r="Q27" s="253"/>
      <c r="R27" s="253"/>
      <c r="S27" s="269"/>
      <c r="T27" s="269"/>
      <c r="U27" s="269"/>
      <c r="V27" s="269"/>
    </row>
    <row r="28" spans="1:22" s="263" customFormat="1" ht="42.75" customHeight="1" x14ac:dyDescent="0.2">
      <c r="A28" s="26" t="s">
        <v>56</v>
      </c>
      <c r="B28" s="137" t="s">
        <v>450</v>
      </c>
      <c r="C28" s="34" t="s">
        <v>520</v>
      </c>
      <c r="D28" s="268"/>
      <c r="E28" s="268"/>
      <c r="F28" s="268"/>
      <c r="G28" s="268"/>
      <c r="H28" s="253"/>
      <c r="I28" s="253"/>
      <c r="J28" s="253"/>
      <c r="K28" s="253"/>
      <c r="L28" s="253"/>
      <c r="M28" s="253"/>
      <c r="N28" s="253"/>
      <c r="O28" s="253"/>
      <c r="P28" s="253"/>
      <c r="Q28" s="253"/>
      <c r="R28" s="253"/>
      <c r="S28" s="269"/>
      <c r="T28" s="269"/>
      <c r="U28" s="269"/>
      <c r="V28" s="269"/>
    </row>
    <row r="29" spans="1:22" s="263" customFormat="1" ht="51.75" customHeight="1" x14ac:dyDescent="0.2">
      <c r="A29" s="26" t="s">
        <v>54</v>
      </c>
      <c r="B29" s="137" t="s">
        <v>451</v>
      </c>
      <c r="C29" s="34" t="s">
        <v>520</v>
      </c>
      <c r="D29" s="268"/>
      <c r="E29" s="268"/>
      <c r="F29" s="268"/>
      <c r="G29" s="268"/>
      <c r="H29" s="253"/>
      <c r="I29" s="253"/>
      <c r="J29" s="253"/>
      <c r="K29" s="253"/>
      <c r="L29" s="253"/>
      <c r="M29" s="253"/>
      <c r="N29" s="253"/>
      <c r="O29" s="253"/>
      <c r="P29" s="253"/>
      <c r="Q29" s="253"/>
      <c r="R29" s="253"/>
      <c r="S29" s="269"/>
      <c r="T29" s="269"/>
      <c r="U29" s="269"/>
      <c r="V29" s="269"/>
    </row>
    <row r="30" spans="1:22" s="263" customFormat="1" ht="51.75" customHeight="1" x14ac:dyDescent="0.2">
      <c r="A30" s="26" t="s">
        <v>52</v>
      </c>
      <c r="B30" s="137" t="s">
        <v>452</v>
      </c>
      <c r="C30" s="34" t="s">
        <v>520</v>
      </c>
      <c r="D30" s="268"/>
      <c r="E30" s="268"/>
      <c r="F30" s="268"/>
      <c r="G30" s="268"/>
      <c r="H30" s="253"/>
      <c r="I30" s="253"/>
      <c r="J30" s="253"/>
      <c r="K30" s="253"/>
      <c r="L30" s="253"/>
      <c r="M30" s="253"/>
      <c r="N30" s="253"/>
      <c r="O30" s="253"/>
      <c r="P30" s="253"/>
      <c r="Q30" s="253"/>
      <c r="R30" s="253"/>
      <c r="S30" s="269"/>
      <c r="T30" s="269"/>
      <c r="U30" s="269"/>
      <c r="V30" s="269"/>
    </row>
    <row r="31" spans="1:22" s="263" customFormat="1" ht="51.75" customHeight="1" x14ac:dyDescent="0.2">
      <c r="A31" s="26" t="s">
        <v>70</v>
      </c>
      <c r="B31" s="137" t="s">
        <v>453</v>
      </c>
      <c r="C31" s="34" t="s">
        <v>520</v>
      </c>
      <c r="D31" s="268"/>
      <c r="E31" s="268"/>
      <c r="F31" s="268"/>
      <c r="G31" s="268"/>
      <c r="H31" s="253"/>
      <c r="I31" s="253"/>
      <c r="J31" s="253"/>
      <c r="K31" s="253"/>
      <c r="L31" s="253"/>
      <c r="M31" s="253"/>
      <c r="N31" s="253"/>
      <c r="O31" s="253"/>
      <c r="P31" s="253"/>
      <c r="Q31" s="253"/>
      <c r="R31" s="253"/>
      <c r="S31" s="269"/>
      <c r="T31" s="269"/>
      <c r="U31" s="269"/>
      <c r="V31" s="269"/>
    </row>
    <row r="32" spans="1:22" s="263" customFormat="1" ht="51.75" customHeight="1" x14ac:dyDescent="0.2">
      <c r="A32" s="26" t="s">
        <v>68</v>
      </c>
      <c r="B32" s="137" t="s">
        <v>454</v>
      </c>
      <c r="C32" s="34" t="s">
        <v>520</v>
      </c>
      <c r="D32" s="268"/>
      <c r="E32" s="268"/>
      <c r="F32" s="268"/>
      <c r="G32" s="268"/>
      <c r="H32" s="253"/>
      <c r="I32" s="253"/>
      <c r="J32" s="253"/>
      <c r="K32" s="253"/>
      <c r="L32" s="253"/>
      <c r="M32" s="253"/>
      <c r="N32" s="253"/>
      <c r="O32" s="253"/>
      <c r="P32" s="253"/>
      <c r="Q32" s="253"/>
      <c r="R32" s="253"/>
      <c r="S32" s="269"/>
      <c r="T32" s="269"/>
      <c r="U32" s="269"/>
      <c r="V32" s="269"/>
    </row>
    <row r="33" spans="1:22" s="263" customFormat="1" ht="101.25" customHeight="1" x14ac:dyDescent="0.2">
      <c r="A33" s="26" t="s">
        <v>67</v>
      </c>
      <c r="B33" s="137" t="s">
        <v>455</v>
      </c>
      <c r="C33" s="137" t="s">
        <v>613</v>
      </c>
      <c r="D33" s="268"/>
      <c r="E33" s="268"/>
      <c r="F33" s="268"/>
      <c r="G33" s="268"/>
      <c r="H33" s="253"/>
      <c r="I33" s="253"/>
      <c r="J33" s="253"/>
      <c r="K33" s="253"/>
      <c r="L33" s="253"/>
      <c r="M33" s="253"/>
      <c r="N33" s="253"/>
      <c r="O33" s="253"/>
      <c r="P33" s="253"/>
      <c r="Q33" s="253"/>
      <c r="R33" s="253"/>
      <c r="S33" s="269"/>
      <c r="T33" s="269"/>
      <c r="U33" s="269"/>
      <c r="V33" s="269"/>
    </row>
    <row r="34" spans="1:22" ht="111" customHeight="1" x14ac:dyDescent="0.25">
      <c r="A34" s="26" t="s">
        <v>469</v>
      </c>
      <c r="B34" s="137" t="s">
        <v>456</v>
      </c>
      <c r="C34" s="34" t="s">
        <v>520</v>
      </c>
      <c r="D34" s="271"/>
      <c r="E34" s="271"/>
      <c r="F34" s="271"/>
      <c r="G34" s="271"/>
      <c r="H34" s="271"/>
      <c r="I34" s="271"/>
      <c r="J34" s="271"/>
      <c r="K34" s="271"/>
      <c r="L34" s="271"/>
      <c r="M34" s="271"/>
      <c r="N34" s="271"/>
      <c r="O34" s="271"/>
      <c r="P34" s="271"/>
      <c r="Q34" s="271"/>
      <c r="R34" s="271"/>
      <c r="S34" s="271"/>
      <c r="T34" s="271"/>
      <c r="U34" s="271"/>
      <c r="V34" s="271"/>
    </row>
    <row r="35" spans="1:22" ht="58.5" customHeight="1" x14ac:dyDescent="0.25">
      <c r="A35" s="26" t="s">
        <v>459</v>
      </c>
      <c r="B35" s="137" t="s">
        <v>69</v>
      </c>
      <c r="C35" s="34" t="s">
        <v>520</v>
      </c>
      <c r="D35" s="271"/>
      <c r="E35" s="271"/>
      <c r="F35" s="271"/>
      <c r="G35" s="271"/>
      <c r="H35" s="271"/>
      <c r="I35" s="271"/>
      <c r="J35" s="271"/>
      <c r="K35" s="271"/>
      <c r="L35" s="271"/>
      <c r="M35" s="271"/>
      <c r="N35" s="271"/>
      <c r="O35" s="271"/>
      <c r="P35" s="271"/>
      <c r="Q35" s="271"/>
      <c r="R35" s="271"/>
      <c r="S35" s="271"/>
      <c r="T35" s="271"/>
      <c r="U35" s="271"/>
      <c r="V35" s="271"/>
    </row>
    <row r="36" spans="1:22" ht="51.75" customHeight="1" x14ac:dyDescent="0.25">
      <c r="A36" s="26" t="s">
        <v>470</v>
      </c>
      <c r="B36" s="137" t="s">
        <v>457</v>
      </c>
      <c r="C36" s="34" t="s">
        <v>541</v>
      </c>
      <c r="D36" s="271"/>
      <c r="E36" s="271"/>
      <c r="F36" s="271"/>
      <c r="G36" s="271"/>
      <c r="H36" s="271"/>
      <c r="I36" s="271"/>
      <c r="J36" s="271"/>
      <c r="K36" s="271"/>
      <c r="L36" s="271"/>
      <c r="M36" s="271"/>
      <c r="N36" s="271"/>
      <c r="O36" s="271"/>
      <c r="P36" s="271"/>
      <c r="Q36" s="271"/>
      <c r="R36" s="271"/>
      <c r="S36" s="271"/>
      <c r="T36" s="271"/>
      <c r="U36" s="271"/>
      <c r="V36" s="271"/>
    </row>
    <row r="37" spans="1:22" ht="43.5" customHeight="1" x14ac:dyDescent="0.25">
      <c r="A37" s="26" t="s">
        <v>460</v>
      </c>
      <c r="B37" s="137" t="s">
        <v>458</v>
      </c>
      <c r="C37" s="34" t="s">
        <v>541</v>
      </c>
      <c r="D37" s="271"/>
      <c r="E37" s="271"/>
      <c r="F37" s="271"/>
      <c r="G37" s="271"/>
      <c r="H37" s="271"/>
      <c r="I37" s="271"/>
      <c r="J37" s="271"/>
      <c r="K37" s="271"/>
      <c r="L37" s="271"/>
      <c r="M37" s="271"/>
      <c r="N37" s="271"/>
      <c r="O37" s="271"/>
      <c r="P37" s="271"/>
      <c r="Q37" s="271"/>
      <c r="R37" s="271"/>
      <c r="S37" s="271"/>
      <c r="T37" s="271"/>
      <c r="U37" s="271"/>
      <c r="V37" s="271"/>
    </row>
    <row r="38" spans="1:22" ht="43.5" customHeight="1" x14ac:dyDescent="0.25">
      <c r="A38" s="26" t="s">
        <v>471</v>
      </c>
      <c r="B38" s="137" t="s">
        <v>224</v>
      </c>
      <c r="C38" s="34" t="s">
        <v>520</v>
      </c>
      <c r="D38" s="271"/>
      <c r="E38" s="271"/>
      <c r="F38" s="271"/>
      <c r="G38" s="271"/>
      <c r="H38" s="271"/>
      <c r="I38" s="271"/>
      <c r="J38" s="271"/>
      <c r="K38" s="271"/>
      <c r="L38" s="271"/>
      <c r="M38" s="271"/>
      <c r="N38" s="271"/>
      <c r="O38" s="271"/>
      <c r="P38" s="271"/>
      <c r="Q38" s="271"/>
      <c r="R38" s="271"/>
      <c r="S38" s="271"/>
      <c r="T38" s="271"/>
      <c r="U38" s="271"/>
      <c r="V38" s="271"/>
    </row>
    <row r="39" spans="1:22" ht="23.25" customHeight="1" x14ac:dyDescent="0.25">
      <c r="A39" s="386"/>
      <c r="B39" s="387"/>
      <c r="C39" s="388"/>
      <c r="D39" s="271"/>
      <c r="E39" s="271"/>
      <c r="F39" s="271"/>
      <c r="G39" s="271"/>
      <c r="H39" s="271"/>
      <c r="I39" s="271"/>
      <c r="J39" s="271"/>
      <c r="K39" s="271"/>
      <c r="L39" s="271"/>
      <c r="M39" s="271"/>
      <c r="N39" s="271"/>
      <c r="O39" s="271"/>
      <c r="P39" s="271"/>
      <c r="Q39" s="271"/>
      <c r="R39" s="271"/>
      <c r="S39" s="271"/>
      <c r="T39" s="271"/>
      <c r="U39" s="271"/>
      <c r="V39" s="271"/>
    </row>
    <row r="40" spans="1:22" ht="70.5" x14ac:dyDescent="0.25">
      <c r="A40" s="26" t="s">
        <v>461</v>
      </c>
      <c r="B40" s="137" t="s">
        <v>513</v>
      </c>
      <c r="C40" s="288" t="s">
        <v>644</v>
      </c>
      <c r="D40" s="271"/>
      <c r="E40" s="271"/>
      <c r="F40" s="271"/>
      <c r="G40" s="271"/>
      <c r="H40" s="271"/>
      <c r="I40" s="271"/>
      <c r="J40" s="271"/>
      <c r="K40" s="271"/>
      <c r="L40" s="271"/>
      <c r="M40" s="271"/>
      <c r="N40" s="271"/>
      <c r="O40" s="271"/>
      <c r="P40" s="271"/>
      <c r="Q40" s="271"/>
      <c r="R40" s="271"/>
      <c r="S40" s="271"/>
      <c r="T40" s="271"/>
      <c r="U40" s="271"/>
      <c r="V40" s="271"/>
    </row>
    <row r="41" spans="1:22" ht="105.75" customHeight="1" x14ac:dyDescent="0.25">
      <c r="A41" s="26" t="s">
        <v>472</v>
      </c>
      <c r="B41" s="137" t="s">
        <v>495</v>
      </c>
      <c r="C41" s="288" t="s">
        <v>622</v>
      </c>
      <c r="D41" s="271"/>
      <c r="E41" s="271"/>
      <c r="F41" s="271"/>
      <c r="G41" s="271"/>
      <c r="H41" s="271"/>
      <c r="I41" s="271"/>
      <c r="J41" s="271"/>
      <c r="K41" s="271"/>
      <c r="L41" s="271"/>
      <c r="M41" s="271"/>
      <c r="N41" s="271"/>
      <c r="O41" s="271"/>
      <c r="P41" s="271"/>
      <c r="Q41" s="271"/>
      <c r="R41" s="271"/>
      <c r="S41" s="271"/>
      <c r="T41" s="271"/>
      <c r="U41" s="271"/>
      <c r="V41" s="271"/>
    </row>
    <row r="42" spans="1:22" ht="83.25" customHeight="1" x14ac:dyDescent="0.25">
      <c r="A42" s="26" t="s">
        <v>462</v>
      </c>
      <c r="B42" s="137" t="s">
        <v>510</v>
      </c>
      <c r="C42" s="288" t="s">
        <v>622</v>
      </c>
      <c r="D42" s="271"/>
      <c r="E42" s="271"/>
      <c r="F42" s="271"/>
      <c r="G42" s="271"/>
      <c r="H42" s="271"/>
      <c r="I42" s="271"/>
      <c r="J42" s="271"/>
      <c r="K42" s="271"/>
      <c r="L42" s="271"/>
      <c r="M42" s="271"/>
      <c r="N42" s="271"/>
      <c r="O42" s="271"/>
      <c r="P42" s="271"/>
      <c r="Q42" s="271"/>
      <c r="R42" s="271"/>
      <c r="S42" s="271"/>
      <c r="T42" s="271"/>
      <c r="U42" s="271"/>
      <c r="V42" s="271"/>
    </row>
    <row r="43" spans="1:22" ht="186" customHeight="1" x14ac:dyDescent="0.25">
      <c r="A43" s="26" t="s">
        <v>475</v>
      </c>
      <c r="B43" s="137" t="s">
        <v>476</v>
      </c>
      <c r="C43" s="353" t="s">
        <v>543</v>
      </c>
      <c r="D43" s="271"/>
      <c r="E43" s="271"/>
      <c r="F43" s="271"/>
      <c r="G43" s="271"/>
      <c r="H43" s="271"/>
      <c r="I43" s="271"/>
      <c r="J43" s="271"/>
      <c r="K43" s="271"/>
      <c r="L43" s="271"/>
      <c r="M43" s="271"/>
      <c r="N43" s="271"/>
      <c r="O43" s="271"/>
      <c r="P43" s="271"/>
      <c r="Q43" s="271"/>
      <c r="R43" s="271"/>
      <c r="S43" s="271"/>
      <c r="T43" s="271"/>
      <c r="U43" s="271"/>
      <c r="V43" s="271"/>
    </row>
    <row r="44" spans="1:22" ht="111" customHeight="1" x14ac:dyDescent="0.25">
      <c r="A44" s="26" t="s">
        <v>463</v>
      </c>
      <c r="B44" s="137" t="s">
        <v>501</v>
      </c>
      <c r="C44" s="353" t="s">
        <v>543</v>
      </c>
      <c r="D44" s="271"/>
      <c r="E44" s="271"/>
      <c r="F44" s="271"/>
      <c r="G44" s="271"/>
      <c r="H44" s="271"/>
      <c r="I44" s="271"/>
      <c r="J44" s="271"/>
      <c r="K44" s="271"/>
      <c r="L44" s="271"/>
      <c r="M44" s="271"/>
      <c r="N44" s="271"/>
      <c r="O44" s="271"/>
      <c r="P44" s="271"/>
      <c r="Q44" s="271"/>
      <c r="R44" s="271"/>
      <c r="S44" s="271"/>
      <c r="T44" s="271"/>
      <c r="U44" s="271"/>
      <c r="V44" s="271"/>
    </row>
    <row r="45" spans="1:22" ht="120" customHeight="1" x14ac:dyDescent="0.25">
      <c r="A45" s="26" t="s">
        <v>496</v>
      </c>
      <c r="B45" s="137" t="s">
        <v>502</v>
      </c>
      <c r="C45" s="353" t="s">
        <v>543</v>
      </c>
      <c r="D45" s="271"/>
      <c r="E45" s="271"/>
      <c r="F45" s="271"/>
      <c r="G45" s="271"/>
      <c r="H45" s="271"/>
      <c r="I45" s="271"/>
      <c r="J45" s="271"/>
      <c r="K45" s="271"/>
      <c r="L45" s="271"/>
      <c r="M45" s="271"/>
      <c r="N45" s="271"/>
      <c r="O45" s="271"/>
      <c r="P45" s="271"/>
      <c r="Q45" s="271"/>
      <c r="R45" s="271"/>
      <c r="S45" s="271"/>
      <c r="T45" s="271"/>
      <c r="U45" s="271"/>
      <c r="V45" s="271"/>
    </row>
    <row r="46" spans="1:22" ht="101.25" customHeight="1" x14ac:dyDescent="0.25">
      <c r="A46" s="26" t="s">
        <v>464</v>
      </c>
      <c r="B46" s="137" t="s">
        <v>503</v>
      </c>
      <c r="C46" s="313" t="s">
        <v>543</v>
      </c>
      <c r="D46" s="271"/>
      <c r="E46" s="271"/>
      <c r="F46" s="316"/>
      <c r="G46" s="271"/>
      <c r="H46" s="271"/>
      <c r="I46" s="271"/>
      <c r="J46" s="271"/>
      <c r="K46" s="271"/>
      <c r="L46" s="271"/>
      <c r="M46" s="271"/>
      <c r="N46" s="271"/>
      <c r="O46" s="271"/>
      <c r="P46" s="271"/>
      <c r="Q46" s="271"/>
      <c r="R46" s="271"/>
      <c r="S46" s="271"/>
      <c r="T46" s="271"/>
      <c r="U46" s="271"/>
      <c r="V46" s="271"/>
    </row>
    <row r="47" spans="1:22" ht="18.75" customHeight="1" x14ac:dyDescent="0.25">
      <c r="A47" s="386"/>
      <c r="B47" s="387"/>
      <c r="C47" s="388"/>
      <c r="D47" s="271"/>
      <c r="E47" s="271"/>
      <c r="F47" s="271"/>
      <c r="G47" s="271"/>
      <c r="H47" s="271"/>
      <c r="I47" s="271"/>
      <c r="J47" s="271"/>
      <c r="K47" s="271"/>
      <c r="L47" s="271"/>
      <c r="M47" s="271"/>
      <c r="N47" s="271"/>
      <c r="O47" s="271"/>
      <c r="P47" s="271"/>
      <c r="Q47" s="271"/>
      <c r="R47" s="271"/>
      <c r="S47" s="271"/>
      <c r="T47" s="271"/>
      <c r="U47" s="271"/>
      <c r="V47" s="271"/>
    </row>
    <row r="48" spans="1:22" ht="75.75" customHeight="1" x14ac:dyDescent="0.25">
      <c r="A48" s="26" t="s">
        <v>497</v>
      </c>
      <c r="B48" s="137" t="s">
        <v>511</v>
      </c>
      <c r="C48" s="273" t="str">
        <f>CONCATENATE(ROUND('6.2. Паспорт фин осв ввод'!AP24,2)," млн рублей")</f>
        <v>64,09 млн рублей</v>
      </c>
      <c r="D48" s="271"/>
      <c r="E48" s="271" t="s">
        <v>637</v>
      </c>
      <c r="F48" s="271"/>
      <c r="G48" s="271"/>
      <c r="H48" s="271"/>
      <c r="I48" s="271"/>
      <c r="J48" s="271"/>
      <c r="K48" s="271"/>
      <c r="L48" s="271"/>
      <c r="M48" s="271"/>
      <c r="N48" s="271"/>
      <c r="O48" s="271"/>
      <c r="P48" s="271"/>
      <c r="Q48" s="271"/>
      <c r="R48" s="271"/>
      <c r="S48" s="271"/>
      <c r="T48" s="271"/>
      <c r="U48" s="271"/>
      <c r="V48" s="271"/>
    </row>
    <row r="49" spans="1:22" ht="71.25" customHeight="1" x14ac:dyDescent="0.25">
      <c r="A49" s="26" t="s">
        <v>465</v>
      </c>
      <c r="B49" s="137" t="s">
        <v>512</v>
      </c>
      <c r="C49" s="273" t="str">
        <f>CONCATENATE(ROUND('6.2. Паспорт фин осв ввод'!AP30,2)," млн рублей")</f>
        <v>61,24 млн рублей</v>
      </c>
      <c r="D49" s="271"/>
      <c r="E49" s="271" t="s">
        <v>604</v>
      </c>
      <c r="F49" s="271"/>
      <c r="G49" s="271"/>
      <c r="H49" s="271"/>
      <c r="I49" s="271"/>
      <c r="J49" s="271"/>
      <c r="K49" s="271"/>
      <c r="L49" s="271"/>
      <c r="M49" s="271"/>
      <c r="N49" s="271"/>
      <c r="O49" s="271"/>
      <c r="P49" s="271"/>
      <c r="Q49" s="271"/>
      <c r="R49" s="271"/>
      <c r="S49" s="271"/>
      <c r="T49" s="271"/>
      <c r="U49" s="271"/>
      <c r="V49" s="271"/>
    </row>
    <row r="50" spans="1:22" x14ac:dyDescent="0.25">
      <c r="A50" s="271"/>
      <c r="B50" s="271"/>
      <c r="C50" s="271"/>
      <c r="D50" s="271"/>
      <c r="E50" s="271"/>
      <c r="F50" s="271"/>
      <c r="G50" s="271"/>
      <c r="H50" s="271"/>
      <c r="I50" s="271"/>
      <c r="J50" s="271"/>
      <c r="K50" s="271"/>
      <c r="L50" s="271"/>
      <c r="M50" s="271"/>
      <c r="N50" s="271"/>
      <c r="O50" s="271"/>
      <c r="P50" s="271"/>
      <c r="Q50" s="271"/>
      <c r="R50" s="271"/>
      <c r="S50" s="271"/>
      <c r="T50" s="271"/>
      <c r="U50" s="271"/>
      <c r="V50" s="271"/>
    </row>
    <row r="51" spans="1:22" x14ac:dyDescent="0.25">
      <c r="A51" s="271"/>
      <c r="B51" s="271"/>
      <c r="C51" s="271"/>
      <c r="D51" s="271"/>
      <c r="E51" s="271"/>
      <c r="F51" s="271"/>
      <c r="G51" s="271"/>
      <c r="H51" s="271"/>
      <c r="I51" s="271"/>
      <c r="J51" s="271"/>
      <c r="K51" s="271"/>
      <c r="L51" s="271"/>
      <c r="M51" s="271"/>
      <c r="N51" s="271"/>
      <c r="O51" s="271"/>
      <c r="P51" s="271"/>
      <c r="Q51" s="271"/>
      <c r="R51" s="271"/>
      <c r="S51" s="271"/>
      <c r="T51" s="271"/>
      <c r="U51" s="271"/>
      <c r="V51" s="271"/>
    </row>
    <row r="52" spans="1:22" x14ac:dyDescent="0.25">
      <c r="A52" s="271"/>
      <c r="B52" s="271"/>
      <c r="C52" s="271"/>
      <c r="D52" s="271"/>
      <c r="E52" s="271"/>
      <c r="F52" s="271"/>
      <c r="G52" s="271"/>
      <c r="H52" s="271"/>
      <c r="I52" s="271"/>
      <c r="J52" s="271"/>
      <c r="K52" s="271"/>
      <c r="L52" s="271"/>
      <c r="M52" s="271"/>
      <c r="N52" s="271"/>
      <c r="O52" s="271"/>
      <c r="P52" s="271"/>
      <c r="Q52" s="271"/>
      <c r="R52" s="271"/>
      <c r="S52" s="271"/>
      <c r="T52" s="271"/>
      <c r="U52" s="271"/>
      <c r="V52" s="271"/>
    </row>
    <row r="53" spans="1:22" x14ac:dyDescent="0.25">
      <c r="A53" s="271"/>
      <c r="B53" s="271"/>
      <c r="C53" s="271"/>
      <c r="D53" s="271"/>
      <c r="E53" s="271"/>
      <c r="F53" s="271"/>
      <c r="G53" s="271"/>
      <c r="H53" s="271"/>
      <c r="I53" s="271"/>
      <c r="J53" s="271"/>
      <c r="K53" s="271"/>
      <c r="L53" s="271"/>
      <c r="M53" s="271"/>
      <c r="N53" s="271"/>
      <c r="O53" s="271"/>
      <c r="P53" s="271"/>
      <c r="Q53" s="271"/>
      <c r="R53" s="271"/>
      <c r="S53" s="271"/>
      <c r="T53" s="271"/>
      <c r="U53" s="271"/>
      <c r="V53" s="271"/>
    </row>
    <row r="54" spans="1:22" x14ac:dyDescent="0.25">
      <c r="A54" s="271"/>
      <c r="B54" s="271"/>
      <c r="C54" s="271"/>
      <c r="D54" s="271"/>
      <c r="E54" s="271"/>
      <c r="F54" s="271"/>
      <c r="G54" s="271"/>
      <c r="H54" s="271"/>
      <c r="I54" s="271"/>
      <c r="J54" s="271"/>
      <c r="K54" s="271"/>
      <c r="L54" s="271"/>
      <c r="M54" s="271"/>
      <c r="N54" s="271"/>
      <c r="O54" s="271"/>
      <c r="P54" s="271"/>
      <c r="Q54" s="271"/>
      <c r="R54" s="271"/>
      <c r="S54" s="271"/>
      <c r="T54" s="271"/>
      <c r="U54" s="271"/>
      <c r="V54" s="271"/>
    </row>
    <row r="55" spans="1:22" x14ac:dyDescent="0.25">
      <c r="A55" s="271"/>
      <c r="B55" s="271"/>
      <c r="C55" s="271"/>
      <c r="D55" s="271"/>
      <c r="E55" s="271"/>
      <c r="F55" s="271"/>
      <c r="G55" s="271"/>
      <c r="H55" s="271"/>
      <c r="I55" s="271"/>
      <c r="J55" s="271"/>
      <c r="K55" s="271"/>
      <c r="L55" s="271"/>
      <c r="M55" s="271"/>
      <c r="N55" s="271"/>
      <c r="O55" s="271"/>
      <c r="P55" s="271"/>
      <c r="Q55" s="271"/>
      <c r="R55" s="271"/>
      <c r="S55" s="271"/>
      <c r="T55" s="271"/>
      <c r="U55" s="271"/>
      <c r="V55" s="271"/>
    </row>
    <row r="56" spans="1:22" x14ac:dyDescent="0.25">
      <c r="A56" s="271"/>
      <c r="B56" s="271"/>
      <c r="C56" s="271"/>
      <c r="D56" s="271"/>
      <c r="E56" s="271"/>
      <c r="F56" s="271"/>
      <c r="G56" s="271"/>
      <c r="H56" s="271"/>
      <c r="I56" s="271"/>
      <c r="J56" s="271"/>
      <c r="K56" s="271"/>
      <c r="L56" s="271"/>
      <c r="M56" s="271"/>
      <c r="N56" s="271"/>
      <c r="O56" s="271"/>
      <c r="P56" s="271"/>
      <c r="Q56" s="271"/>
      <c r="R56" s="271"/>
      <c r="S56" s="271"/>
      <c r="T56" s="271"/>
      <c r="U56" s="271"/>
      <c r="V56" s="271"/>
    </row>
    <row r="57" spans="1:22" x14ac:dyDescent="0.25">
      <c r="A57" s="271"/>
      <c r="B57" s="271"/>
      <c r="C57" s="271"/>
      <c r="D57" s="271"/>
      <c r="E57" s="271"/>
      <c r="F57" s="271"/>
      <c r="G57" s="271"/>
      <c r="H57" s="271"/>
      <c r="I57" s="271"/>
      <c r="J57" s="271"/>
      <c r="K57" s="271"/>
      <c r="L57" s="271"/>
      <c r="M57" s="271"/>
      <c r="N57" s="271"/>
      <c r="O57" s="271"/>
      <c r="P57" s="271"/>
      <c r="Q57" s="271"/>
      <c r="R57" s="271"/>
      <c r="S57" s="271"/>
      <c r="T57" s="271"/>
      <c r="U57" s="271"/>
      <c r="V57" s="271"/>
    </row>
    <row r="58" spans="1:22" x14ac:dyDescent="0.25">
      <c r="A58" s="271"/>
      <c r="B58" s="271"/>
      <c r="C58" s="271"/>
      <c r="D58" s="271"/>
      <c r="E58" s="271"/>
      <c r="F58" s="271"/>
      <c r="G58" s="271"/>
      <c r="H58" s="271"/>
      <c r="I58" s="271"/>
      <c r="J58" s="271"/>
      <c r="K58" s="271"/>
      <c r="L58" s="271"/>
      <c r="M58" s="271"/>
      <c r="N58" s="271"/>
      <c r="O58" s="271"/>
      <c r="P58" s="271"/>
      <c r="Q58" s="271"/>
      <c r="R58" s="271"/>
      <c r="S58" s="271"/>
      <c r="T58" s="271"/>
      <c r="U58" s="271"/>
      <c r="V58" s="271"/>
    </row>
    <row r="59" spans="1:22" x14ac:dyDescent="0.25">
      <c r="A59" s="271"/>
      <c r="B59" s="271"/>
      <c r="C59" s="271"/>
      <c r="D59" s="271"/>
      <c r="E59" s="271"/>
      <c r="F59" s="271"/>
      <c r="G59" s="271"/>
      <c r="H59" s="271"/>
      <c r="I59" s="271"/>
      <c r="J59" s="271"/>
      <c r="K59" s="271"/>
      <c r="L59" s="271"/>
      <c r="M59" s="271"/>
      <c r="N59" s="271"/>
      <c r="O59" s="271"/>
      <c r="P59" s="271"/>
      <c r="Q59" s="271"/>
      <c r="R59" s="271"/>
      <c r="S59" s="271"/>
      <c r="T59" s="271"/>
      <c r="U59" s="271"/>
      <c r="V59" s="271"/>
    </row>
    <row r="60" spans="1:22" x14ac:dyDescent="0.25">
      <c r="A60" s="271"/>
      <c r="B60" s="271"/>
      <c r="C60" s="271"/>
      <c r="D60" s="271"/>
      <c r="E60" s="271"/>
      <c r="F60" s="271"/>
      <c r="G60" s="271"/>
      <c r="H60" s="271"/>
      <c r="I60" s="271"/>
      <c r="J60" s="271"/>
      <c r="K60" s="271"/>
      <c r="L60" s="271"/>
      <c r="M60" s="271"/>
      <c r="N60" s="271"/>
      <c r="O60" s="271"/>
      <c r="P60" s="271"/>
      <c r="Q60" s="271"/>
      <c r="R60" s="271"/>
      <c r="S60" s="271"/>
      <c r="T60" s="271"/>
      <c r="U60" s="271"/>
      <c r="V60" s="271"/>
    </row>
    <row r="61" spans="1:22" x14ac:dyDescent="0.25">
      <c r="A61" s="271"/>
      <c r="B61" s="271"/>
      <c r="C61" s="271"/>
      <c r="D61" s="271"/>
      <c r="E61" s="271"/>
      <c r="F61" s="271"/>
      <c r="G61" s="271"/>
      <c r="H61" s="271"/>
      <c r="I61" s="271"/>
      <c r="J61" s="271"/>
      <c r="K61" s="271"/>
      <c r="L61" s="271"/>
      <c r="M61" s="271"/>
      <c r="N61" s="271"/>
      <c r="O61" s="271"/>
      <c r="P61" s="271"/>
      <c r="Q61" s="271"/>
      <c r="R61" s="271"/>
      <c r="S61" s="271"/>
      <c r="T61" s="271"/>
      <c r="U61" s="271"/>
      <c r="V61" s="271"/>
    </row>
    <row r="62" spans="1:22" x14ac:dyDescent="0.25">
      <c r="A62" s="271"/>
      <c r="B62" s="271"/>
      <c r="C62" s="271"/>
      <c r="D62" s="271"/>
      <c r="E62" s="271"/>
      <c r="F62" s="271"/>
      <c r="G62" s="271"/>
      <c r="H62" s="271"/>
      <c r="I62" s="271"/>
      <c r="J62" s="271"/>
      <c r="K62" s="271"/>
      <c r="L62" s="271"/>
      <c r="M62" s="271"/>
      <c r="N62" s="271"/>
      <c r="O62" s="271"/>
      <c r="P62" s="271"/>
      <c r="Q62" s="271"/>
      <c r="R62" s="271"/>
      <c r="S62" s="271"/>
      <c r="T62" s="271"/>
      <c r="U62" s="271"/>
      <c r="V62" s="271"/>
    </row>
    <row r="63" spans="1:22" x14ac:dyDescent="0.25">
      <c r="A63" s="271"/>
      <c r="B63" s="271"/>
      <c r="C63" s="271"/>
      <c r="D63" s="271"/>
      <c r="E63" s="271"/>
      <c r="F63" s="271"/>
      <c r="G63" s="271"/>
      <c r="H63" s="271"/>
      <c r="I63" s="271"/>
      <c r="J63" s="271"/>
      <c r="K63" s="271"/>
      <c r="L63" s="271"/>
      <c r="M63" s="271"/>
      <c r="N63" s="271"/>
      <c r="O63" s="271"/>
      <c r="P63" s="271"/>
      <c r="Q63" s="271"/>
      <c r="R63" s="271"/>
      <c r="S63" s="271"/>
      <c r="T63" s="271"/>
      <c r="U63" s="271"/>
      <c r="V63" s="271"/>
    </row>
    <row r="64" spans="1:22" x14ac:dyDescent="0.25">
      <c r="A64" s="271"/>
      <c r="B64" s="271"/>
      <c r="C64" s="271"/>
      <c r="D64" s="271"/>
      <c r="E64" s="271"/>
      <c r="F64" s="271"/>
      <c r="G64" s="271"/>
      <c r="H64" s="271"/>
      <c r="I64" s="271"/>
      <c r="J64" s="271"/>
      <c r="K64" s="271"/>
      <c r="L64" s="271"/>
      <c r="M64" s="271"/>
      <c r="N64" s="271"/>
      <c r="O64" s="271"/>
      <c r="P64" s="271"/>
      <c r="Q64" s="271"/>
      <c r="R64" s="271"/>
      <c r="S64" s="271"/>
      <c r="T64" s="271"/>
      <c r="U64" s="271"/>
      <c r="V64" s="271"/>
    </row>
    <row r="65" spans="1:22" x14ac:dyDescent="0.25">
      <c r="A65" s="271"/>
      <c r="B65" s="271"/>
      <c r="C65" s="271"/>
      <c r="D65" s="271"/>
      <c r="E65" s="271"/>
      <c r="F65" s="271"/>
      <c r="G65" s="271"/>
      <c r="H65" s="271"/>
      <c r="I65" s="271"/>
      <c r="J65" s="271"/>
      <c r="K65" s="271"/>
      <c r="L65" s="271"/>
      <c r="M65" s="271"/>
      <c r="N65" s="271"/>
      <c r="O65" s="271"/>
      <c r="P65" s="271"/>
      <c r="Q65" s="271"/>
      <c r="R65" s="271"/>
      <c r="S65" s="271"/>
      <c r="T65" s="271"/>
      <c r="U65" s="271"/>
      <c r="V65" s="271"/>
    </row>
    <row r="66" spans="1:22" x14ac:dyDescent="0.25">
      <c r="A66" s="271"/>
      <c r="B66" s="271"/>
      <c r="C66" s="271"/>
      <c r="D66" s="271"/>
      <c r="E66" s="271"/>
      <c r="F66" s="271"/>
      <c r="G66" s="271"/>
      <c r="H66" s="271"/>
      <c r="I66" s="271"/>
      <c r="J66" s="271"/>
      <c r="K66" s="271"/>
      <c r="L66" s="271"/>
      <c r="M66" s="271"/>
      <c r="N66" s="271"/>
      <c r="O66" s="271"/>
      <c r="P66" s="271"/>
      <c r="Q66" s="271"/>
      <c r="R66" s="271"/>
      <c r="S66" s="271"/>
      <c r="T66" s="271"/>
      <c r="U66" s="271"/>
      <c r="V66" s="271"/>
    </row>
    <row r="67" spans="1:22" x14ac:dyDescent="0.25">
      <c r="A67" s="271"/>
      <c r="B67" s="271"/>
      <c r="C67" s="271"/>
      <c r="D67" s="271"/>
      <c r="E67" s="271"/>
      <c r="F67" s="271"/>
      <c r="G67" s="271"/>
      <c r="H67" s="271"/>
      <c r="I67" s="271"/>
      <c r="J67" s="271"/>
      <c r="K67" s="271"/>
      <c r="L67" s="271"/>
      <c r="M67" s="271"/>
      <c r="N67" s="271"/>
      <c r="O67" s="271"/>
      <c r="P67" s="271"/>
      <c r="Q67" s="271"/>
      <c r="R67" s="271"/>
      <c r="S67" s="271"/>
      <c r="T67" s="271"/>
      <c r="U67" s="271"/>
      <c r="V67" s="271"/>
    </row>
    <row r="68" spans="1:22" x14ac:dyDescent="0.25">
      <c r="A68" s="271"/>
      <c r="B68" s="271"/>
      <c r="C68" s="271"/>
      <c r="D68" s="271"/>
      <c r="E68" s="271"/>
      <c r="F68" s="271"/>
      <c r="G68" s="271"/>
      <c r="H68" s="271"/>
      <c r="I68" s="271"/>
      <c r="J68" s="271"/>
      <c r="K68" s="271"/>
      <c r="L68" s="271"/>
      <c r="M68" s="271"/>
      <c r="N68" s="271"/>
      <c r="O68" s="271"/>
      <c r="P68" s="271"/>
      <c r="Q68" s="271"/>
      <c r="R68" s="271"/>
      <c r="S68" s="271"/>
      <c r="T68" s="271"/>
      <c r="U68" s="271"/>
      <c r="V68" s="271"/>
    </row>
    <row r="69" spans="1:22" x14ac:dyDescent="0.25">
      <c r="A69" s="271"/>
      <c r="B69" s="271"/>
      <c r="C69" s="271"/>
      <c r="D69" s="271"/>
      <c r="E69" s="271"/>
      <c r="F69" s="271"/>
      <c r="G69" s="271"/>
      <c r="H69" s="271"/>
      <c r="I69" s="271"/>
      <c r="J69" s="271"/>
      <c r="K69" s="271"/>
      <c r="L69" s="271"/>
      <c r="M69" s="271"/>
      <c r="N69" s="271"/>
      <c r="O69" s="271"/>
      <c r="P69" s="271"/>
      <c r="Q69" s="271"/>
      <c r="R69" s="271"/>
      <c r="S69" s="271"/>
      <c r="T69" s="271"/>
      <c r="U69" s="271"/>
      <c r="V69" s="271"/>
    </row>
    <row r="70" spans="1:22" x14ac:dyDescent="0.25">
      <c r="A70" s="271"/>
      <c r="B70" s="271"/>
      <c r="C70" s="271"/>
      <c r="D70" s="271"/>
      <c r="E70" s="271"/>
      <c r="F70" s="271"/>
      <c r="G70" s="271"/>
      <c r="H70" s="271"/>
      <c r="I70" s="271"/>
      <c r="J70" s="271"/>
      <c r="K70" s="271"/>
      <c r="L70" s="271"/>
      <c r="M70" s="271"/>
      <c r="N70" s="271"/>
      <c r="O70" s="271"/>
      <c r="P70" s="271"/>
      <c r="Q70" s="271"/>
      <c r="R70" s="271"/>
      <c r="S70" s="271"/>
      <c r="T70" s="271"/>
      <c r="U70" s="271"/>
      <c r="V70" s="271"/>
    </row>
    <row r="71" spans="1:22" x14ac:dyDescent="0.25">
      <c r="A71" s="271"/>
      <c r="B71" s="271"/>
      <c r="C71" s="271"/>
      <c r="D71" s="271"/>
      <c r="E71" s="271"/>
      <c r="F71" s="271"/>
      <c r="G71" s="271"/>
      <c r="H71" s="271"/>
      <c r="I71" s="271"/>
      <c r="J71" s="271"/>
      <c r="K71" s="271"/>
      <c r="L71" s="271"/>
      <c r="M71" s="271"/>
      <c r="N71" s="271"/>
      <c r="O71" s="271"/>
      <c r="P71" s="271"/>
      <c r="Q71" s="271"/>
      <c r="R71" s="271"/>
      <c r="S71" s="271"/>
      <c r="T71" s="271"/>
      <c r="U71" s="271"/>
      <c r="V71" s="271"/>
    </row>
    <row r="72" spans="1:22" x14ac:dyDescent="0.25">
      <c r="A72" s="271"/>
      <c r="B72" s="271"/>
      <c r="C72" s="271"/>
      <c r="D72" s="271"/>
      <c r="E72" s="271"/>
      <c r="F72" s="271"/>
      <c r="G72" s="271"/>
      <c r="H72" s="271"/>
      <c r="I72" s="271"/>
      <c r="J72" s="271"/>
      <c r="K72" s="271"/>
      <c r="L72" s="271"/>
      <c r="M72" s="271"/>
      <c r="N72" s="271"/>
      <c r="O72" s="271"/>
      <c r="P72" s="271"/>
      <c r="Q72" s="271"/>
      <c r="R72" s="271"/>
      <c r="S72" s="271"/>
      <c r="T72" s="271"/>
      <c r="U72" s="271"/>
      <c r="V72" s="271"/>
    </row>
    <row r="73" spans="1:22" x14ac:dyDescent="0.25">
      <c r="A73" s="271"/>
      <c r="B73" s="271"/>
      <c r="C73" s="271"/>
      <c r="D73" s="271"/>
      <c r="E73" s="271"/>
      <c r="F73" s="271"/>
      <c r="G73" s="271"/>
      <c r="H73" s="271"/>
      <c r="I73" s="271"/>
      <c r="J73" s="271"/>
      <c r="K73" s="271"/>
      <c r="L73" s="271"/>
      <c r="M73" s="271"/>
      <c r="N73" s="271"/>
      <c r="O73" s="271"/>
      <c r="P73" s="271"/>
      <c r="Q73" s="271"/>
      <c r="R73" s="271"/>
      <c r="S73" s="271"/>
      <c r="T73" s="271"/>
      <c r="U73" s="271"/>
      <c r="V73" s="271"/>
    </row>
    <row r="74" spans="1:22" x14ac:dyDescent="0.25">
      <c r="A74" s="271"/>
      <c r="B74" s="271"/>
      <c r="C74" s="271"/>
      <c r="D74" s="271"/>
      <c r="E74" s="271"/>
      <c r="F74" s="271"/>
      <c r="G74" s="271"/>
      <c r="H74" s="271"/>
      <c r="I74" s="271"/>
      <c r="J74" s="271"/>
      <c r="K74" s="271"/>
      <c r="L74" s="271"/>
      <c r="M74" s="271"/>
      <c r="N74" s="271"/>
      <c r="O74" s="271"/>
      <c r="P74" s="271"/>
      <c r="Q74" s="271"/>
      <c r="R74" s="271"/>
      <c r="S74" s="271"/>
      <c r="T74" s="271"/>
      <c r="U74" s="271"/>
      <c r="V74" s="271"/>
    </row>
    <row r="75" spans="1:22" x14ac:dyDescent="0.25">
      <c r="A75" s="271"/>
      <c r="B75" s="271"/>
      <c r="C75" s="271"/>
      <c r="D75" s="271"/>
      <c r="E75" s="271"/>
      <c r="F75" s="271"/>
      <c r="G75" s="271"/>
      <c r="H75" s="271"/>
      <c r="I75" s="271"/>
      <c r="J75" s="271"/>
      <c r="K75" s="271"/>
      <c r="L75" s="271"/>
      <c r="M75" s="271"/>
      <c r="N75" s="271"/>
      <c r="O75" s="271"/>
      <c r="P75" s="271"/>
      <c r="Q75" s="271"/>
      <c r="R75" s="271"/>
      <c r="S75" s="271"/>
      <c r="T75" s="271"/>
      <c r="U75" s="271"/>
      <c r="V75" s="271"/>
    </row>
    <row r="76" spans="1:22" x14ac:dyDescent="0.25">
      <c r="A76" s="271"/>
      <c r="B76" s="271"/>
      <c r="C76" s="271"/>
      <c r="D76" s="271"/>
      <c r="E76" s="271"/>
      <c r="F76" s="271"/>
      <c r="G76" s="271"/>
      <c r="H76" s="271"/>
      <c r="I76" s="271"/>
      <c r="J76" s="271"/>
      <c r="K76" s="271"/>
      <c r="L76" s="271"/>
      <c r="M76" s="271"/>
      <c r="N76" s="271"/>
      <c r="O76" s="271"/>
      <c r="P76" s="271"/>
      <c r="Q76" s="271"/>
      <c r="R76" s="271"/>
      <c r="S76" s="271"/>
      <c r="T76" s="271"/>
      <c r="U76" s="271"/>
      <c r="V76" s="271"/>
    </row>
    <row r="77" spans="1:22" x14ac:dyDescent="0.25">
      <c r="A77" s="271"/>
      <c r="B77" s="271"/>
      <c r="C77" s="271"/>
      <c r="D77" s="271"/>
      <c r="E77" s="271"/>
      <c r="F77" s="271"/>
      <c r="G77" s="271"/>
      <c r="H77" s="271"/>
      <c r="I77" s="271"/>
      <c r="J77" s="271"/>
      <c r="K77" s="271"/>
      <c r="L77" s="271"/>
      <c r="M77" s="271"/>
      <c r="N77" s="271"/>
      <c r="O77" s="271"/>
      <c r="P77" s="271"/>
      <c r="Q77" s="271"/>
      <c r="R77" s="271"/>
      <c r="S77" s="271"/>
      <c r="T77" s="271"/>
      <c r="U77" s="271"/>
      <c r="V77" s="271"/>
    </row>
    <row r="78" spans="1:22" x14ac:dyDescent="0.25">
      <c r="A78" s="271"/>
      <c r="B78" s="271"/>
      <c r="C78" s="271"/>
      <c r="D78" s="271"/>
      <c r="E78" s="271"/>
      <c r="F78" s="271"/>
      <c r="G78" s="271"/>
      <c r="H78" s="271"/>
      <c r="I78" s="271"/>
      <c r="J78" s="271"/>
      <c r="K78" s="271"/>
      <c r="L78" s="271"/>
      <c r="M78" s="271"/>
      <c r="N78" s="271"/>
      <c r="O78" s="271"/>
      <c r="P78" s="271"/>
      <c r="Q78" s="271"/>
      <c r="R78" s="271"/>
      <c r="S78" s="271"/>
      <c r="T78" s="271"/>
      <c r="U78" s="271"/>
      <c r="V78" s="271"/>
    </row>
    <row r="79" spans="1:22" x14ac:dyDescent="0.25">
      <c r="A79" s="271"/>
      <c r="B79" s="271"/>
      <c r="C79" s="271"/>
      <c r="D79" s="271"/>
      <c r="E79" s="271"/>
      <c r="F79" s="271"/>
      <c r="G79" s="271"/>
      <c r="H79" s="271"/>
      <c r="I79" s="271"/>
      <c r="J79" s="271"/>
      <c r="K79" s="271"/>
      <c r="L79" s="271"/>
      <c r="M79" s="271"/>
      <c r="N79" s="271"/>
      <c r="O79" s="271"/>
      <c r="P79" s="271"/>
      <c r="Q79" s="271"/>
      <c r="R79" s="271"/>
      <c r="S79" s="271"/>
      <c r="T79" s="271"/>
      <c r="U79" s="271"/>
      <c r="V79" s="271"/>
    </row>
    <row r="80" spans="1:22" x14ac:dyDescent="0.25">
      <c r="A80" s="271"/>
      <c r="B80" s="271"/>
      <c r="C80" s="271"/>
      <c r="D80" s="271"/>
      <c r="E80" s="271"/>
      <c r="F80" s="271"/>
      <c r="G80" s="271"/>
      <c r="H80" s="271"/>
      <c r="I80" s="271"/>
      <c r="J80" s="271"/>
      <c r="K80" s="271"/>
      <c r="L80" s="271"/>
      <c r="M80" s="271"/>
      <c r="N80" s="271"/>
      <c r="O80" s="271"/>
      <c r="P80" s="271"/>
      <c r="Q80" s="271"/>
      <c r="R80" s="271"/>
      <c r="S80" s="271"/>
      <c r="T80" s="271"/>
      <c r="U80" s="271"/>
      <c r="V80" s="271"/>
    </row>
    <row r="81" spans="1:22" x14ac:dyDescent="0.25">
      <c r="A81" s="271"/>
      <c r="B81" s="271"/>
      <c r="C81" s="271"/>
      <c r="D81" s="271"/>
      <c r="E81" s="271"/>
      <c r="F81" s="271"/>
      <c r="G81" s="271"/>
      <c r="H81" s="271"/>
      <c r="I81" s="271"/>
      <c r="J81" s="271"/>
      <c r="K81" s="271"/>
      <c r="L81" s="271"/>
      <c r="M81" s="271"/>
      <c r="N81" s="271"/>
      <c r="O81" s="271"/>
      <c r="P81" s="271"/>
      <c r="Q81" s="271"/>
      <c r="R81" s="271"/>
      <c r="S81" s="271"/>
      <c r="T81" s="271"/>
      <c r="U81" s="271"/>
      <c r="V81" s="271"/>
    </row>
    <row r="82" spans="1:22" x14ac:dyDescent="0.25">
      <c r="A82" s="271"/>
      <c r="B82" s="271"/>
      <c r="C82" s="271"/>
      <c r="D82" s="271"/>
      <c r="E82" s="271"/>
      <c r="F82" s="271"/>
      <c r="G82" s="271"/>
      <c r="H82" s="271"/>
      <c r="I82" s="271"/>
      <c r="J82" s="271"/>
      <c r="K82" s="271"/>
      <c r="L82" s="271"/>
      <c r="M82" s="271"/>
      <c r="N82" s="271"/>
      <c r="O82" s="271"/>
      <c r="P82" s="271"/>
      <c r="Q82" s="271"/>
      <c r="R82" s="271"/>
      <c r="S82" s="271"/>
      <c r="T82" s="271"/>
      <c r="U82" s="271"/>
      <c r="V82" s="271"/>
    </row>
    <row r="83" spans="1:22" x14ac:dyDescent="0.25">
      <c r="A83" s="271"/>
      <c r="B83" s="271"/>
      <c r="C83" s="271"/>
      <c r="D83" s="271"/>
      <c r="E83" s="271"/>
      <c r="F83" s="271"/>
      <c r="G83" s="271"/>
      <c r="H83" s="271"/>
      <c r="I83" s="271"/>
      <c r="J83" s="271"/>
      <c r="K83" s="271"/>
      <c r="L83" s="271"/>
      <c r="M83" s="271"/>
      <c r="N83" s="271"/>
      <c r="O83" s="271"/>
      <c r="P83" s="271"/>
      <c r="Q83" s="271"/>
      <c r="R83" s="271"/>
      <c r="S83" s="271"/>
      <c r="T83" s="271"/>
      <c r="U83" s="271"/>
      <c r="V83" s="271"/>
    </row>
    <row r="84" spans="1:22" x14ac:dyDescent="0.25">
      <c r="A84" s="271"/>
      <c r="B84" s="271"/>
      <c r="C84" s="271"/>
      <c r="D84" s="271"/>
      <c r="E84" s="271"/>
      <c r="F84" s="271"/>
      <c r="G84" s="271"/>
      <c r="H84" s="271"/>
      <c r="I84" s="271"/>
      <c r="J84" s="271"/>
      <c r="K84" s="271"/>
      <c r="L84" s="271"/>
      <c r="M84" s="271"/>
      <c r="N84" s="271"/>
      <c r="O84" s="271"/>
      <c r="P84" s="271"/>
      <c r="Q84" s="271"/>
      <c r="R84" s="271"/>
      <c r="S84" s="271"/>
      <c r="T84" s="271"/>
      <c r="U84" s="271"/>
      <c r="V84" s="271"/>
    </row>
    <row r="85" spans="1:22" x14ac:dyDescent="0.25">
      <c r="A85" s="271"/>
      <c r="B85" s="271"/>
      <c r="C85" s="271"/>
      <c r="D85" s="271"/>
      <c r="E85" s="271"/>
      <c r="F85" s="271"/>
      <c r="G85" s="271"/>
      <c r="H85" s="271"/>
      <c r="I85" s="271"/>
      <c r="J85" s="271"/>
      <c r="K85" s="271"/>
      <c r="L85" s="271"/>
      <c r="M85" s="271"/>
      <c r="N85" s="271"/>
      <c r="O85" s="271"/>
      <c r="P85" s="271"/>
      <c r="Q85" s="271"/>
      <c r="R85" s="271"/>
      <c r="S85" s="271"/>
      <c r="T85" s="271"/>
      <c r="U85" s="271"/>
      <c r="V85" s="271"/>
    </row>
    <row r="86" spans="1:22" x14ac:dyDescent="0.25">
      <c r="A86" s="271"/>
      <c r="B86" s="271"/>
      <c r="C86" s="271"/>
      <c r="D86" s="271"/>
      <c r="E86" s="271"/>
      <c r="F86" s="271"/>
      <c r="G86" s="271"/>
      <c r="H86" s="271"/>
      <c r="I86" s="271"/>
      <c r="J86" s="271"/>
      <c r="K86" s="271"/>
      <c r="L86" s="271"/>
      <c r="M86" s="271"/>
      <c r="N86" s="271"/>
      <c r="O86" s="271"/>
      <c r="P86" s="271"/>
      <c r="Q86" s="271"/>
      <c r="R86" s="271"/>
      <c r="S86" s="271"/>
      <c r="T86" s="271"/>
      <c r="U86" s="271"/>
      <c r="V86" s="271"/>
    </row>
    <row r="87" spans="1:22" x14ac:dyDescent="0.25">
      <c r="A87" s="271"/>
      <c r="B87" s="271"/>
      <c r="C87" s="271"/>
      <c r="D87" s="271"/>
      <c r="E87" s="271"/>
      <c r="F87" s="271"/>
      <c r="G87" s="271"/>
      <c r="H87" s="271"/>
      <c r="I87" s="271"/>
      <c r="J87" s="271"/>
      <c r="K87" s="271"/>
      <c r="L87" s="271"/>
      <c r="M87" s="271"/>
      <c r="N87" s="271"/>
      <c r="O87" s="271"/>
      <c r="P87" s="271"/>
      <c r="Q87" s="271"/>
      <c r="R87" s="271"/>
      <c r="S87" s="271"/>
      <c r="T87" s="271"/>
      <c r="U87" s="271"/>
      <c r="V87" s="271"/>
    </row>
    <row r="88" spans="1:22" x14ac:dyDescent="0.25">
      <c r="A88" s="271"/>
      <c r="B88" s="271"/>
      <c r="C88" s="271"/>
      <c r="D88" s="271"/>
      <c r="E88" s="271"/>
      <c r="F88" s="271"/>
      <c r="G88" s="271"/>
      <c r="H88" s="271"/>
      <c r="I88" s="271"/>
      <c r="J88" s="271"/>
      <c r="K88" s="271"/>
      <c r="L88" s="271"/>
      <c r="M88" s="271"/>
      <c r="N88" s="271"/>
      <c r="O88" s="271"/>
      <c r="P88" s="271"/>
      <c r="Q88" s="271"/>
      <c r="R88" s="271"/>
      <c r="S88" s="271"/>
      <c r="T88" s="271"/>
      <c r="U88" s="271"/>
      <c r="V88" s="271"/>
    </row>
    <row r="89" spans="1:22" x14ac:dyDescent="0.25">
      <c r="A89" s="271"/>
      <c r="B89" s="271"/>
      <c r="C89" s="271"/>
      <c r="D89" s="271"/>
      <c r="E89" s="271"/>
      <c r="F89" s="271"/>
      <c r="G89" s="271"/>
      <c r="H89" s="271"/>
      <c r="I89" s="271"/>
      <c r="J89" s="271"/>
      <c r="K89" s="271"/>
      <c r="L89" s="271"/>
      <c r="M89" s="271"/>
      <c r="N89" s="271"/>
      <c r="O89" s="271"/>
      <c r="P89" s="271"/>
      <c r="Q89" s="271"/>
      <c r="R89" s="271"/>
      <c r="S89" s="271"/>
      <c r="T89" s="271"/>
      <c r="U89" s="271"/>
      <c r="V89" s="271"/>
    </row>
    <row r="90" spans="1:22" x14ac:dyDescent="0.25">
      <c r="A90" s="271"/>
      <c r="B90" s="271"/>
      <c r="C90" s="271"/>
      <c r="D90" s="271"/>
      <c r="E90" s="271"/>
      <c r="F90" s="271"/>
      <c r="G90" s="271"/>
      <c r="H90" s="271"/>
      <c r="I90" s="271"/>
      <c r="J90" s="271"/>
      <c r="K90" s="271"/>
      <c r="L90" s="271"/>
      <c r="M90" s="271"/>
      <c r="N90" s="271"/>
      <c r="O90" s="271"/>
      <c r="P90" s="271"/>
      <c r="Q90" s="271"/>
      <c r="R90" s="271"/>
      <c r="S90" s="271"/>
      <c r="T90" s="271"/>
      <c r="U90" s="271"/>
      <c r="V90" s="271"/>
    </row>
    <row r="91" spans="1:22" x14ac:dyDescent="0.25">
      <c r="A91" s="271"/>
      <c r="B91" s="271"/>
      <c r="C91" s="271"/>
      <c r="D91" s="271"/>
      <c r="E91" s="271"/>
      <c r="F91" s="271"/>
      <c r="G91" s="271"/>
      <c r="H91" s="271"/>
      <c r="I91" s="271"/>
      <c r="J91" s="271"/>
      <c r="K91" s="271"/>
      <c r="L91" s="271"/>
      <c r="M91" s="271"/>
      <c r="N91" s="271"/>
      <c r="O91" s="271"/>
      <c r="P91" s="271"/>
      <c r="Q91" s="271"/>
      <c r="R91" s="271"/>
      <c r="S91" s="271"/>
      <c r="T91" s="271"/>
      <c r="U91" s="271"/>
      <c r="V91" s="271"/>
    </row>
    <row r="92" spans="1:22" x14ac:dyDescent="0.25">
      <c r="A92" s="271"/>
      <c r="B92" s="271"/>
      <c r="C92" s="271"/>
      <c r="D92" s="271"/>
      <c r="E92" s="271"/>
      <c r="F92" s="271"/>
      <c r="G92" s="271"/>
      <c r="H92" s="271"/>
      <c r="I92" s="271"/>
      <c r="J92" s="271"/>
      <c r="K92" s="271"/>
      <c r="L92" s="271"/>
      <c r="M92" s="271"/>
      <c r="N92" s="271"/>
      <c r="O92" s="271"/>
      <c r="P92" s="271"/>
      <c r="Q92" s="271"/>
      <c r="R92" s="271"/>
      <c r="S92" s="271"/>
      <c r="T92" s="271"/>
      <c r="U92" s="271"/>
      <c r="V92" s="271"/>
    </row>
    <row r="93" spans="1:22" x14ac:dyDescent="0.25">
      <c r="A93" s="271"/>
      <c r="B93" s="271"/>
      <c r="C93" s="271"/>
      <c r="D93" s="271"/>
      <c r="E93" s="271"/>
      <c r="F93" s="271"/>
      <c r="G93" s="271"/>
      <c r="H93" s="271"/>
      <c r="I93" s="271"/>
      <c r="J93" s="271"/>
      <c r="K93" s="271"/>
      <c r="L93" s="271"/>
      <c r="M93" s="271"/>
      <c r="N93" s="271"/>
      <c r="O93" s="271"/>
      <c r="P93" s="271"/>
      <c r="Q93" s="271"/>
      <c r="R93" s="271"/>
      <c r="S93" s="271"/>
      <c r="T93" s="271"/>
      <c r="U93" s="271"/>
      <c r="V93" s="271"/>
    </row>
    <row r="94" spans="1:22" x14ac:dyDescent="0.25">
      <c r="A94" s="271"/>
      <c r="B94" s="271"/>
      <c r="C94" s="271"/>
      <c r="D94" s="271"/>
      <c r="E94" s="271"/>
      <c r="F94" s="271"/>
      <c r="G94" s="271"/>
      <c r="H94" s="271"/>
      <c r="I94" s="271"/>
      <c r="J94" s="271"/>
      <c r="K94" s="271"/>
      <c r="L94" s="271"/>
      <c r="M94" s="271"/>
      <c r="N94" s="271"/>
      <c r="O94" s="271"/>
      <c r="P94" s="271"/>
      <c r="Q94" s="271"/>
      <c r="R94" s="271"/>
      <c r="S94" s="271"/>
      <c r="T94" s="271"/>
      <c r="U94" s="271"/>
      <c r="V94" s="271"/>
    </row>
    <row r="95" spans="1:22" x14ac:dyDescent="0.25">
      <c r="A95" s="271"/>
      <c r="B95" s="271"/>
      <c r="C95" s="271"/>
      <c r="D95" s="271"/>
      <c r="E95" s="271"/>
      <c r="F95" s="271"/>
      <c r="G95" s="271"/>
      <c r="H95" s="271"/>
      <c r="I95" s="271"/>
      <c r="J95" s="271"/>
      <c r="K95" s="271"/>
      <c r="L95" s="271"/>
      <c r="M95" s="271"/>
      <c r="N95" s="271"/>
      <c r="O95" s="271"/>
      <c r="P95" s="271"/>
      <c r="Q95" s="271"/>
      <c r="R95" s="271"/>
      <c r="S95" s="271"/>
      <c r="T95" s="271"/>
      <c r="U95" s="271"/>
      <c r="V95" s="271"/>
    </row>
    <row r="96" spans="1:22" x14ac:dyDescent="0.25">
      <c r="A96" s="271"/>
      <c r="B96" s="271"/>
      <c r="C96" s="271"/>
      <c r="D96" s="271"/>
      <c r="E96" s="271"/>
      <c r="F96" s="271"/>
      <c r="G96" s="271"/>
      <c r="H96" s="271"/>
      <c r="I96" s="271"/>
      <c r="J96" s="271"/>
      <c r="K96" s="271"/>
      <c r="L96" s="271"/>
      <c r="M96" s="271"/>
      <c r="N96" s="271"/>
      <c r="O96" s="271"/>
      <c r="P96" s="271"/>
      <c r="Q96" s="271"/>
      <c r="R96" s="271"/>
      <c r="S96" s="271"/>
      <c r="T96" s="271"/>
      <c r="U96" s="271"/>
      <c r="V96" s="271"/>
    </row>
    <row r="97" spans="1:22" x14ac:dyDescent="0.25">
      <c r="A97" s="271"/>
      <c r="B97" s="271"/>
      <c r="C97" s="271"/>
      <c r="D97" s="271"/>
      <c r="E97" s="271"/>
      <c r="F97" s="271"/>
      <c r="G97" s="271"/>
      <c r="H97" s="271"/>
      <c r="I97" s="271"/>
      <c r="J97" s="271"/>
      <c r="K97" s="271"/>
      <c r="L97" s="271"/>
      <c r="M97" s="271"/>
      <c r="N97" s="271"/>
      <c r="O97" s="271"/>
      <c r="P97" s="271"/>
      <c r="Q97" s="271"/>
      <c r="R97" s="271"/>
      <c r="S97" s="271"/>
      <c r="T97" s="271"/>
      <c r="U97" s="271"/>
      <c r="V97" s="271"/>
    </row>
    <row r="98" spans="1:22" x14ac:dyDescent="0.25">
      <c r="A98" s="271"/>
      <c r="B98" s="271"/>
      <c r="C98" s="271"/>
      <c r="D98" s="271"/>
      <c r="E98" s="271"/>
      <c r="F98" s="271"/>
      <c r="G98" s="271"/>
      <c r="H98" s="271"/>
      <c r="I98" s="271"/>
      <c r="J98" s="271"/>
      <c r="K98" s="271"/>
      <c r="L98" s="271"/>
      <c r="M98" s="271"/>
      <c r="N98" s="271"/>
      <c r="O98" s="271"/>
      <c r="P98" s="271"/>
      <c r="Q98" s="271"/>
      <c r="R98" s="271"/>
      <c r="S98" s="271"/>
      <c r="T98" s="271"/>
      <c r="U98" s="271"/>
      <c r="V98" s="271"/>
    </row>
    <row r="99" spans="1:22" x14ac:dyDescent="0.25">
      <c r="A99" s="271"/>
      <c r="B99" s="271"/>
      <c r="C99" s="271"/>
      <c r="D99" s="271"/>
      <c r="E99" s="271"/>
      <c r="F99" s="271"/>
      <c r="G99" s="271"/>
      <c r="H99" s="271"/>
      <c r="I99" s="271"/>
      <c r="J99" s="271"/>
      <c r="K99" s="271"/>
      <c r="L99" s="271"/>
      <c r="M99" s="271"/>
      <c r="N99" s="271"/>
      <c r="O99" s="271"/>
      <c r="P99" s="271"/>
      <c r="Q99" s="271"/>
      <c r="R99" s="271"/>
      <c r="S99" s="271"/>
      <c r="T99" s="271"/>
      <c r="U99" s="271"/>
      <c r="V99" s="271"/>
    </row>
    <row r="100" spans="1:22" x14ac:dyDescent="0.25">
      <c r="A100" s="271"/>
      <c r="B100" s="271"/>
      <c r="C100" s="271"/>
      <c r="D100" s="271"/>
      <c r="E100" s="271"/>
      <c r="F100" s="271"/>
      <c r="G100" s="271"/>
      <c r="H100" s="271"/>
      <c r="I100" s="271"/>
      <c r="J100" s="271"/>
      <c r="K100" s="271"/>
      <c r="L100" s="271"/>
      <c r="M100" s="271"/>
      <c r="N100" s="271"/>
      <c r="O100" s="271"/>
      <c r="P100" s="271"/>
      <c r="Q100" s="271"/>
      <c r="R100" s="271"/>
      <c r="S100" s="271"/>
      <c r="T100" s="271"/>
      <c r="U100" s="271"/>
      <c r="V100" s="271"/>
    </row>
    <row r="101" spans="1:22" x14ac:dyDescent="0.25">
      <c r="A101" s="271"/>
      <c r="B101" s="271"/>
      <c r="C101" s="271"/>
      <c r="D101" s="271"/>
      <c r="E101" s="271"/>
      <c r="F101" s="271"/>
      <c r="G101" s="271"/>
      <c r="H101" s="271"/>
      <c r="I101" s="271"/>
      <c r="J101" s="271"/>
      <c r="K101" s="271"/>
      <c r="L101" s="271"/>
      <c r="M101" s="271"/>
      <c r="N101" s="271"/>
      <c r="O101" s="271"/>
      <c r="P101" s="271"/>
      <c r="Q101" s="271"/>
      <c r="R101" s="271"/>
      <c r="S101" s="271"/>
      <c r="T101" s="271"/>
      <c r="U101" s="271"/>
      <c r="V101" s="271"/>
    </row>
    <row r="102" spans="1:22" x14ac:dyDescent="0.25">
      <c r="A102" s="271"/>
      <c r="B102" s="271"/>
      <c r="C102" s="271"/>
      <c r="D102" s="271"/>
      <c r="E102" s="271"/>
      <c r="F102" s="271"/>
      <c r="G102" s="271"/>
      <c r="H102" s="271"/>
      <c r="I102" s="271"/>
      <c r="J102" s="271"/>
      <c r="K102" s="271"/>
      <c r="L102" s="271"/>
      <c r="M102" s="271"/>
      <c r="N102" s="271"/>
      <c r="O102" s="271"/>
      <c r="P102" s="271"/>
      <c r="Q102" s="271"/>
      <c r="R102" s="271"/>
      <c r="S102" s="271"/>
      <c r="T102" s="271"/>
      <c r="U102" s="271"/>
      <c r="V102" s="271"/>
    </row>
    <row r="103" spans="1:22" x14ac:dyDescent="0.25">
      <c r="A103" s="271"/>
      <c r="B103" s="271"/>
      <c r="C103" s="271"/>
      <c r="D103" s="271"/>
      <c r="E103" s="271"/>
      <c r="F103" s="271"/>
      <c r="G103" s="271"/>
      <c r="H103" s="271"/>
      <c r="I103" s="271"/>
      <c r="J103" s="271"/>
      <c r="K103" s="271"/>
      <c r="L103" s="271"/>
      <c r="M103" s="271"/>
      <c r="N103" s="271"/>
      <c r="O103" s="271"/>
      <c r="P103" s="271"/>
      <c r="Q103" s="271"/>
      <c r="R103" s="271"/>
      <c r="S103" s="271"/>
      <c r="T103" s="271"/>
      <c r="U103" s="271"/>
      <c r="V103" s="271"/>
    </row>
    <row r="104" spans="1:22" x14ac:dyDescent="0.25">
      <c r="A104" s="271"/>
      <c r="B104" s="271"/>
      <c r="C104" s="271"/>
      <c r="D104" s="271"/>
      <c r="E104" s="271"/>
      <c r="F104" s="271"/>
      <c r="G104" s="271"/>
      <c r="H104" s="271"/>
      <c r="I104" s="271"/>
      <c r="J104" s="271"/>
      <c r="K104" s="271"/>
      <c r="L104" s="271"/>
      <c r="M104" s="271"/>
      <c r="N104" s="271"/>
      <c r="O104" s="271"/>
      <c r="P104" s="271"/>
      <c r="Q104" s="271"/>
      <c r="R104" s="271"/>
      <c r="S104" s="271"/>
      <c r="T104" s="271"/>
      <c r="U104" s="271"/>
      <c r="V104" s="271"/>
    </row>
    <row r="105" spans="1:22" x14ac:dyDescent="0.25">
      <c r="A105" s="271"/>
      <c r="B105" s="271"/>
      <c r="C105" s="271"/>
      <c r="D105" s="271"/>
      <c r="E105" s="271"/>
      <c r="F105" s="271"/>
      <c r="G105" s="271"/>
      <c r="H105" s="271"/>
      <c r="I105" s="271"/>
      <c r="J105" s="271"/>
      <c r="K105" s="271"/>
      <c r="L105" s="271"/>
      <c r="M105" s="271"/>
      <c r="N105" s="271"/>
      <c r="O105" s="271"/>
      <c r="P105" s="271"/>
      <c r="Q105" s="271"/>
      <c r="R105" s="271"/>
      <c r="S105" s="271"/>
      <c r="T105" s="271"/>
      <c r="U105" s="271"/>
      <c r="V105" s="271"/>
    </row>
    <row r="106" spans="1:22" x14ac:dyDescent="0.25">
      <c r="A106" s="271"/>
      <c r="B106" s="271"/>
      <c r="C106" s="271"/>
      <c r="D106" s="271"/>
      <c r="E106" s="271"/>
      <c r="F106" s="271"/>
      <c r="G106" s="271"/>
      <c r="H106" s="271"/>
      <c r="I106" s="271"/>
      <c r="J106" s="271"/>
      <c r="K106" s="271"/>
      <c r="L106" s="271"/>
      <c r="M106" s="271"/>
      <c r="N106" s="271"/>
      <c r="O106" s="271"/>
      <c r="P106" s="271"/>
      <c r="Q106" s="271"/>
      <c r="R106" s="271"/>
      <c r="S106" s="271"/>
      <c r="T106" s="271"/>
      <c r="U106" s="271"/>
      <c r="V106" s="271"/>
    </row>
    <row r="107" spans="1:22" x14ac:dyDescent="0.25">
      <c r="A107" s="271"/>
      <c r="B107" s="271"/>
      <c r="C107" s="271"/>
      <c r="D107" s="271"/>
      <c r="E107" s="271"/>
      <c r="F107" s="271"/>
      <c r="G107" s="271"/>
      <c r="H107" s="271"/>
      <c r="I107" s="271"/>
      <c r="J107" s="271"/>
      <c r="K107" s="271"/>
      <c r="L107" s="271"/>
      <c r="M107" s="271"/>
      <c r="N107" s="271"/>
      <c r="O107" s="271"/>
      <c r="P107" s="271"/>
      <c r="Q107" s="271"/>
      <c r="R107" s="271"/>
      <c r="S107" s="271"/>
      <c r="T107" s="271"/>
      <c r="U107" s="271"/>
      <c r="V107" s="271"/>
    </row>
    <row r="108" spans="1:22" x14ac:dyDescent="0.25">
      <c r="A108" s="271"/>
      <c r="B108" s="271"/>
      <c r="C108" s="271"/>
      <c r="D108" s="271"/>
      <c r="E108" s="271"/>
      <c r="F108" s="271"/>
      <c r="G108" s="271"/>
      <c r="H108" s="271"/>
      <c r="I108" s="271"/>
      <c r="J108" s="271"/>
      <c r="K108" s="271"/>
      <c r="L108" s="271"/>
      <c r="M108" s="271"/>
      <c r="N108" s="271"/>
      <c r="O108" s="271"/>
      <c r="P108" s="271"/>
      <c r="Q108" s="271"/>
      <c r="R108" s="271"/>
      <c r="S108" s="271"/>
      <c r="T108" s="271"/>
      <c r="U108" s="271"/>
      <c r="V108" s="271"/>
    </row>
    <row r="109" spans="1:22" x14ac:dyDescent="0.25">
      <c r="A109" s="271"/>
      <c r="B109" s="271"/>
      <c r="C109" s="271"/>
      <c r="D109" s="271"/>
      <c r="E109" s="271"/>
      <c r="F109" s="271"/>
      <c r="G109" s="271"/>
      <c r="H109" s="271"/>
      <c r="I109" s="271"/>
      <c r="J109" s="271"/>
      <c r="K109" s="271"/>
      <c r="L109" s="271"/>
      <c r="M109" s="271"/>
      <c r="N109" s="271"/>
      <c r="O109" s="271"/>
      <c r="P109" s="271"/>
      <c r="Q109" s="271"/>
      <c r="R109" s="271"/>
      <c r="S109" s="271"/>
      <c r="T109" s="271"/>
      <c r="U109" s="271"/>
      <c r="V109" s="271"/>
    </row>
    <row r="110" spans="1:22" x14ac:dyDescent="0.25">
      <c r="A110" s="271"/>
      <c r="B110" s="271"/>
      <c r="C110" s="271"/>
      <c r="D110" s="271"/>
      <c r="E110" s="271"/>
      <c r="F110" s="271"/>
      <c r="G110" s="271"/>
      <c r="H110" s="271"/>
      <c r="I110" s="271"/>
      <c r="J110" s="271"/>
      <c r="K110" s="271"/>
      <c r="L110" s="271"/>
      <c r="M110" s="271"/>
      <c r="N110" s="271"/>
      <c r="O110" s="271"/>
      <c r="P110" s="271"/>
      <c r="Q110" s="271"/>
      <c r="R110" s="271"/>
      <c r="S110" s="271"/>
      <c r="T110" s="271"/>
      <c r="U110" s="271"/>
      <c r="V110" s="271"/>
    </row>
    <row r="111" spans="1:22" x14ac:dyDescent="0.25">
      <c r="A111" s="271"/>
      <c r="B111" s="271"/>
      <c r="C111" s="271"/>
      <c r="D111" s="271"/>
      <c r="E111" s="271"/>
      <c r="F111" s="271"/>
      <c r="G111" s="271"/>
      <c r="H111" s="271"/>
      <c r="I111" s="271"/>
      <c r="J111" s="271"/>
      <c r="K111" s="271"/>
      <c r="L111" s="271"/>
      <c r="M111" s="271"/>
      <c r="N111" s="271"/>
      <c r="O111" s="271"/>
      <c r="P111" s="271"/>
      <c r="Q111" s="271"/>
      <c r="R111" s="271"/>
      <c r="S111" s="271"/>
      <c r="T111" s="271"/>
      <c r="U111" s="271"/>
      <c r="V111" s="271"/>
    </row>
    <row r="112" spans="1:22" x14ac:dyDescent="0.25">
      <c r="A112" s="271"/>
      <c r="B112" s="271"/>
      <c r="C112" s="271"/>
      <c r="D112" s="271"/>
      <c r="E112" s="271"/>
      <c r="F112" s="271"/>
      <c r="G112" s="271"/>
      <c r="H112" s="271"/>
      <c r="I112" s="271"/>
      <c r="J112" s="271"/>
      <c r="K112" s="271"/>
      <c r="L112" s="271"/>
      <c r="M112" s="271"/>
      <c r="N112" s="271"/>
      <c r="O112" s="271"/>
      <c r="P112" s="271"/>
      <c r="Q112" s="271"/>
      <c r="R112" s="271"/>
      <c r="S112" s="271"/>
      <c r="T112" s="271"/>
      <c r="U112" s="271"/>
      <c r="V112" s="271"/>
    </row>
    <row r="113" spans="1:22" x14ac:dyDescent="0.25">
      <c r="A113" s="271"/>
      <c r="B113" s="271"/>
      <c r="C113" s="271"/>
      <c r="D113" s="271"/>
      <c r="E113" s="271"/>
      <c r="F113" s="271"/>
      <c r="G113" s="271"/>
      <c r="H113" s="271"/>
      <c r="I113" s="271"/>
      <c r="J113" s="271"/>
      <c r="K113" s="271"/>
      <c r="L113" s="271"/>
      <c r="M113" s="271"/>
      <c r="N113" s="271"/>
      <c r="O113" s="271"/>
      <c r="P113" s="271"/>
      <c r="Q113" s="271"/>
      <c r="R113" s="271"/>
      <c r="S113" s="271"/>
      <c r="T113" s="271"/>
      <c r="U113" s="271"/>
      <c r="V113" s="271"/>
    </row>
    <row r="114" spans="1:22" x14ac:dyDescent="0.25">
      <c r="A114" s="271"/>
      <c r="B114" s="271"/>
      <c r="C114" s="271"/>
      <c r="D114" s="271"/>
      <c r="E114" s="271"/>
      <c r="F114" s="271"/>
      <c r="G114" s="271"/>
      <c r="H114" s="271"/>
      <c r="I114" s="271"/>
      <c r="J114" s="271"/>
      <c r="K114" s="271"/>
      <c r="L114" s="271"/>
      <c r="M114" s="271"/>
      <c r="N114" s="271"/>
      <c r="O114" s="271"/>
      <c r="P114" s="271"/>
      <c r="Q114" s="271"/>
      <c r="R114" s="271"/>
      <c r="S114" s="271"/>
      <c r="T114" s="271"/>
      <c r="U114" s="271"/>
      <c r="V114" s="271"/>
    </row>
    <row r="115" spans="1:22" x14ac:dyDescent="0.25">
      <c r="A115" s="271"/>
      <c r="B115" s="271"/>
      <c r="C115" s="271"/>
      <c r="D115" s="271"/>
      <c r="E115" s="271"/>
      <c r="F115" s="271"/>
      <c r="G115" s="271"/>
      <c r="H115" s="271"/>
      <c r="I115" s="271"/>
      <c r="J115" s="271"/>
      <c r="K115" s="271"/>
      <c r="L115" s="271"/>
      <c r="M115" s="271"/>
      <c r="N115" s="271"/>
      <c r="O115" s="271"/>
      <c r="P115" s="271"/>
      <c r="Q115" s="271"/>
      <c r="R115" s="271"/>
      <c r="S115" s="271"/>
      <c r="T115" s="271"/>
      <c r="U115" s="271"/>
      <c r="V115" s="271"/>
    </row>
    <row r="116" spans="1:22" x14ac:dyDescent="0.25">
      <c r="A116" s="271"/>
      <c r="B116" s="271"/>
      <c r="C116" s="271"/>
      <c r="D116" s="271"/>
      <c r="E116" s="271"/>
      <c r="F116" s="271"/>
      <c r="G116" s="271"/>
      <c r="H116" s="271"/>
      <c r="I116" s="271"/>
      <c r="J116" s="271"/>
      <c r="K116" s="271"/>
      <c r="L116" s="271"/>
      <c r="M116" s="271"/>
      <c r="N116" s="271"/>
      <c r="O116" s="271"/>
      <c r="P116" s="271"/>
      <c r="Q116" s="271"/>
      <c r="R116" s="271"/>
      <c r="S116" s="271"/>
      <c r="T116" s="271"/>
      <c r="U116" s="271"/>
      <c r="V116" s="271"/>
    </row>
    <row r="117" spans="1:22" x14ac:dyDescent="0.25">
      <c r="A117" s="271"/>
      <c r="B117" s="271"/>
      <c r="C117" s="271"/>
      <c r="D117" s="271"/>
      <c r="E117" s="271"/>
      <c r="F117" s="271"/>
      <c r="G117" s="271"/>
      <c r="H117" s="271"/>
      <c r="I117" s="271"/>
      <c r="J117" s="271"/>
      <c r="K117" s="271"/>
      <c r="L117" s="271"/>
      <c r="M117" s="271"/>
      <c r="N117" s="271"/>
      <c r="O117" s="271"/>
      <c r="P117" s="271"/>
      <c r="Q117" s="271"/>
      <c r="R117" s="271"/>
      <c r="S117" s="271"/>
      <c r="T117" s="271"/>
      <c r="U117" s="271"/>
      <c r="V117" s="271"/>
    </row>
    <row r="118" spans="1:22" x14ac:dyDescent="0.25">
      <c r="A118" s="271"/>
      <c r="B118" s="271"/>
      <c r="C118" s="271"/>
      <c r="D118" s="271"/>
      <c r="E118" s="271"/>
      <c r="F118" s="271"/>
      <c r="G118" s="271"/>
      <c r="H118" s="271"/>
      <c r="I118" s="271"/>
      <c r="J118" s="271"/>
      <c r="K118" s="271"/>
      <c r="L118" s="271"/>
      <c r="M118" s="271"/>
      <c r="N118" s="271"/>
      <c r="O118" s="271"/>
      <c r="P118" s="271"/>
      <c r="Q118" s="271"/>
      <c r="R118" s="271"/>
      <c r="S118" s="271"/>
      <c r="T118" s="271"/>
      <c r="U118" s="271"/>
      <c r="V118" s="271"/>
    </row>
    <row r="119" spans="1:22" x14ac:dyDescent="0.25">
      <c r="A119" s="271"/>
      <c r="B119" s="271"/>
      <c r="C119" s="271"/>
      <c r="D119" s="271"/>
      <c r="E119" s="271"/>
      <c r="F119" s="271"/>
      <c r="G119" s="271"/>
      <c r="H119" s="271"/>
      <c r="I119" s="271"/>
      <c r="J119" s="271"/>
      <c r="K119" s="271"/>
      <c r="L119" s="271"/>
      <c r="M119" s="271"/>
      <c r="N119" s="271"/>
      <c r="O119" s="271"/>
      <c r="P119" s="271"/>
      <c r="Q119" s="271"/>
      <c r="R119" s="271"/>
      <c r="S119" s="271"/>
      <c r="T119" s="271"/>
      <c r="U119" s="271"/>
      <c r="V119" s="271"/>
    </row>
    <row r="120" spans="1:22" x14ac:dyDescent="0.25">
      <c r="A120" s="271"/>
      <c r="B120" s="271"/>
      <c r="C120" s="271"/>
      <c r="D120" s="271"/>
      <c r="E120" s="271"/>
      <c r="F120" s="271"/>
      <c r="G120" s="271"/>
      <c r="H120" s="271"/>
      <c r="I120" s="271"/>
      <c r="J120" s="271"/>
      <c r="K120" s="271"/>
      <c r="L120" s="271"/>
      <c r="M120" s="271"/>
      <c r="N120" s="271"/>
      <c r="O120" s="271"/>
      <c r="P120" s="271"/>
      <c r="Q120" s="271"/>
      <c r="R120" s="271"/>
      <c r="S120" s="271"/>
      <c r="T120" s="271"/>
      <c r="U120" s="271"/>
      <c r="V120" s="271"/>
    </row>
    <row r="121" spans="1:22" x14ac:dyDescent="0.25">
      <c r="A121" s="271"/>
      <c r="B121" s="271"/>
      <c r="C121" s="271"/>
      <c r="D121" s="271"/>
      <c r="E121" s="271"/>
      <c r="F121" s="271"/>
      <c r="G121" s="271"/>
      <c r="H121" s="271"/>
      <c r="I121" s="271"/>
      <c r="J121" s="271"/>
      <c r="K121" s="271"/>
      <c r="L121" s="271"/>
      <c r="M121" s="271"/>
      <c r="N121" s="271"/>
      <c r="O121" s="271"/>
      <c r="P121" s="271"/>
      <c r="Q121" s="271"/>
      <c r="R121" s="271"/>
      <c r="S121" s="271"/>
      <c r="T121" s="271"/>
      <c r="U121" s="271"/>
      <c r="V121" s="271"/>
    </row>
    <row r="122" spans="1:22" x14ac:dyDescent="0.25">
      <c r="A122" s="271"/>
      <c r="B122" s="271"/>
      <c r="C122" s="271"/>
      <c r="D122" s="271"/>
      <c r="E122" s="271"/>
      <c r="F122" s="271"/>
      <c r="G122" s="271"/>
      <c r="H122" s="271"/>
      <c r="I122" s="271"/>
      <c r="J122" s="271"/>
      <c r="K122" s="271"/>
      <c r="L122" s="271"/>
      <c r="M122" s="271"/>
      <c r="N122" s="271"/>
      <c r="O122" s="271"/>
      <c r="P122" s="271"/>
      <c r="Q122" s="271"/>
      <c r="R122" s="271"/>
      <c r="S122" s="271"/>
      <c r="T122" s="271"/>
      <c r="U122" s="271"/>
      <c r="V122" s="271"/>
    </row>
    <row r="123" spans="1:22" x14ac:dyDescent="0.25">
      <c r="A123" s="271"/>
      <c r="B123" s="271"/>
      <c r="C123" s="271"/>
      <c r="D123" s="271"/>
      <c r="E123" s="271"/>
      <c r="F123" s="271"/>
      <c r="G123" s="271"/>
      <c r="H123" s="271"/>
      <c r="I123" s="271"/>
      <c r="J123" s="271"/>
      <c r="K123" s="271"/>
      <c r="L123" s="271"/>
      <c r="M123" s="271"/>
      <c r="N123" s="271"/>
      <c r="O123" s="271"/>
      <c r="P123" s="271"/>
      <c r="Q123" s="271"/>
      <c r="R123" s="271"/>
      <c r="S123" s="271"/>
      <c r="T123" s="271"/>
      <c r="U123" s="271"/>
      <c r="V123" s="271"/>
    </row>
    <row r="124" spans="1:22" x14ac:dyDescent="0.25">
      <c r="A124" s="271"/>
      <c r="B124" s="271"/>
      <c r="C124" s="271"/>
      <c r="D124" s="271"/>
      <c r="E124" s="271"/>
      <c r="F124" s="271"/>
      <c r="G124" s="271"/>
      <c r="H124" s="271"/>
      <c r="I124" s="271"/>
      <c r="J124" s="271"/>
      <c r="K124" s="271"/>
      <c r="L124" s="271"/>
      <c r="M124" s="271"/>
      <c r="N124" s="271"/>
      <c r="O124" s="271"/>
      <c r="P124" s="271"/>
      <c r="Q124" s="271"/>
      <c r="R124" s="271"/>
      <c r="S124" s="271"/>
      <c r="T124" s="271"/>
      <c r="U124" s="271"/>
      <c r="V124" s="271"/>
    </row>
    <row r="125" spans="1:22" x14ac:dyDescent="0.25">
      <c r="A125" s="271"/>
      <c r="B125" s="271"/>
      <c r="C125" s="271"/>
      <c r="D125" s="271"/>
      <c r="E125" s="271"/>
      <c r="F125" s="271"/>
      <c r="G125" s="271"/>
      <c r="H125" s="271"/>
      <c r="I125" s="271"/>
      <c r="J125" s="271"/>
      <c r="K125" s="271"/>
      <c r="L125" s="271"/>
      <c r="M125" s="271"/>
      <c r="N125" s="271"/>
      <c r="O125" s="271"/>
      <c r="P125" s="271"/>
      <c r="Q125" s="271"/>
      <c r="R125" s="271"/>
      <c r="S125" s="271"/>
      <c r="T125" s="271"/>
      <c r="U125" s="271"/>
      <c r="V125" s="271"/>
    </row>
    <row r="126" spans="1:22" x14ac:dyDescent="0.25">
      <c r="A126" s="271"/>
      <c r="B126" s="271"/>
      <c r="C126" s="271"/>
      <c r="D126" s="271"/>
      <c r="E126" s="271"/>
      <c r="F126" s="271"/>
      <c r="G126" s="271"/>
      <c r="H126" s="271"/>
      <c r="I126" s="271"/>
      <c r="J126" s="271"/>
      <c r="K126" s="271"/>
      <c r="L126" s="271"/>
      <c r="M126" s="271"/>
      <c r="N126" s="271"/>
      <c r="O126" s="271"/>
      <c r="P126" s="271"/>
      <c r="Q126" s="271"/>
      <c r="R126" s="271"/>
      <c r="S126" s="271"/>
      <c r="T126" s="271"/>
      <c r="U126" s="271"/>
      <c r="V126" s="271"/>
    </row>
    <row r="127" spans="1:22" x14ac:dyDescent="0.25">
      <c r="A127" s="271"/>
      <c r="B127" s="271"/>
      <c r="C127" s="271"/>
      <c r="D127" s="271"/>
      <c r="E127" s="271"/>
      <c r="F127" s="271"/>
      <c r="G127" s="271"/>
      <c r="H127" s="271"/>
      <c r="I127" s="271"/>
      <c r="J127" s="271"/>
      <c r="K127" s="271"/>
      <c r="L127" s="271"/>
      <c r="M127" s="271"/>
      <c r="N127" s="271"/>
      <c r="O127" s="271"/>
      <c r="P127" s="271"/>
      <c r="Q127" s="271"/>
      <c r="R127" s="271"/>
      <c r="S127" s="271"/>
      <c r="T127" s="271"/>
      <c r="U127" s="271"/>
      <c r="V127" s="271"/>
    </row>
    <row r="128" spans="1:22" x14ac:dyDescent="0.25">
      <c r="A128" s="271"/>
      <c r="B128" s="271"/>
      <c r="C128" s="271"/>
      <c r="D128" s="271"/>
      <c r="E128" s="271"/>
      <c r="F128" s="271"/>
      <c r="G128" s="271"/>
      <c r="H128" s="271"/>
      <c r="I128" s="271"/>
      <c r="J128" s="271"/>
      <c r="K128" s="271"/>
      <c r="L128" s="271"/>
      <c r="M128" s="271"/>
      <c r="N128" s="271"/>
      <c r="O128" s="271"/>
      <c r="P128" s="271"/>
      <c r="Q128" s="271"/>
      <c r="R128" s="271"/>
      <c r="S128" s="271"/>
      <c r="T128" s="271"/>
      <c r="U128" s="271"/>
      <c r="V128" s="271"/>
    </row>
    <row r="129" spans="1:22" x14ac:dyDescent="0.25">
      <c r="A129" s="271"/>
      <c r="B129" s="271"/>
      <c r="C129" s="271"/>
      <c r="D129" s="271"/>
      <c r="E129" s="271"/>
      <c r="F129" s="271"/>
      <c r="G129" s="271"/>
      <c r="H129" s="271"/>
      <c r="I129" s="271"/>
      <c r="J129" s="271"/>
      <c r="K129" s="271"/>
      <c r="L129" s="271"/>
      <c r="M129" s="271"/>
      <c r="N129" s="271"/>
      <c r="O129" s="271"/>
      <c r="P129" s="271"/>
      <c r="Q129" s="271"/>
      <c r="R129" s="271"/>
      <c r="S129" s="271"/>
      <c r="T129" s="271"/>
      <c r="U129" s="271"/>
      <c r="V129" s="271"/>
    </row>
    <row r="130" spans="1:22" x14ac:dyDescent="0.25">
      <c r="A130" s="271"/>
      <c r="B130" s="271"/>
      <c r="C130" s="271"/>
      <c r="D130" s="271"/>
      <c r="E130" s="271"/>
      <c r="F130" s="271"/>
      <c r="G130" s="271"/>
      <c r="H130" s="271"/>
      <c r="I130" s="271"/>
      <c r="J130" s="271"/>
      <c r="K130" s="271"/>
      <c r="L130" s="271"/>
      <c r="M130" s="271"/>
      <c r="N130" s="271"/>
      <c r="O130" s="271"/>
      <c r="P130" s="271"/>
      <c r="Q130" s="271"/>
      <c r="R130" s="271"/>
      <c r="S130" s="271"/>
      <c r="T130" s="271"/>
      <c r="U130" s="271"/>
      <c r="V130" s="271"/>
    </row>
    <row r="131" spans="1:22" x14ac:dyDescent="0.25">
      <c r="A131" s="271"/>
      <c r="B131" s="271"/>
      <c r="C131" s="271"/>
      <c r="D131" s="271"/>
      <c r="E131" s="271"/>
      <c r="F131" s="271"/>
      <c r="G131" s="271"/>
      <c r="H131" s="271"/>
      <c r="I131" s="271"/>
      <c r="J131" s="271"/>
      <c r="K131" s="271"/>
      <c r="L131" s="271"/>
      <c r="M131" s="271"/>
      <c r="N131" s="271"/>
      <c r="O131" s="271"/>
      <c r="P131" s="271"/>
      <c r="Q131" s="271"/>
      <c r="R131" s="271"/>
      <c r="S131" s="271"/>
      <c r="T131" s="271"/>
      <c r="U131" s="271"/>
      <c r="V131" s="271"/>
    </row>
    <row r="132" spans="1:22" x14ac:dyDescent="0.25">
      <c r="A132" s="271"/>
      <c r="B132" s="271"/>
      <c r="C132" s="271"/>
      <c r="D132" s="271"/>
      <c r="E132" s="271"/>
      <c r="F132" s="271"/>
      <c r="G132" s="271"/>
      <c r="H132" s="271"/>
      <c r="I132" s="271"/>
      <c r="J132" s="271"/>
      <c r="K132" s="271"/>
      <c r="L132" s="271"/>
      <c r="M132" s="271"/>
      <c r="N132" s="271"/>
      <c r="O132" s="271"/>
      <c r="P132" s="271"/>
      <c r="Q132" s="271"/>
      <c r="R132" s="271"/>
      <c r="S132" s="271"/>
      <c r="T132" s="271"/>
      <c r="U132" s="271"/>
      <c r="V132" s="271"/>
    </row>
    <row r="133" spans="1:22" x14ac:dyDescent="0.25">
      <c r="A133" s="271"/>
      <c r="B133" s="271"/>
      <c r="C133" s="271"/>
      <c r="D133" s="271"/>
      <c r="E133" s="271"/>
      <c r="F133" s="271"/>
      <c r="G133" s="271"/>
      <c r="H133" s="271"/>
      <c r="I133" s="271"/>
      <c r="J133" s="271"/>
      <c r="K133" s="271"/>
      <c r="L133" s="271"/>
      <c r="M133" s="271"/>
      <c r="N133" s="271"/>
      <c r="O133" s="271"/>
      <c r="P133" s="271"/>
      <c r="Q133" s="271"/>
      <c r="R133" s="271"/>
      <c r="S133" s="271"/>
      <c r="T133" s="271"/>
      <c r="U133" s="271"/>
      <c r="V133" s="271"/>
    </row>
    <row r="134" spans="1:22" x14ac:dyDescent="0.25">
      <c r="A134" s="271"/>
      <c r="B134" s="271"/>
      <c r="C134" s="271"/>
      <c r="D134" s="271"/>
      <c r="E134" s="271"/>
      <c r="F134" s="271"/>
      <c r="G134" s="271"/>
      <c r="H134" s="271"/>
      <c r="I134" s="271"/>
      <c r="J134" s="271"/>
      <c r="K134" s="271"/>
      <c r="L134" s="271"/>
      <c r="M134" s="271"/>
      <c r="N134" s="271"/>
      <c r="O134" s="271"/>
      <c r="P134" s="271"/>
      <c r="Q134" s="271"/>
      <c r="R134" s="271"/>
      <c r="S134" s="271"/>
      <c r="T134" s="271"/>
      <c r="U134" s="271"/>
      <c r="V134" s="271"/>
    </row>
    <row r="135" spans="1:22" x14ac:dyDescent="0.25">
      <c r="A135" s="271"/>
      <c r="B135" s="271"/>
      <c r="C135" s="271"/>
      <c r="D135" s="271"/>
      <c r="E135" s="271"/>
      <c r="F135" s="271"/>
      <c r="G135" s="271"/>
      <c r="H135" s="271"/>
      <c r="I135" s="271"/>
      <c r="J135" s="271"/>
      <c r="K135" s="271"/>
      <c r="L135" s="271"/>
      <c r="M135" s="271"/>
      <c r="N135" s="271"/>
      <c r="O135" s="271"/>
      <c r="P135" s="271"/>
      <c r="Q135" s="271"/>
      <c r="R135" s="271"/>
      <c r="S135" s="271"/>
      <c r="T135" s="271"/>
      <c r="U135" s="271"/>
      <c r="V135" s="271"/>
    </row>
    <row r="136" spans="1:22" x14ac:dyDescent="0.25">
      <c r="A136" s="271"/>
      <c r="B136" s="271"/>
      <c r="C136" s="271"/>
      <c r="D136" s="271"/>
      <c r="E136" s="271"/>
      <c r="F136" s="271"/>
      <c r="G136" s="271"/>
      <c r="H136" s="271"/>
      <c r="I136" s="271"/>
      <c r="J136" s="271"/>
      <c r="K136" s="271"/>
      <c r="L136" s="271"/>
      <c r="M136" s="271"/>
      <c r="N136" s="271"/>
      <c r="O136" s="271"/>
      <c r="P136" s="271"/>
      <c r="Q136" s="271"/>
      <c r="R136" s="271"/>
      <c r="S136" s="271"/>
      <c r="T136" s="271"/>
      <c r="U136" s="271"/>
      <c r="V136" s="271"/>
    </row>
    <row r="137" spans="1:22" x14ac:dyDescent="0.25">
      <c r="A137" s="271"/>
      <c r="B137" s="271"/>
      <c r="C137" s="271"/>
      <c r="D137" s="271"/>
      <c r="E137" s="271"/>
      <c r="F137" s="271"/>
      <c r="G137" s="271"/>
      <c r="H137" s="271"/>
      <c r="I137" s="271"/>
      <c r="J137" s="271"/>
      <c r="K137" s="271"/>
      <c r="L137" s="271"/>
      <c r="M137" s="271"/>
      <c r="N137" s="271"/>
      <c r="O137" s="271"/>
      <c r="P137" s="271"/>
      <c r="Q137" s="271"/>
      <c r="R137" s="271"/>
      <c r="S137" s="271"/>
      <c r="T137" s="271"/>
      <c r="U137" s="271"/>
      <c r="V137" s="271"/>
    </row>
    <row r="138" spans="1:22" x14ac:dyDescent="0.25">
      <c r="A138" s="271"/>
      <c r="B138" s="271"/>
      <c r="C138" s="271"/>
      <c r="D138" s="271"/>
      <c r="E138" s="271"/>
      <c r="F138" s="271"/>
      <c r="G138" s="271"/>
      <c r="H138" s="271"/>
      <c r="I138" s="271"/>
      <c r="J138" s="271"/>
      <c r="K138" s="271"/>
      <c r="L138" s="271"/>
      <c r="M138" s="271"/>
      <c r="N138" s="271"/>
      <c r="O138" s="271"/>
      <c r="P138" s="271"/>
      <c r="Q138" s="271"/>
      <c r="R138" s="271"/>
      <c r="S138" s="271"/>
      <c r="T138" s="271"/>
      <c r="U138" s="271"/>
      <c r="V138" s="271"/>
    </row>
    <row r="139" spans="1:22" x14ac:dyDescent="0.25">
      <c r="A139" s="271"/>
      <c r="B139" s="271"/>
      <c r="C139" s="271"/>
      <c r="D139" s="271"/>
      <c r="E139" s="271"/>
      <c r="F139" s="271"/>
      <c r="G139" s="271"/>
      <c r="H139" s="271"/>
      <c r="I139" s="271"/>
      <c r="J139" s="271"/>
      <c r="K139" s="271"/>
      <c r="L139" s="271"/>
      <c r="M139" s="271"/>
      <c r="N139" s="271"/>
      <c r="O139" s="271"/>
      <c r="P139" s="271"/>
      <c r="Q139" s="271"/>
      <c r="R139" s="271"/>
      <c r="S139" s="271"/>
      <c r="T139" s="271"/>
      <c r="U139" s="271"/>
      <c r="V139" s="271"/>
    </row>
    <row r="140" spans="1:22" x14ac:dyDescent="0.25">
      <c r="A140" s="271"/>
      <c r="B140" s="271"/>
      <c r="C140" s="271"/>
      <c r="D140" s="271"/>
      <c r="E140" s="271"/>
      <c r="F140" s="271"/>
      <c r="G140" s="271"/>
      <c r="H140" s="271"/>
      <c r="I140" s="271"/>
      <c r="J140" s="271"/>
      <c r="K140" s="271"/>
      <c r="L140" s="271"/>
      <c r="M140" s="271"/>
      <c r="N140" s="271"/>
      <c r="O140" s="271"/>
      <c r="P140" s="271"/>
      <c r="Q140" s="271"/>
      <c r="R140" s="271"/>
      <c r="S140" s="271"/>
      <c r="T140" s="271"/>
      <c r="U140" s="271"/>
      <c r="V140" s="271"/>
    </row>
    <row r="141" spans="1:22" x14ac:dyDescent="0.25">
      <c r="A141" s="271"/>
      <c r="B141" s="271"/>
      <c r="C141" s="271"/>
      <c r="D141" s="271"/>
      <c r="E141" s="271"/>
      <c r="F141" s="271"/>
      <c r="G141" s="271"/>
      <c r="H141" s="271"/>
      <c r="I141" s="271"/>
      <c r="J141" s="271"/>
      <c r="K141" s="271"/>
      <c r="L141" s="271"/>
      <c r="M141" s="271"/>
      <c r="N141" s="271"/>
      <c r="O141" s="271"/>
      <c r="P141" s="271"/>
      <c r="Q141" s="271"/>
      <c r="R141" s="271"/>
      <c r="S141" s="271"/>
      <c r="T141" s="271"/>
      <c r="U141" s="271"/>
      <c r="V141" s="271"/>
    </row>
    <row r="142" spans="1:22" x14ac:dyDescent="0.25">
      <c r="A142" s="271"/>
      <c r="B142" s="271"/>
      <c r="C142" s="271"/>
      <c r="D142" s="271"/>
      <c r="E142" s="271"/>
      <c r="F142" s="271"/>
      <c r="G142" s="271"/>
      <c r="H142" s="271"/>
      <c r="I142" s="271"/>
      <c r="J142" s="271"/>
      <c r="K142" s="271"/>
      <c r="L142" s="271"/>
      <c r="M142" s="271"/>
      <c r="N142" s="271"/>
      <c r="O142" s="271"/>
      <c r="P142" s="271"/>
      <c r="Q142" s="271"/>
      <c r="R142" s="271"/>
      <c r="S142" s="271"/>
      <c r="T142" s="271"/>
      <c r="U142" s="271"/>
      <c r="V142" s="271"/>
    </row>
    <row r="143" spans="1:22" x14ac:dyDescent="0.25">
      <c r="A143" s="271"/>
      <c r="B143" s="271"/>
      <c r="C143" s="271"/>
      <c r="D143" s="271"/>
      <c r="E143" s="271"/>
      <c r="F143" s="271"/>
      <c r="G143" s="271"/>
      <c r="H143" s="271"/>
      <c r="I143" s="271"/>
      <c r="J143" s="271"/>
      <c r="K143" s="271"/>
      <c r="L143" s="271"/>
      <c r="M143" s="271"/>
      <c r="N143" s="271"/>
      <c r="O143" s="271"/>
      <c r="P143" s="271"/>
      <c r="Q143" s="271"/>
      <c r="R143" s="271"/>
      <c r="S143" s="271"/>
      <c r="T143" s="271"/>
      <c r="U143" s="271"/>
      <c r="V143" s="271"/>
    </row>
    <row r="144" spans="1:22" x14ac:dyDescent="0.25">
      <c r="A144" s="271"/>
      <c r="B144" s="271"/>
      <c r="C144" s="271"/>
      <c r="D144" s="271"/>
      <c r="E144" s="271"/>
      <c r="F144" s="271"/>
      <c r="G144" s="271"/>
      <c r="H144" s="271"/>
      <c r="I144" s="271"/>
      <c r="J144" s="271"/>
      <c r="K144" s="271"/>
      <c r="L144" s="271"/>
      <c r="M144" s="271"/>
      <c r="N144" s="271"/>
      <c r="O144" s="271"/>
      <c r="P144" s="271"/>
      <c r="Q144" s="271"/>
      <c r="R144" s="271"/>
      <c r="S144" s="271"/>
      <c r="T144" s="271"/>
      <c r="U144" s="271"/>
      <c r="V144" s="271"/>
    </row>
    <row r="145" spans="1:22" x14ac:dyDescent="0.25">
      <c r="A145" s="271"/>
      <c r="B145" s="271"/>
      <c r="C145" s="271"/>
      <c r="D145" s="271"/>
      <c r="E145" s="271"/>
      <c r="F145" s="271"/>
      <c r="G145" s="271"/>
      <c r="H145" s="271"/>
      <c r="I145" s="271"/>
      <c r="J145" s="271"/>
      <c r="K145" s="271"/>
      <c r="L145" s="271"/>
      <c r="M145" s="271"/>
      <c r="N145" s="271"/>
      <c r="O145" s="271"/>
      <c r="P145" s="271"/>
      <c r="Q145" s="271"/>
      <c r="R145" s="271"/>
      <c r="S145" s="271"/>
      <c r="T145" s="271"/>
      <c r="U145" s="271"/>
      <c r="V145" s="271"/>
    </row>
    <row r="146" spans="1:22" x14ac:dyDescent="0.25">
      <c r="A146" s="271"/>
      <c r="B146" s="271"/>
      <c r="C146" s="271"/>
      <c r="D146" s="271"/>
      <c r="E146" s="271"/>
      <c r="F146" s="271"/>
      <c r="G146" s="271"/>
      <c r="H146" s="271"/>
      <c r="I146" s="271"/>
      <c r="J146" s="271"/>
      <c r="K146" s="271"/>
      <c r="L146" s="271"/>
      <c r="M146" s="271"/>
      <c r="N146" s="271"/>
      <c r="O146" s="271"/>
      <c r="P146" s="271"/>
      <c r="Q146" s="271"/>
      <c r="R146" s="271"/>
      <c r="S146" s="271"/>
      <c r="T146" s="271"/>
      <c r="U146" s="271"/>
      <c r="V146" s="271"/>
    </row>
    <row r="147" spans="1:22" x14ac:dyDescent="0.25">
      <c r="A147" s="271"/>
      <c r="B147" s="271"/>
      <c r="C147" s="271"/>
      <c r="D147" s="271"/>
      <c r="E147" s="271"/>
      <c r="F147" s="271"/>
      <c r="G147" s="271"/>
      <c r="H147" s="271"/>
      <c r="I147" s="271"/>
      <c r="J147" s="271"/>
      <c r="K147" s="271"/>
      <c r="L147" s="271"/>
      <c r="M147" s="271"/>
      <c r="N147" s="271"/>
      <c r="O147" s="271"/>
      <c r="P147" s="271"/>
      <c r="Q147" s="271"/>
      <c r="R147" s="271"/>
      <c r="S147" s="271"/>
      <c r="T147" s="271"/>
      <c r="U147" s="271"/>
      <c r="V147" s="271"/>
    </row>
    <row r="148" spans="1:22" x14ac:dyDescent="0.25">
      <c r="A148" s="271"/>
      <c r="B148" s="271"/>
      <c r="C148" s="271"/>
      <c r="D148" s="271"/>
      <c r="E148" s="271"/>
      <c r="F148" s="271"/>
      <c r="G148" s="271"/>
      <c r="H148" s="271"/>
      <c r="I148" s="271"/>
      <c r="J148" s="271"/>
      <c r="K148" s="271"/>
      <c r="L148" s="271"/>
      <c r="M148" s="271"/>
      <c r="N148" s="271"/>
      <c r="O148" s="271"/>
      <c r="P148" s="271"/>
      <c r="Q148" s="271"/>
      <c r="R148" s="271"/>
      <c r="S148" s="271"/>
      <c r="T148" s="271"/>
      <c r="U148" s="271"/>
      <c r="V148" s="271"/>
    </row>
    <row r="149" spans="1:22" x14ac:dyDescent="0.25">
      <c r="A149" s="271"/>
      <c r="B149" s="271"/>
      <c r="C149" s="271"/>
      <c r="D149" s="271"/>
      <c r="E149" s="271"/>
      <c r="F149" s="271"/>
      <c r="G149" s="271"/>
      <c r="H149" s="271"/>
      <c r="I149" s="271"/>
      <c r="J149" s="271"/>
      <c r="K149" s="271"/>
      <c r="L149" s="271"/>
      <c r="M149" s="271"/>
      <c r="N149" s="271"/>
      <c r="O149" s="271"/>
      <c r="P149" s="271"/>
      <c r="Q149" s="271"/>
      <c r="R149" s="271"/>
      <c r="S149" s="271"/>
      <c r="T149" s="271"/>
      <c r="U149" s="271"/>
      <c r="V149" s="271"/>
    </row>
    <row r="150" spans="1:22" x14ac:dyDescent="0.25">
      <c r="A150" s="271"/>
      <c r="B150" s="271"/>
      <c r="C150" s="271"/>
      <c r="D150" s="271"/>
      <c r="E150" s="271"/>
      <c r="F150" s="271"/>
      <c r="G150" s="271"/>
      <c r="H150" s="271"/>
      <c r="I150" s="271"/>
      <c r="J150" s="271"/>
      <c r="K150" s="271"/>
      <c r="L150" s="271"/>
      <c r="M150" s="271"/>
      <c r="N150" s="271"/>
      <c r="O150" s="271"/>
      <c r="P150" s="271"/>
      <c r="Q150" s="271"/>
      <c r="R150" s="271"/>
      <c r="S150" s="271"/>
      <c r="T150" s="271"/>
      <c r="U150" s="271"/>
      <c r="V150" s="271"/>
    </row>
    <row r="151" spans="1:22" x14ac:dyDescent="0.25">
      <c r="A151" s="271"/>
      <c r="B151" s="271"/>
      <c r="C151" s="271"/>
      <c r="D151" s="271"/>
      <c r="E151" s="271"/>
      <c r="F151" s="271"/>
      <c r="G151" s="271"/>
      <c r="H151" s="271"/>
      <c r="I151" s="271"/>
      <c r="J151" s="271"/>
      <c r="K151" s="271"/>
      <c r="L151" s="271"/>
      <c r="M151" s="271"/>
      <c r="N151" s="271"/>
      <c r="O151" s="271"/>
      <c r="P151" s="271"/>
      <c r="Q151" s="271"/>
      <c r="R151" s="271"/>
      <c r="S151" s="271"/>
      <c r="T151" s="271"/>
      <c r="U151" s="271"/>
      <c r="V151" s="271"/>
    </row>
    <row r="152" spans="1:22" x14ac:dyDescent="0.25">
      <c r="A152" s="271"/>
      <c r="B152" s="271"/>
      <c r="C152" s="271"/>
      <c r="D152" s="271"/>
      <c r="E152" s="271"/>
      <c r="F152" s="271"/>
      <c r="G152" s="271"/>
      <c r="H152" s="271"/>
      <c r="I152" s="271"/>
      <c r="J152" s="271"/>
      <c r="K152" s="271"/>
      <c r="L152" s="271"/>
      <c r="M152" s="271"/>
      <c r="N152" s="271"/>
      <c r="O152" s="271"/>
      <c r="P152" s="271"/>
      <c r="Q152" s="271"/>
      <c r="R152" s="271"/>
      <c r="S152" s="271"/>
      <c r="T152" s="271"/>
      <c r="U152" s="271"/>
      <c r="V152" s="271"/>
    </row>
    <row r="153" spans="1:22" x14ac:dyDescent="0.25">
      <c r="A153" s="271"/>
      <c r="B153" s="271"/>
      <c r="C153" s="271"/>
      <c r="D153" s="271"/>
      <c r="E153" s="271"/>
      <c r="F153" s="271"/>
      <c r="G153" s="271"/>
      <c r="H153" s="271"/>
      <c r="I153" s="271"/>
      <c r="J153" s="271"/>
      <c r="K153" s="271"/>
      <c r="L153" s="271"/>
      <c r="M153" s="271"/>
      <c r="N153" s="271"/>
      <c r="O153" s="271"/>
      <c r="P153" s="271"/>
      <c r="Q153" s="271"/>
      <c r="R153" s="271"/>
      <c r="S153" s="271"/>
      <c r="T153" s="271"/>
      <c r="U153" s="271"/>
      <c r="V153" s="271"/>
    </row>
    <row r="154" spans="1:22" x14ac:dyDescent="0.25">
      <c r="A154" s="271"/>
      <c r="B154" s="271"/>
      <c r="C154" s="271"/>
      <c r="D154" s="271"/>
      <c r="E154" s="271"/>
      <c r="F154" s="271"/>
      <c r="G154" s="271"/>
      <c r="H154" s="271"/>
      <c r="I154" s="271"/>
      <c r="J154" s="271"/>
      <c r="K154" s="271"/>
      <c r="L154" s="271"/>
      <c r="M154" s="271"/>
      <c r="N154" s="271"/>
      <c r="O154" s="271"/>
      <c r="P154" s="271"/>
      <c r="Q154" s="271"/>
      <c r="R154" s="271"/>
      <c r="S154" s="271"/>
      <c r="T154" s="271"/>
      <c r="U154" s="271"/>
      <c r="V154" s="271"/>
    </row>
    <row r="155" spans="1:22" x14ac:dyDescent="0.25">
      <c r="A155" s="271"/>
      <c r="B155" s="271"/>
      <c r="C155" s="271"/>
      <c r="D155" s="271"/>
      <c r="E155" s="271"/>
      <c r="F155" s="271"/>
      <c r="G155" s="271"/>
      <c r="H155" s="271"/>
      <c r="I155" s="271"/>
      <c r="J155" s="271"/>
      <c r="K155" s="271"/>
      <c r="L155" s="271"/>
      <c r="M155" s="271"/>
      <c r="N155" s="271"/>
      <c r="O155" s="271"/>
      <c r="P155" s="271"/>
      <c r="Q155" s="271"/>
      <c r="R155" s="271"/>
      <c r="S155" s="271"/>
      <c r="T155" s="271"/>
      <c r="U155" s="271"/>
      <c r="V155" s="271"/>
    </row>
    <row r="156" spans="1:22" x14ac:dyDescent="0.25">
      <c r="A156" s="271"/>
      <c r="B156" s="271"/>
      <c r="C156" s="271"/>
      <c r="D156" s="271"/>
      <c r="E156" s="271"/>
      <c r="F156" s="271"/>
      <c r="G156" s="271"/>
      <c r="H156" s="271"/>
      <c r="I156" s="271"/>
      <c r="J156" s="271"/>
      <c r="K156" s="271"/>
      <c r="L156" s="271"/>
      <c r="M156" s="271"/>
      <c r="N156" s="271"/>
      <c r="O156" s="271"/>
      <c r="P156" s="271"/>
      <c r="Q156" s="271"/>
      <c r="R156" s="271"/>
      <c r="S156" s="271"/>
      <c r="T156" s="271"/>
      <c r="U156" s="271"/>
      <c r="V156" s="271"/>
    </row>
    <row r="157" spans="1:22" x14ac:dyDescent="0.25">
      <c r="A157" s="271"/>
      <c r="B157" s="271"/>
      <c r="C157" s="271"/>
      <c r="D157" s="271"/>
      <c r="E157" s="271"/>
      <c r="F157" s="271"/>
      <c r="G157" s="271"/>
      <c r="H157" s="271"/>
      <c r="I157" s="271"/>
      <c r="J157" s="271"/>
      <c r="K157" s="271"/>
      <c r="L157" s="271"/>
      <c r="M157" s="271"/>
      <c r="N157" s="271"/>
      <c r="O157" s="271"/>
      <c r="P157" s="271"/>
      <c r="Q157" s="271"/>
      <c r="R157" s="271"/>
      <c r="S157" s="271"/>
      <c r="T157" s="271"/>
      <c r="U157" s="271"/>
      <c r="V157" s="271"/>
    </row>
    <row r="158" spans="1:22" x14ac:dyDescent="0.25">
      <c r="A158" s="271"/>
      <c r="B158" s="271"/>
      <c r="C158" s="271"/>
      <c r="D158" s="271"/>
      <c r="E158" s="271"/>
      <c r="F158" s="271"/>
      <c r="G158" s="271"/>
      <c r="H158" s="271"/>
      <c r="I158" s="271"/>
      <c r="J158" s="271"/>
      <c r="K158" s="271"/>
      <c r="L158" s="271"/>
      <c r="M158" s="271"/>
      <c r="N158" s="271"/>
      <c r="O158" s="271"/>
      <c r="P158" s="271"/>
      <c r="Q158" s="271"/>
      <c r="R158" s="271"/>
      <c r="S158" s="271"/>
      <c r="T158" s="271"/>
      <c r="U158" s="271"/>
      <c r="V158" s="271"/>
    </row>
    <row r="159" spans="1:22" x14ac:dyDescent="0.25">
      <c r="A159" s="271"/>
      <c r="B159" s="271"/>
      <c r="C159" s="271"/>
      <c r="D159" s="271"/>
      <c r="E159" s="271"/>
      <c r="F159" s="271"/>
      <c r="G159" s="271"/>
      <c r="H159" s="271"/>
      <c r="I159" s="271"/>
      <c r="J159" s="271"/>
      <c r="K159" s="271"/>
      <c r="L159" s="271"/>
      <c r="M159" s="271"/>
      <c r="N159" s="271"/>
      <c r="O159" s="271"/>
      <c r="P159" s="271"/>
      <c r="Q159" s="271"/>
      <c r="R159" s="271"/>
      <c r="S159" s="271"/>
      <c r="T159" s="271"/>
      <c r="U159" s="271"/>
      <c r="V159" s="271"/>
    </row>
    <row r="160" spans="1:22" x14ac:dyDescent="0.25">
      <c r="A160" s="271"/>
      <c r="B160" s="271"/>
      <c r="C160" s="271"/>
      <c r="D160" s="271"/>
      <c r="E160" s="271"/>
      <c r="F160" s="271"/>
      <c r="G160" s="271"/>
      <c r="H160" s="271"/>
      <c r="I160" s="271"/>
      <c r="J160" s="271"/>
      <c r="K160" s="271"/>
      <c r="L160" s="271"/>
      <c r="M160" s="271"/>
      <c r="N160" s="271"/>
      <c r="O160" s="271"/>
      <c r="P160" s="271"/>
      <c r="Q160" s="271"/>
      <c r="R160" s="271"/>
      <c r="S160" s="271"/>
      <c r="T160" s="271"/>
      <c r="U160" s="271"/>
      <c r="V160" s="271"/>
    </row>
    <row r="161" spans="1:22" x14ac:dyDescent="0.25">
      <c r="A161" s="271"/>
      <c r="B161" s="271"/>
      <c r="C161" s="271"/>
      <c r="D161" s="271"/>
      <c r="E161" s="271"/>
      <c r="F161" s="271"/>
      <c r="G161" s="271"/>
      <c r="H161" s="271"/>
      <c r="I161" s="271"/>
      <c r="J161" s="271"/>
      <c r="K161" s="271"/>
      <c r="L161" s="271"/>
      <c r="M161" s="271"/>
      <c r="N161" s="271"/>
      <c r="O161" s="271"/>
      <c r="P161" s="271"/>
      <c r="Q161" s="271"/>
      <c r="R161" s="271"/>
      <c r="S161" s="271"/>
      <c r="T161" s="271"/>
      <c r="U161" s="271"/>
      <c r="V161" s="271"/>
    </row>
    <row r="162" spans="1:22" x14ac:dyDescent="0.25">
      <c r="A162" s="271"/>
      <c r="B162" s="271"/>
      <c r="C162" s="271"/>
      <c r="D162" s="271"/>
      <c r="E162" s="271"/>
      <c r="F162" s="271"/>
      <c r="G162" s="271"/>
      <c r="H162" s="271"/>
      <c r="I162" s="271"/>
      <c r="J162" s="271"/>
      <c r="K162" s="271"/>
      <c r="L162" s="271"/>
      <c r="M162" s="271"/>
      <c r="N162" s="271"/>
      <c r="O162" s="271"/>
      <c r="P162" s="271"/>
      <c r="Q162" s="271"/>
      <c r="R162" s="271"/>
      <c r="S162" s="271"/>
      <c r="T162" s="271"/>
      <c r="U162" s="271"/>
      <c r="V162" s="271"/>
    </row>
    <row r="163" spans="1:22" x14ac:dyDescent="0.25">
      <c r="A163" s="271"/>
      <c r="B163" s="271"/>
      <c r="C163" s="271"/>
      <c r="D163" s="271"/>
      <c r="E163" s="271"/>
      <c r="F163" s="271"/>
      <c r="G163" s="271"/>
      <c r="H163" s="271"/>
      <c r="I163" s="271"/>
      <c r="J163" s="271"/>
      <c r="K163" s="271"/>
      <c r="L163" s="271"/>
      <c r="M163" s="271"/>
      <c r="N163" s="271"/>
      <c r="O163" s="271"/>
      <c r="P163" s="271"/>
      <c r="Q163" s="271"/>
      <c r="R163" s="271"/>
      <c r="S163" s="271"/>
      <c r="T163" s="271"/>
      <c r="U163" s="271"/>
      <c r="V163" s="271"/>
    </row>
    <row r="164" spans="1:22" x14ac:dyDescent="0.25">
      <c r="A164" s="271"/>
      <c r="B164" s="271"/>
      <c r="C164" s="271"/>
      <c r="D164" s="271"/>
      <c r="E164" s="271"/>
      <c r="F164" s="271"/>
      <c r="G164" s="271"/>
      <c r="H164" s="271"/>
      <c r="I164" s="271"/>
      <c r="J164" s="271"/>
      <c r="K164" s="271"/>
      <c r="L164" s="271"/>
      <c r="M164" s="271"/>
      <c r="N164" s="271"/>
      <c r="O164" s="271"/>
      <c r="P164" s="271"/>
      <c r="Q164" s="271"/>
      <c r="R164" s="271"/>
      <c r="S164" s="271"/>
      <c r="T164" s="271"/>
      <c r="U164" s="271"/>
      <c r="V164" s="271"/>
    </row>
    <row r="165" spans="1:22" x14ac:dyDescent="0.25">
      <c r="A165" s="271"/>
      <c r="B165" s="271"/>
      <c r="C165" s="271"/>
      <c r="D165" s="271"/>
      <c r="E165" s="271"/>
      <c r="F165" s="271"/>
      <c r="G165" s="271"/>
      <c r="H165" s="271"/>
      <c r="I165" s="271"/>
      <c r="J165" s="271"/>
      <c r="K165" s="271"/>
      <c r="L165" s="271"/>
      <c r="M165" s="271"/>
      <c r="N165" s="271"/>
      <c r="O165" s="271"/>
      <c r="P165" s="271"/>
      <c r="Q165" s="271"/>
      <c r="R165" s="271"/>
      <c r="S165" s="271"/>
      <c r="T165" s="271"/>
      <c r="U165" s="271"/>
      <c r="V165" s="271"/>
    </row>
    <row r="166" spans="1:22" x14ac:dyDescent="0.25">
      <c r="A166" s="271"/>
      <c r="B166" s="271"/>
      <c r="C166" s="271"/>
      <c r="D166" s="271"/>
      <c r="E166" s="271"/>
      <c r="F166" s="271"/>
      <c r="G166" s="271"/>
      <c r="H166" s="271"/>
      <c r="I166" s="271"/>
      <c r="J166" s="271"/>
      <c r="K166" s="271"/>
      <c r="L166" s="271"/>
      <c r="M166" s="271"/>
      <c r="N166" s="271"/>
      <c r="O166" s="271"/>
      <c r="P166" s="271"/>
      <c r="Q166" s="271"/>
      <c r="R166" s="271"/>
      <c r="S166" s="271"/>
      <c r="T166" s="271"/>
      <c r="U166" s="271"/>
      <c r="V166" s="271"/>
    </row>
    <row r="167" spans="1:22" x14ac:dyDescent="0.25">
      <c r="A167" s="271"/>
      <c r="B167" s="271"/>
      <c r="C167" s="271"/>
      <c r="D167" s="271"/>
      <c r="E167" s="271"/>
      <c r="F167" s="271"/>
      <c r="G167" s="271"/>
      <c r="H167" s="271"/>
      <c r="I167" s="271"/>
      <c r="J167" s="271"/>
      <c r="K167" s="271"/>
      <c r="L167" s="271"/>
      <c r="M167" s="271"/>
      <c r="N167" s="271"/>
      <c r="O167" s="271"/>
      <c r="P167" s="271"/>
      <c r="Q167" s="271"/>
      <c r="R167" s="271"/>
      <c r="S167" s="271"/>
      <c r="T167" s="271"/>
      <c r="U167" s="271"/>
      <c r="V167" s="271"/>
    </row>
    <row r="168" spans="1:22" x14ac:dyDescent="0.25">
      <c r="A168" s="271"/>
      <c r="B168" s="271"/>
      <c r="C168" s="271"/>
      <c r="D168" s="271"/>
      <c r="E168" s="271"/>
      <c r="F168" s="271"/>
      <c r="G168" s="271"/>
      <c r="H168" s="271"/>
      <c r="I168" s="271"/>
      <c r="J168" s="271"/>
      <c r="K168" s="271"/>
      <c r="L168" s="271"/>
      <c r="M168" s="271"/>
      <c r="N168" s="271"/>
      <c r="O168" s="271"/>
      <c r="P168" s="271"/>
      <c r="Q168" s="271"/>
      <c r="R168" s="271"/>
      <c r="S168" s="271"/>
      <c r="T168" s="271"/>
      <c r="U168" s="271"/>
      <c r="V168" s="271"/>
    </row>
    <row r="169" spans="1:22" x14ac:dyDescent="0.25">
      <c r="A169" s="271"/>
      <c r="B169" s="271"/>
      <c r="C169" s="271"/>
      <c r="D169" s="271"/>
      <c r="E169" s="271"/>
      <c r="F169" s="271"/>
      <c r="G169" s="271"/>
      <c r="H169" s="271"/>
      <c r="I169" s="271"/>
      <c r="J169" s="271"/>
      <c r="K169" s="271"/>
      <c r="L169" s="271"/>
      <c r="M169" s="271"/>
      <c r="N169" s="271"/>
      <c r="O169" s="271"/>
      <c r="P169" s="271"/>
      <c r="Q169" s="271"/>
      <c r="R169" s="271"/>
      <c r="S169" s="271"/>
      <c r="T169" s="271"/>
      <c r="U169" s="271"/>
      <c r="V169" s="271"/>
    </row>
    <row r="170" spans="1:22" x14ac:dyDescent="0.25">
      <c r="A170" s="271"/>
      <c r="B170" s="271"/>
      <c r="C170" s="271"/>
      <c r="D170" s="271"/>
      <c r="E170" s="271"/>
      <c r="F170" s="271"/>
      <c r="G170" s="271"/>
      <c r="H170" s="271"/>
      <c r="I170" s="271"/>
      <c r="J170" s="271"/>
      <c r="K170" s="271"/>
      <c r="L170" s="271"/>
      <c r="M170" s="271"/>
      <c r="N170" s="271"/>
      <c r="O170" s="271"/>
      <c r="P170" s="271"/>
      <c r="Q170" s="271"/>
      <c r="R170" s="271"/>
      <c r="S170" s="271"/>
      <c r="T170" s="271"/>
      <c r="U170" s="271"/>
      <c r="V170" s="271"/>
    </row>
    <row r="171" spans="1:22" x14ac:dyDescent="0.25">
      <c r="A171" s="271"/>
      <c r="B171" s="271"/>
      <c r="C171" s="271"/>
      <c r="D171" s="271"/>
      <c r="E171" s="271"/>
      <c r="F171" s="271"/>
      <c r="G171" s="271"/>
      <c r="H171" s="271"/>
      <c r="I171" s="271"/>
      <c r="J171" s="271"/>
      <c r="K171" s="271"/>
      <c r="L171" s="271"/>
      <c r="M171" s="271"/>
      <c r="N171" s="271"/>
      <c r="O171" s="271"/>
      <c r="P171" s="271"/>
      <c r="Q171" s="271"/>
      <c r="R171" s="271"/>
      <c r="S171" s="271"/>
      <c r="T171" s="271"/>
      <c r="U171" s="271"/>
      <c r="V171" s="271"/>
    </row>
    <row r="172" spans="1:22" x14ac:dyDescent="0.25">
      <c r="A172" s="271"/>
      <c r="B172" s="271"/>
      <c r="C172" s="271"/>
      <c r="D172" s="271"/>
      <c r="E172" s="271"/>
      <c r="F172" s="271"/>
      <c r="G172" s="271"/>
      <c r="H172" s="271"/>
      <c r="I172" s="271"/>
      <c r="J172" s="271"/>
      <c r="K172" s="271"/>
      <c r="L172" s="271"/>
      <c r="M172" s="271"/>
      <c r="N172" s="271"/>
      <c r="O172" s="271"/>
      <c r="P172" s="271"/>
      <c r="Q172" s="271"/>
      <c r="R172" s="271"/>
      <c r="S172" s="271"/>
      <c r="T172" s="271"/>
      <c r="U172" s="271"/>
      <c r="V172" s="271"/>
    </row>
    <row r="173" spans="1:22" x14ac:dyDescent="0.25">
      <c r="A173" s="271"/>
      <c r="B173" s="271"/>
      <c r="C173" s="271"/>
      <c r="D173" s="271"/>
      <c r="E173" s="271"/>
      <c r="F173" s="271"/>
      <c r="G173" s="271"/>
      <c r="H173" s="271"/>
      <c r="I173" s="271"/>
      <c r="J173" s="271"/>
      <c r="K173" s="271"/>
      <c r="L173" s="271"/>
      <c r="M173" s="271"/>
      <c r="N173" s="271"/>
      <c r="O173" s="271"/>
      <c r="P173" s="271"/>
      <c r="Q173" s="271"/>
      <c r="R173" s="271"/>
      <c r="S173" s="271"/>
      <c r="T173" s="271"/>
      <c r="U173" s="271"/>
      <c r="V173" s="271"/>
    </row>
    <row r="174" spans="1:22" x14ac:dyDescent="0.25">
      <c r="A174" s="271"/>
      <c r="B174" s="271"/>
      <c r="C174" s="271"/>
      <c r="D174" s="271"/>
      <c r="E174" s="271"/>
      <c r="F174" s="271"/>
      <c r="G174" s="271"/>
      <c r="H174" s="271"/>
      <c r="I174" s="271"/>
      <c r="J174" s="271"/>
      <c r="K174" s="271"/>
      <c r="L174" s="271"/>
      <c r="M174" s="271"/>
      <c r="N174" s="271"/>
      <c r="O174" s="271"/>
      <c r="P174" s="271"/>
      <c r="Q174" s="271"/>
      <c r="R174" s="271"/>
      <c r="S174" s="271"/>
      <c r="T174" s="271"/>
      <c r="U174" s="271"/>
      <c r="V174" s="271"/>
    </row>
    <row r="175" spans="1:22" x14ac:dyDescent="0.25">
      <c r="A175" s="271"/>
      <c r="B175" s="271"/>
      <c r="C175" s="271"/>
      <c r="D175" s="271"/>
      <c r="E175" s="271"/>
      <c r="F175" s="271"/>
      <c r="G175" s="271"/>
      <c r="H175" s="271"/>
      <c r="I175" s="271"/>
      <c r="J175" s="271"/>
      <c r="K175" s="271"/>
      <c r="L175" s="271"/>
      <c r="M175" s="271"/>
      <c r="N175" s="271"/>
      <c r="O175" s="271"/>
      <c r="P175" s="271"/>
      <c r="Q175" s="271"/>
      <c r="R175" s="271"/>
      <c r="S175" s="271"/>
      <c r="T175" s="271"/>
      <c r="U175" s="271"/>
      <c r="V175" s="271"/>
    </row>
    <row r="176" spans="1:22" x14ac:dyDescent="0.25">
      <c r="A176" s="271"/>
      <c r="B176" s="271"/>
      <c r="C176" s="271"/>
      <c r="D176" s="271"/>
      <c r="E176" s="271"/>
      <c r="F176" s="271"/>
      <c r="G176" s="271"/>
      <c r="H176" s="271"/>
      <c r="I176" s="271"/>
      <c r="J176" s="271"/>
      <c r="K176" s="271"/>
      <c r="L176" s="271"/>
      <c r="M176" s="271"/>
      <c r="N176" s="271"/>
      <c r="O176" s="271"/>
      <c r="P176" s="271"/>
      <c r="Q176" s="271"/>
      <c r="R176" s="271"/>
      <c r="S176" s="271"/>
      <c r="T176" s="271"/>
      <c r="U176" s="271"/>
      <c r="V176" s="271"/>
    </row>
    <row r="177" spans="1:22" x14ac:dyDescent="0.25">
      <c r="A177" s="271"/>
      <c r="B177" s="271"/>
      <c r="C177" s="271"/>
      <c r="D177" s="271"/>
      <c r="E177" s="271"/>
      <c r="F177" s="271"/>
      <c r="G177" s="271"/>
      <c r="H177" s="271"/>
      <c r="I177" s="271"/>
      <c r="J177" s="271"/>
      <c r="K177" s="271"/>
      <c r="L177" s="271"/>
      <c r="M177" s="271"/>
      <c r="N177" s="271"/>
      <c r="O177" s="271"/>
      <c r="P177" s="271"/>
      <c r="Q177" s="271"/>
      <c r="R177" s="271"/>
      <c r="S177" s="271"/>
      <c r="T177" s="271"/>
      <c r="U177" s="271"/>
      <c r="V177" s="271"/>
    </row>
    <row r="178" spans="1:22" x14ac:dyDescent="0.25">
      <c r="A178" s="271"/>
      <c r="B178" s="271"/>
      <c r="C178" s="271"/>
      <c r="D178" s="271"/>
      <c r="E178" s="271"/>
      <c r="F178" s="271"/>
      <c r="G178" s="271"/>
      <c r="H178" s="271"/>
      <c r="I178" s="271"/>
      <c r="J178" s="271"/>
      <c r="K178" s="271"/>
      <c r="L178" s="271"/>
      <c r="M178" s="271"/>
      <c r="N178" s="271"/>
      <c r="O178" s="271"/>
      <c r="P178" s="271"/>
      <c r="Q178" s="271"/>
      <c r="R178" s="271"/>
      <c r="S178" s="271"/>
      <c r="T178" s="271"/>
      <c r="U178" s="271"/>
      <c r="V178" s="271"/>
    </row>
    <row r="179" spans="1:22" x14ac:dyDescent="0.25">
      <c r="A179" s="271"/>
      <c r="B179" s="271"/>
      <c r="C179" s="271"/>
      <c r="D179" s="271"/>
      <c r="E179" s="271"/>
      <c r="F179" s="271"/>
      <c r="G179" s="271"/>
      <c r="H179" s="271"/>
      <c r="I179" s="271"/>
      <c r="J179" s="271"/>
      <c r="K179" s="271"/>
      <c r="L179" s="271"/>
      <c r="M179" s="271"/>
      <c r="N179" s="271"/>
      <c r="O179" s="271"/>
      <c r="P179" s="271"/>
      <c r="Q179" s="271"/>
      <c r="R179" s="271"/>
      <c r="S179" s="271"/>
      <c r="T179" s="271"/>
      <c r="U179" s="271"/>
      <c r="V179" s="271"/>
    </row>
    <row r="180" spans="1:22" x14ac:dyDescent="0.25">
      <c r="A180" s="271"/>
      <c r="B180" s="271"/>
      <c r="C180" s="271"/>
      <c r="D180" s="271"/>
      <c r="E180" s="271"/>
      <c r="F180" s="271"/>
      <c r="G180" s="271"/>
      <c r="H180" s="271"/>
      <c r="I180" s="271"/>
      <c r="J180" s="271"/>
      <c r="K180" s="271"/>
      <c r="L180" s="271"/>
      <c r="M180" s="271"/>
      <c r="N180" s="271"/>
      <c r="O180" s="271"/>
      <c r="P180" s="271"/>
      <c r="Q180" s="271"/>
      <c r="R180" s="271"/>
      <c r="S180" s="271"/>
      <c r="T180" s="271"/>
      <c r="U180" s="271"/>
      <c r="V180" s="271"/>
    </row>
    <row r="181" spans="1:22" x14ac:dyDescent="0.25">
      <c r="A181" s="271"/>
      <c r="B181" s="271"/>
      <c r="C181" s="271"/>
      <c r="D181" s="271"/>
      <c r="E181" s="271"/>
      <c r="F181" s="271"/>
      <c r="G181" s="271"/>
      <c r="H181" s="271"/>
      <c r="I181" s="271"/>
      <c r="J181" s="271"/>
      <c r="K181" s="271"/>
      <c r="L181" s="271"/>
      <c r="M181" s="271"/>
      <c r="N181" s="271"/>
      <c r="O181" s="271"/>
      <c r="P181" s="271"/>
      <c r="Q181" s="271"/>
      <c r="R181" s="271"/>
      <c r="S181" s="271"/>
      <c r="T181" s="271"/>
      <c r="U181" s="271"/>
      <c r="V181" s="271"/>
    </row>
    <row r="182" spans="1:22" x14ac:dyDescent="0.25">
      <c r="A182" s="271"/>
      <c r="B182" s="271"/>
      <c r="C182" s="271"/>
      <c r="D182" s="271"/>
      <c r="E182" s="271"/>
      <c r="F182" s="271"/>
      <c r="G182" s="271"/>
      <c r="H182" s="271"/>
      <c r="I182" s="271"/>
      <c r="J182" s="271"/>
      <c r="K182" s="271"/>
      <c r="L182" s="271"/>
      <c r="M182" s="271"/>
      <c r="N182" s="271"/>
      <c r="O182" s="271"/>
      <c r="P182" s="271"/>
      <c r="Q182" s="271"/>
      <c r="R182" s="271"/>
      <c r="S182" s="271"/>
      <c r="T182" s="271"/>
      <c r="U182" s="271"/>
      <c r="V182" s="271"/>
    </row>
    <row r="183" spans="1:22" x14ac:dyDescent="0.25">
      <c r="A183" s="271"/>
      <c r="B183" s="271"/>
      <c r="C183" s="271"/>
      <c r="D183" s="271"/>
      <c r="E183" s="271"/>
      <c r="F183" s="271"/>
      <c r="G183" s="271"/>
      <c r="H183" s="271"/>
      <c r="I183" s="271"/>
      <c r="J183" s="271"/>
      <c r="K183" s="271"/>
      <c r="L183" s="271"/>
      <c r="M183" s="271"/>
      <c r="N183" s="271"/>
      <c r="O183" s="271"/>
      <c r="P183" s="271"/>
      <c r="Q183" s="271"/>
      <c r="R183" s="271"/>
      <c r="S183" s="271"/>
      <c r="T183" s="271"/>
      <c r="U183" s="271"/>
      <c r="V183" s="271"/>
    </row>
    <row r="184" spans="1:22" x14ac:dyDescent="0.25">
      <c r="A184" s="271"/>
      <c r="B184" s="271"/>
      <c r="C184" s="271"/>
      <c r="D184" s="271"/>
      <c r="E184" s="271"/>
      <c r="F184" s="271"/>
      <c r="G184" s="271"/>
      <c r="H184" s="271"/>
      <c r="I184" s="271"/>
      <c r="J184" s="271"/>
      <c r="K184" s="271"/>
      <c r="L184" s="271"/>
      <c r="M184" s="271"/>
      <c r="N184" s="271"/>
      <c r="O184" s="271"/>
      <c r="P184" s="271"/>
      <c r="Q184" s="271"/>
      <c r="R184" s="271"/>
      <c r="S184" s="271"/>
      <c r="T184" s="271"/>
      <c r="U184" s="271"/>
      <c r="V184" s="271"/>
    </row>
    <row r="185" spans="1:22" x14ac:dyDescent="0.25">
      <c r="A185" s="271"/>
      <c r="B185" s="271"/>
      <c r="C185" s="271"/>
      <c r="D185" s="271"/>
      <c r="E185" s="271"/>
      <c r="F185" s="271"/>
      <c r="G185" s="271"/>
      <c r="H185" s="271"/>
      <c r="I185" s="271"/>
      <c r="J185" s="271"/>
      <c r="K185" s="271"/>
      <c r="L185" s="271"/>
      <c r="M185" s="271"/>
      <c r="N185" s="271"/>
      <c r="O185" s="271"/>
      <c r="P185" s="271"/>
      <c r="Q185" s="271"/>
      <c r="R185" s="271"/>
      <c r="S185" s="271"/>
      <c r="T185" s="271"/>
      <c r="U185" s="271"/>
      <c r="V185" s="271"/>
    </row>
    <row r="186" spans="1:22" x14ac:dyDescent="0.25">
      <c r="A186" s="271"/>
      <c r="B186" s="271"/>
      <c r="C186" s="271"/>
      <c r="D186" s="271"/>
      <c r="E186" s="271"/>
      <c r="F186" s="271"/>
      <c r="G186" s="271"/>
      <c r="H186" s="271"/>
      <c r="I186" s="271"/>
      <c r="J186" s="271"/>
      <c r="K186" s="271"/>
      <c r="L186" s="271"/>
      <c r="M186" s="271"/>
      <c r="N186" s="271"/>
      <c r="O186" s="271"/>
      <c r="P186" s="271"/>
      <c r="Q186" s="271"/>
      <c r="R186" s="271"/>
      <c r="S186" s="271"/>
      <c r="T186" s="271"/>
      <c r="U186" s="271"/>
      <c r="V186" s="271"/>
    </row>
    <row r="187" spans="1:22" x14ac:dyDescent="0.25">
      <c r="A187" s="271"/>
      <c r="B187" s="271"/>
      <c r="C187" s="271"/>
      <c r="D187" s="271"/>
      <c r="E187" s="271"/>
      <c r="F187" s="271"/>
      <c r="G187" s="271"/>
      <c r="H187" s="271"/>
      <c r="I187" s="271"/>
      <c r="J187" s="271"/>
      <c r="K187" s="271"/>
      <c r="L187" s="271"/>
      <c r="M187" s="271"/>
      <c r="N187" s="271"/>
      <c r="O187" s="271"/>
      <c r="P187" s="271"/>
      <c r="Q187" s="271"/>
      <c r="R187" s="271"/>
      <c r="S187" s="271"/>
      <c r="T187" s="271"/>
      <c r="U187" s="271"/>
      <c r="V187" s="271"/>
    </row>
    <row r="188" spans="1:22" x14ac:dyDescent="0.25">
      <c r="A188" s="271"/>
      <c r="B188" s="271"/>
      <c r="C188" s="271"/>
      <c r="D188" s="271"/>
      <c r="E188" s="271"/>
      <c r="F188" s="271"/>
      <c r="G188" s="271"/>
      <c r="H188" s="271"/>
      <c r="I188" s="271"/>
      <c r="J188" s="271"/>
      <c r="K188" s="271"/>
      <c r="L188" s="271"/>
      <c r="M188" s="271"/>
      <c r="N188" s="271"/>
      <c r="O188" s="271"/>
      <c r="P188" s="271"/>
      <c r="Q188" s="271"/>
      <c r="R188" s="271"/>
      <c r="S188" s="271"/>
      <c r="T188" s="271"/>
      <c r="U188" s="271"/>
      <c r="V188" s="271"/>
    </row>
    <row r="189" spans="1:22" x14ac:dyDescent="0.25">
      <c r="A189" s="271"/>
      <c r="B189" s="271"/>
      <c r="C189" s="271"/>
      <c r="D189" s="271"/>
      <c r="E189" s="271"/>
      <c r="F189" s="271"/>
      <c r="G189" s="271"/>
      <c r="H189" s="271"/>
      <c r="I189" s="271"/>
      <c r="J189" s="271"/>
      <c r="K189" s="271"/>
      <c r="L189" s="271"/>
      <c r="M189" s="271"/>
      <c r="N189" s="271"/>
      <c r="O189" s="271"/>
      <c r="P189" s="271"/>
      <c r="Q189" s="271"/>
      <c r="R189" s="271"/>
      <c r="S189" s="271"/>
      <c r="T189" s="271"/>
      <c r="U189" s="271"/>
      <c r="V189" s="271"/>
    </row>
    <row r="190" spans="1:22" x14ac:dyDescent="0.25">
      <c r="A190" s="271"/>
      <c r="B190" s="271"/>
      <c r="C190" s="271"/>
      <c r="D190" s="271"/>
      <c r="E190" s="271"/>
      <c r="F190" s="271"/>
      <c r="G190" s="271"/>
      <c r="H190" s="271"/>
      <c r="I190" s="271"/>
      <c r="J190" s="271"/>
      <c r="K190" s="271"/>
      <c r="L190" s="271"/>
      <c r="M190" s="271"/>
      <c r="N190" s="271"/>
      <c r="O190" s="271"/>
      <c r="P190" s="271"/>
      <c r="Q190" s="271"/>
      <c r="R190" s="271"/>
      <c r="S190" s="271"/>
      <c r="T190" s="271"/>
      <c r="U190" s="271"/>
      <c r="V190" s="271"/>
    </row>
    <row r="191" spans="1:22" x14ac:dyDescent="0.25">
      <c r="A191" s="271"/>
      <c r="B191" s="271"/>
      <c r="C191" s="271"/>
      <c r="D191" s="271"/>
      <c r="E191" s="271"/>
      <c r="F191" s="271"/>
      <c r="G191" s="271"/>
      <c r="H191" s="271"/>
      <c r="I191" s="271"/>
      <c r="J191" s="271"/>
      <c r="K191" s="271"/>
      <c r="L191" s="271"/>
      <c r="M191" s="271"/>
      <c r="N191" s="271"/>
      <c r="O191" s="271"/>
      <c r="P191" s="271"/>
      <c r="Q191" s="271"/>
      <c r="R191" s="271"/>
      <c r="S191" s="271"/>
      <c r="T191" s="271"/>
      <c r="U191" s="271"/>
      <c r="V191" s="271"/>
    </row>
    <row r="192" spans="1:22" x14ac:dyDescent="0.25">
      <c r="A192" s="271"/>
      <c r="B192" s="271"/>
      <c r="C192" s="271"/>
      <c r="D192" s="271"/>
      <c r="E192" s="271"/>
      <c r="F192" s="271"/>
      <c r="G192" s="271"/>
      <c r="H192" s="271"/>
      <c r="I192" s="271"/>
      <c r="J192" s="271"/>
      <c r="K192" s="271"/>
      <c r="L192" s="271"/>
      <c r="M192" s="271"/>
      <c r="N192" s="271"/>
      <c r="O192" s="271"/>
      <c r="P192" s="271"/>
      <c r="Q192" s="271"/>
      <c r="R192" s="271"/>
      <c r="S192" s="271"/>
      <c r="T192" s="271"/>
      <c r="U192" s="271"/>
      <c r="V192" s="271"/>
    </row>
    <row r="193" spans="1:22" x14ac:dyDescent="0.25">
      <c r="A193" s="271"/>
      <c r="B193" s="271"/>
      <c r="C193" s="271"/>
      <c r="D193" s="271"/>
      <c r="E193" s="271"/>
      <c r="F193" s="271"/>
      <c r="G193" s="271"/>
      <c r="H193" s="271"/>
      <c r="I193" s="271"/>
      <c r="J193" s="271"/>
      <c r="K193" s="271"/>
      <c r="L193" s="271"/>
      <c r="M193" s="271"/>
      <c r="N193" s="271"/>
      <c r="O193" s="271"/>
      <c r="P193" s="271"/>
      <c r="Q193" s="271"/>
      <c r="R193" s="271"/>
      <c r="S193" s="271"/>
      <c r="T193" s="271"/>
      <c r="U193" s="271"/>
      <c r="V193" s="271"/>
    </row>
    <row r="194" spans="1:22" x14ac:dyDescent="0.25">
      <c r="A194" s="271"/>
      <c r="B194" s="271"/>
      <c r="C194" s="271"/>
      <c r="D194" s="271"/>
      <c r="E194" s="271"/>
      <c r="F194" s="271"/>
      <c r="G194" s="271"/>
      <c r="H194" s="271"/>
      <c r="I194" s="271"/>
      <c r="J194" s="271"/>
      <c r="K194" s="271"/>
      <c r="L194" s="271"/>
      <c r="M194" s="271"/>
      <c r="N194" s="271"/>
      <c r="O194" s="271"/>
      <c r="P194" s="271"/>
      <c r="Q194" s="271"/>
      <c r="R194" s="271"/>
      <c r="S194" s="271"/>
      <c r="T194" s="271"/>
      <c r="U194" s="271"/>
      <c r="V194" s="271"/>
    </row>
    <row r="195" spans="1:22" x14ac:dyDescent="0.25">
      <c r="A195" s="271"/>
      <c r="B195" s="271"/>
      <c r="C195" s="271"/>
      <c r="D195" s="271"/>
      <c r="E195" s="271"/>
      <c r="F195" s="271"/>
      <c r="G195" s="271"/>
      <c r="H195" s="271"/>
      <c r="I195" s="271"/>
      <c r="J195" s="271"/>
      <c r="K195" s="271"/>
      <c r="L195" s="271"/>
      <c r="M195" s="271"/>
      <c r="N195" s="271"/>
      <c r="O195" s="271"/>
      <c r="P195" s="271"/>
      <c r="Q195" s="271"/>
      <c r="R195" s="271"/>
      <c r="S195" s="271"/>
      <c r="T195" s="271"/>
      <c r="U195" s="271"/>
      <c r="V195" s="271"/>
    </row>
    <row r="196" spans="1:22" x14ac:dyDescent="0.25">
      <c r="A196" s="271"/>
      <c r="B196" s="271"/>
      <c r="C196" s="271"/>
      <c r="D196" s="271"/>
      <c r="E196" s="271"/>
      <c r="F196" s="271"/>
      <c r="G196" s="271"/>
      <c r="H196" s="271"/>
      <c r="I196" s="271"/>
      <c r="J196" s="271"/>
      <c r="K196" s="271"/>
      <c r="L196" s="271"/>
      <c r="M196" s="271"/>
      <c r="N196" s="271"/>
      <c r="O196" s="271"/>
      <c r="P196" s="271"/>
      <c r="Q196" s="271"/>
      <c r="R196" s="271"/>
      <c r="S196" s="271"/>
      <c r="T196" s="271"/>
      <c r="U196" s="271"/>
      <c r="V196" s="271"/>
    </row>
    <row r="197" spans="1:22" x14ac:dyDescent="0.25">
      <c r="A197" s="271"/>
      <c r="B197" s="271"/>
      <c r="C197" s="271"/>
      <c r="D197" s="271"/>
      <c r="E197" s="271"/>
      <c r="F197" s="271"/>
      <c r="G197" s="271"/>
      <c r="H197" s="271"/>
      <c r="I197" s="271"/>
      <c r="J197" s="271"/>
      <c r="K197" s="271"/>
      <c r="L197" s="271"/>
      <c r="M197" s="271"/>
      <c r="N197" s="271"/>
      <c r="O197" s="271"/>
      <c r="P197" s="271"/>
      <c r="Q197" s="271"/>
      <c r="R197" s="271"/>
      <c r="S197" s="271"/>
      <c r="T197" s="271"/>
      <c r="U197" s="271"/>
      <c r="V197" s="271"/>
    </row>
    <row r="198" spans="1:22" x14ac:dyDescent="0.25">
      <c r="A198" s="271"/>
      <c r="B198" s="271"/>
      <c r="C198" s="271"/>
      <c r="D198" s="271"/>
      <c r="E198" s="271"/>
      <c r="F198" s="271"/>
      <c r="G198" s="271"/>
      <c r="H198" s="271"/>
      <c r="I198" s="271"/>
      <c r="J198" s="271"/>
      <c r="K198" s="271"/>
      <c r="L198" s="271"/>
      <c r="M198" s="271"/>
      <c r="N198" s="271"/>
      <c r="O198" s="271"/>
      <c r="P198" s="271"/>
      <c r="Q198" s="271"/>
      <c r="R198" s="271"/>
      <c r="S198" s="271"/>
      <c r="T198" s="271"/>
      <c r="U198" s="271"/>
      <c r="V198" s="271"/>
    </row>
    <row r="199" spans="1:22" x14ac:dyDescent="0.25">
      <c r="A199" s="271"/>
      <c r="B199" s="271"/>
      <c r="C199" s="271"/>
      <c r="D199" s="271"/>
      <c r="E199" s="271"/>
      <c r="F199" s="271"/>
      <c r="G199" s="271"/>
      <c r="H199" s="271"/>
      <c r="I199" s="271"/>
      <c r="J199" s="271"/>
      <c r="K199" s="271"/>
      <c r="L199" s="271"/>
      <c r="M199" s="271"/>
      <c r="N199" s="271"/>
      <c r="O199" s="271"/>
      <c r="P199" s="271"/>
      <c r="Q199" s="271"/>
      <c r="R199" s="271"/>
      <c r="S199" s="271"/>
      <c r="T199" s="271"/>
      <c r="U199" s="271"/>
      <c r="V199" s="271"/>
    </row>
    <row r="200" spans="1:22" x14ac:dyDescent="0.25">
      <c r="A200" s="271"/>
      <c r="B200" s="271"/>
      <c r="C200" s="271"/>
      <c r="D200" s="271"/>
      <c r="E200" s="271"/>
      <c r="F200" s="271"/>
      <c r="G200" s="271"/>
      <c r="H200" s="271"/>
      <c r="I200" s="271"/>
      <c r="J200" s="271"/>
      <c r="K200" s="271"/>
      <c r="L200" s="271"/>
      <c r="M200" s="271"/>
      <c r="N200" s="271"/>
      <c r="O200" s="271"/>
      <c r="P200" s="271"/>
      <c r="Q200" s="271"/>
      <c r="R200" s="271"/>
      <c r="S200" s="271"/>
      <c r="T200" s="271"/>
      <c r="U200" s="271"/>
      <c r="V200" s="271"/>
    </row>
    <row r="201" spans="1:22" x14ac:dyDescent="0.25">
      <c r="A201" s="271"/>
      <c r="B201" s="271"/>
      <c r="C201" s="271"/>
      <c r="D201" s="271"/>
      <c r="E201" s="271"/>
      <c r="F201" s="271"/>
      <c r="G201" s="271"/>
      <c r="H201" s="271"/>
      <c r="I201" s="271"/>
      <c r="J201" s="271"/>
      <c r="K201" s="271"/>
      <c r="L201" s="271"/>
      <c r="M201" s="271"/>
      <c r="N201" s="271"/>
      <c r="O201" s="271"/>
      <c r="P201" s="271"/>
      <c r="Q201" s="271"/>
      <c r="R201" s="271"/>
      <c r="S201" s="271"/>
      <c r="T201" s="271"/>
      <c r="U201" s="271"/>
      <c r="V201" s="271"/>
    </row>
    <row r="202" spans="1:22" x14ac:dyDescent="0.25">
      <c r="A202" s="271"/>
      <c r="B202" s="271"/>
      <c r="C202" s="271"/>
      <c r="D202" s="271"/>
      <c r="E202" s="271"/>
      <c r="F202" s="271"/>
      <c r="G202" s="271"/>
      <c r="H202" s="271"/>
      <c r="I202" s="271"/>
      <c r="J202" s="271"/>
      <c r="K202" s="271"/>
      <c r="L202" s="271"/>
      <c r="M202" s="271"/>
      <c r="N202" s="271"/>
      <c r="O202" s="271"/>
      <c r="P202" s="271"/>
      <c r="Q202" s="271"/>
      <c r="R202" s="271"/>
      <c r="S202" s="271"/>
      <c r="T202" s="271"/>
      <c r="U202" s="271"/>
      <c r="V202" s="271"/>
    </row>
    <row r="203" spans="1:22" x14ac:dyDescent="0.25">
      <c r="A203" s="271"/>
      <c r="B203" s="271"/>
      <c r="C203" s="271"/>
      <c r="D203" s="271"/>
      <c r="E203" s="271"/>
      <c r="F203" s="271"/>
      <c r="G203" s="271"/>
      <c r="H203" s="271"/>
      <c r="I203" s="271"/>
      <c r="J203" s="271"/>
      <c r="K203" s="271"/>
      <c r="L203" s="271"/>
      <c r="M203" s="271"/>
      <c r="N203" s="271"/>
      <c r="O203" s="271"/>
      <c r="P203" s="271"/>
      <c r="Q203" s="271"/>
      <c r="R203" s="271"/>
      <c r="S203" s="271"/>
      <c r="T203" s="271"/>
      <c r="U203" s="271"/>
      <c r="V203" s="271"/>
    </row>
    <row r="204" spans="1:22" x14ac:dyDescent="0.25">
      <c r="A204" s="271"/>
      <c r="B204" s="271"/>
      <c r="C204" s="271"/>
      <c r="D204" s="271"/>
      <c r="E204" s="271"/>
      <c r="F204" s="271"/>
      <c r="G204" s="271"/>
      <c r="H204" s="271"/>
      <c r="I204" s="271"/>
      <c r="J204" s="271"/>
      <c r="K204" s="271"/>
      <c r="L204" s="271"/>
      <c r="M204" s="271"/>
      <c r="N204" s="271"/>
      <c r="O204" s="271"/>
      <c r="P204" s="271"/>
      <c r="Q204" s="271"/>
      <c r="R204" s="271"/>
      <c r="S204" s="271"/>
      <c r="T204" s="271"/>
      <c r="U204" s="271"/>
      <c r="V204" s="271"/>
    </row>
    <row r="205" spans="1:22" x14ac:dyDescent="0.25">
      <c r="A205" s="271"/>
      <c r="B205" s="271"/>
      <c r="C205" s="271"/>
      <c r="D205" s="271"/>
      <c r="E205" s="271"/>
      <c r="F205" s="271"/>
      <c r="G205" s="271"/>
      <c r="H205" s="271"/>
      <c r="I205" s="271"/>
      <c r="J205" s="271"/>
      <c r="K205" s="271"/>
      <c r="L205" s="271"/>
      <c r="M205" s="271"/>
      <c r="N205" s="271"/>
      <c r="O205" s="271"/>
      <c r="P205" s="271"/>
      <c r="Q205" s="271"/>
      <c r="R205" s="271"/>
      <c r="S205" s="271"/>
      <c r="T205" s="271"/>
      <c r="U205" s="271"/>
      <c r="V205" s="271"/>
    </row>
    <row r="206" spans="1:22" x14ac:dyDescent="0.25">
      <c r="A206" s="271"/>
      <c r="B206" s="271"/>
      <c r="C206" s="271"/>
      <c r="D206" s="271"/>
      <c r="E206" s="271"/>
      <c r="F206" s="271"/>
      <c r="G206" s="271"/>
      <c r="H206" s="271"/>
      <c r="I206" s="271"/>
      <c r="J206" s="271"/>
      <c r="K206" s="271"/>
      <c r="L206" s="271"/>
      <c r="M206" s="271"/>
      <c r="N206" s="271"/>
      <c r="O206" s="271"/>
      <c r="P206" s="271"/>
      <c r="Q206" s="271"/>
      <c r="R206" s="271"/>
      <c r="S206" s="271"/>
      <c r="T206" s="271"/>
      <c r="U206" s="271"/>
      <c r="V206" s="271"/>
    </row>
    <row r="207" spans="1:22" x14ac:dyDescent="0.25">
      <c r="A207" s="271"/>
      <c r="B207" s="271"/>
      <c r="C207" s="271"/>
      <c r="D207" s="271"/>
      <c r="E207" s="271"/>
      <c r="F207" s="271"/>
      <c r="G207" s="271"/>
      <c r="H207" s="271"/>
      <c r="I207" s="271"/>
      <c r="J207" s="271"/>
      <c r="K207" s="271"/>
      <c r="L207" s="271"/>
      <c r="M207" s="271"/>
      <c r="N207" s="271"/>
      <c r="O207" s="271"/>
      <c r="P207" s="271"/>
      <c r="Q207" s="271"/>
      <c r="R207" s="271"/>
      <c r="S207" s="271"/>
      <c r="T207" s="271"/>
      <c r="U207" s="271"/>
      <c r="V207" s="271"/>
    </row>
    <row r="208" spans="1:22" x14ac:dyDescent="0.25">
      <c r="A208" s="271"/>
      <c r="B208" s="271"/>
      <c r="C208" s="271"/>
      <c r="D208" s="271"/>
      <c r="E208" s="271"/>
      <c r="F208" s="271"/>
      <c r="G208" s="271"/>
      <c r="H208" s="271"/>
      <c r="I208" s="271"/>
      <c r="J208" s="271"/>
      <c r="K208" s="271"/>
      <c r="L208" s="271"/>
      <c r="M208" s="271"/>
      <c r="N208" s="271"/>
      <c r="O208" s="271"/>
      <c r="P208" s="271"/>
      <c r="Q208" s="271"/>
      <c r="R208" s="271"/>
      <c r="S208" s="271"/>
      <c r="T208" s="271"/>
      <c r="U208" s="271"/>
      <c r="V208" s="271"/>
    </row>
    <row r="209" spans="1:22" x14ac:dyDescent="0.25">
      <c r="A209" s="271"/>
      <c r="B209" s="271"/>
      <c r="C209" s="271"/>
      <c r="D209" s="271"/>
      <c r="E209" s="271"/>
      <c r="F209" s="271"/>
      <c r="G209" s="271"/>
      <c r="H209" s="271"/>
      <c r="I209" s="271"/>
      <c r="J209" s="271"/>
      <c r="K209" s="271"/>
      <c r="L209" s="271"/>
      <c r="M209" s="271"/>
      <c r="N209" s="271"/>
      <c r="O209" s="271"/>
      <c r="P209" s="271"/>
      <c r="Q209" s="271"/>
      <c r="R209" s="271"/>
      <c r="S209" s="271"/>
      <c r="T209" s="271"/>
      <c r="U209" s="271"/>
      <c r="V209" s="271"/>
    </row>
    <row r="210" spans="1:22" x14ac:dyDescent="0.25">
      <c r="A210" s="271"/>
      <c r="B210" s="271"/>
      <c r="C210" s="271"/>
      <c r="D210" s="271"/>
      <c r="E210" s="271"/>
      <c r="F210" s="271"/>
      <c r="G210" s="271"/>
      <c r="H210" s="271"/>
      <c r="I210" s="271"/>
      <c r="J210" s="271"/>
      <c r="K210" s="271"/>
      <c r="L210" s="271"/>
      <c r="M210" s="271"/>
      <c r="N210" s="271"/>
      <c r="O210" s="271"/>
      <c r="P210" s="271"/>
      <c r="Q210" s="271"/>
      <c r="R210" s="271"/>
      <c r="S210" s="271"/>
      <c r="T210" s="271"/>
      <c r="U210" s="271"/>
      <c r="V210" s="271"/>
    </row>
    <row r="211" spans="1:22" x14ac:dyDescent="0.25">
      <c r="A211" s="271"/>
      <c r="B211" s="271"/>
      <c r="C211" s="271"/>
      <c r="D211" s="271"/>
      <c r="E211" s="271"/>
      <c r="F211" s="271"/>
      <c r="G211" s="271"/>
      <c r="H211" s="271"/>
      <c r="I211" s="271"/>
      <c r="J211" s="271"/>
      <c r="K211" s="271"/>
      <c r="L211" s="271"/>
      <c r="M211" s="271"/>
      <c r="N211" s="271"/>
      <c r="O211" s="271"/>
      <c r="P211" s="271"/>
      <c r="Q211" s="271"/>
      <c r="R211" s="271"/>
      <c r="S211" s="271"/>
      <c r="T211" s="271"/>
      <c r="U211" s="271"/>
      <c r="V211" s="271"/>
    </row>
    <row r="212" spans="1:22" x14ac:dyDescent="0.25">
      <c r="A212" s="271"/>
      <c r="B212" s="271"/>
      <c r="C212" s="271"/>
      <c r="D212" s="271"/>
      <c r="E212" s="271"/>
      <c r="F212" s="271"/>
      <c r="G212" s="271"/>
      <c r="H212" s="271"/>
      <c r="I212" s="271"/>
      <c r="J212" s="271"/>
      <c r="K212" s="271"/>
      <c r="L212" s="271"/>
      <c r="M212" s="271"/>
      <c r="N212" s="271"/>
      <c r="O212" s="271"/>
      <c r="P212" s="271"/>
      <c r="Q212" s="271"/>
      <c r="R212" s="271"/>
      <c r="S212" s="271"/>
      <c r="T212" s="271"/>
      <c r="U212" s="271"/>
      <c r="V212" s="271"/>
    </row>
    <row r="213" spans="1:22" x14ac:dyDescent="0.25">
      <c r="A213" s="271"/>
      <c r="B213" s="271"/>
      <c r="C213" s="271"/>
      <c r="D213" s="271"/>
      <c r="E213" s="271"/>
      <c r="F213" s="271"/>
      <c r="G213" s="271"/>
      <c r="H213" s="271"/>
      <c r="I213" s="271"/>
      <c r="J213" s="271"/>
      <c r="K213" s="271"/>
      <c r="L213" s="271"/>
      <c r="M213" s="271"/>
      <c r="N213" s="271"/>
      <c r="O213" s="271"/>
      <c r="P213" s="271"/>
      <c r="Q213" s="271"/>
      <c r="R213" s="271"/>
      <c r="S213" s="271"/>
      <c r="T213" s="271"/>
      <c r="U213" s="271"/>
      <c r="V213" s="271"/>
    </row>
    <row r="214" spans="1:22" x14ac:dyDescent="0.25">
      <c r="A214" s="271"/>
      <c r="B214" s="271"/>
      <c r="C214" s="271"/>
      <c r="D214" s="271"/>
      <c r="E214" s="271"/>
      <c r="F214" s="271"/>
      <c r="G214" s="271"/>
      <c r="H214" s="271"/>
      <c r="I214" s="271"/>
      <c r="J214" s="271"/>
      <c r="K214" s="271"/>
      <c r="L214" s="271"/>
      <c r="M214" s="271"/>
      <c r="N214" s="271"/>
      <c r="O214" s="271"/>
      <c r="P214" s="271"/>
      <c r="Q214" s="271"/>
      <c r="R214" s="271"/>
      <c r="S214" s="271"/>
      <c r="T214" s="271"/>
      <c r="U214" s="271"/>
      <c r="V214" s="271"/>
    </row>
    <row r="215" spans="1:22" x14ac:dyDescent="0.25">
      <c r="A215" s="271"/>
      <c r="B215" s="271"/>
      <c r="C215" s="271"/>
      <c r="D215" s="271"/>
      <c r="E215" s="271"/>
      <c r="F215" s="271"/>
      <c r="G215" s="271"/>
      <c r="H215" s="271"/>
      <c r="I215" s="271"/>
      <c r="J215" s="271"/>
      <c r="K215" s="271"/>
      <c r="L215" s="271"/>
      <c r="M215" s="271"/>
      <c r="N215" s="271"/>
      <c r="O215" s="271"/>
      <c r="P215" s="271"/>
      <c r="Q215" s="271"/>
      <c r="R215" s="271"/>
      <c r="S215" s="271"/>
      <c r="T215" s="271"/>
      <c r="U215" s="271"/>
      <c r="V215" s="271"/>
    </row>
    <row r="216" spans="1:22" x14ac:dyDescent="0.25">
      <c r="A216" s="271"/>
      <c r="B216" s="271"/>
      <c r="C216" s="271"/>
      <c r="D216" s="271"/>
      <c r="E216" s="271"/>
      <c r="F216" s="271"/>
      <c r="G216" s="271"/>
      <c r="H216" s="271"/>
      <c r="I216" s="271"/>
      <c r="J216" s="271"/>
      <c r="K216" s="271"/>
      <c r="L216" s="271"/>
      <c r="M216" s="271"/>
      <c r="N216" s="271"/>
      <c r="O216" s="271"/>
      <c r="P216" s="271"/>
      <c r="Q216" s="271"/>
      <c r="R216" s="271"/>
      <c r="S216" s="271"/>
      <c r="T216" s="271"/>
      <c r="U216" s="271"/>
      <c r="V216" s="271"/>
    </row>
    <row r="217" spans="1:22" x14ac:dyDescent="0.25">
      <c r="A217" s="271"/>
      <c r="B217" s="271"/>
      <c r="C217" s="271"/>
      <c r="D217" s="271"/>
      <c r="E217" s="271"/>
      <c r="F217" s="271"/>
      <c r="G217" s="271"/>
      <c r="H217" s="271"/>
      <c r="I217" s="271"/>
      <c r="J217" s="271"/>
      <c r="K217" s="271"/>
      <c r="L217" s="271"/>
      <c r="M217" s="271"/>
      <c r="N217" s="271"/>
      <c r="O217" s="271"/>
      <c r="P217" s="271"/>
      <c r="Q217" s="271"/>
      <c r="R217" s="271"/>
      <c r="S217" s="271"/>
      <c r="T217" s="271"/>
      <c r="U217" s="271"/>
      <c r="V217" s="271"/>
    </row>
    <row r="218" spans="1:22" x14ac:dyDescent="0.25">
      <c r="A218" s="271"/>
      <c r="B218" s="271"/>
      <c r="C218" s="271"/>
      <c r="D218" s="271"/>
      <c r="E218" s="271"/>
      <c r="F218" s="271"/>
      <c r="G218" s="271"/>
      <c r="H218" s="271"/>
      <c r="I218" s="271"/>
      <c r="J218" s="271"/>
      <c r="K218" s="271"/>
      <c r="L218" s="271"/>
      <c r="M218" s="271"/>
      <c r="N218" s="271"/>
      <c r="O218" s="271"/>
      <c r="P218" s="271"/>
      <c r="Q218" s="271"/>
      <c r="R218" s="271"/>
      <c r="S218" s="271"/>
      <c r="T218" s="271"/>
      <c r="U218" s="271"/>
      <c r="V218" s="271"/>
    </row>
    <row r="219" spans="1:22" x14ac:dyDescent="0.25">
      <c r="A219" s="271"/>
      <c r="B219" s="271"/>
      <c r="C219" s="271"/>
      <c r="D219" s="271"/>
      <c r="E219" s="271"/>
      <c r="F219" s="271"/>
      <c r="G219" s="271"/>
      <c r="H219" s="271"/>
      <c r="I219" s="271"/>
      <c r="J219" s="271"/>
      <c r="K219" s="271"/>
      <c r="L219" s="271"/>
      <c r="M219" s="271"/>
      <c r="N219" s="271"/>
      <c r="O219" s="271"/>
      <c r="P219" s="271"/>
      <c r="Q219" s="271"/>
      <c r="R219" s="271"/>
      <c r="S219" s="271"/>
      <c r="T219" s="271"/>
      <c r="U219" s="271"/>
      <c r="V219" s="271"/>
    </row>
    <row r="220" spans="1:22" x14ac:dyDescent="0.25">
      <c r="A220" s="271"/>
      <c r="B220" s="271"/>
      <c r="C220" s="271"/>
      <c r="D220" s="271"/>
      <c r="E220" s="271"/>
      <c r="F220" s="271"/>
      <c r="G220" s="271"/>
      <c r="H220" s="271"/>
      <c r="I220" s="271"/>
      <c r="J220" s="271"/>
      <c r="K220" s="271"/>
      <c r="L220" s="271"/>
      <c r="M220" s="271"/>
      <c r="N220" s="271"/>
      <c r="O220" s="271"/>
      <c r="P220" s="271"/>
      <c r="Q220" s="271"/>
      <c r="R220" s="271"/>
      <c r="S220" s="271"/>
      <c r="T220" s="271"/>
      <c r="U220" s="271"/>
      <c r="V220" s="271"/>
    </row>
    <row r="221" spans="1:22" x14ac:dyDescent="0.25">
      <c r="A221" s="271"/>
      <c r="B221" s="271"/>
      <c r="C221" s="271"/>
      <c r="D221" s="271"/>
      <c r="E221" s="271"/>
      <c r="F221" s="271"/>
      <c r="G221" s="271"/>
      <c r="H221" s="271"/>
      <c r="I221" s="271"/>
      <c r="J221" s="271"/>
      <c r="K221" s="271"/>
      <c r="L221" s="271"/>
      <c r="M221" s="271"/>
      <c r="N221" s="271"/>
      <c r="O221" s="271"/>
      <c r="P221" s="271"/>
      <c r="Q221" s="271"/>
      <c r="R221" s="271"/>
      <c r="S221" s="271"/>
      <c r="T221" s="271"/>
      <c r="U221" s="271"/>
      <c r="V221" s="271"/>
    </row>
    <row r="222" spans="1:22" x14ac:dyDescent="0.25">
      <c r="A222" s="271"/>
      <c r="B222" s="271"/>
      <c r="C222" s="271"/>
      <c r="D222" s="271"/>
      <c r="E222" s="271"/>
      <c r="F222" s="271"/>
      <c r="G222" s="271"/>
      <c r="H222" s="271"/>
      <c r="I222" s="271"/>
      <c r="J222" s="271"/>
      <c r="K222" s="271"/>
      <c r="L222" s="271"/>
      <c r="M222" s="271"/>
      <c r="N222" s="271"/>
      <c r="O222" s="271"/>
      <c r="P222" s="271"/>
      <c r="Q222" s="271"/>
      <c r="R222" s="271"/>
      <c r="S222" s="271"/>
      <c r="T222" s="271"/>
      <c r="U222" s="271"/>
      <c r="V222" s="271"/>
    </row>
    <row r="223" spans="1:22" x14ac:dyDescent="0.25">
      <c r="A223" s="271"/>
      <c r="B223" s="271"/>
      <c r="C223" s="271"/>
      <c r="D223" s="271"/>
      <c r="E223" s="271"/>
      <c r="F223" s="271"/>
      <c r="G223" s="271"/>
      <c r="H223" s="271"/>
      <c r="I223" s="271"/>
      <c r="J223" s="271"/>
      <c r="K223" s="271"/>
      <c r="L223" s="271"/>
      <c r="M223" s="271"/>
      <c r="N223" s="271"/>
      <c r="O223" s="271"/>
      <c r="P223" s="271"/>
      <c r="Q223" s="271"/>
      <c r="R223" s="271"/>
      <c r="S223" s="271"/>
      <c r="T223" s="271"/>
      <c r="U223" s="271"/>
      <c r="V223" s="271"/>
    </row>
    <row r="224" spans="1:22" x14ac:dyDescent="0.25">
      <c r="A224" s="271"/>
      <c r="B224" s="271"/>
      <c r="C224" s="271"/>
      <c r="D224" s="271"/>
      <c r="E224" s="271"/>
      <c r="F224" s="271"/>
      <c r="G224" s="271"/>
      <c r="H224" s="271"/>
      <c r="I224" s="271"/>
      <c r="J224" s="271"/>
      <c r="K224" s="271"/>
      <c r="L224" s="271"/>
      <c r="M224" s="271"/>
      <c r="N224" s="271"/>
      <c r="O224" s="271"/>
      <c r="P224" s="271"/>
      <c r="Q224" s="271"/>
      <c r="R224" s="271"/>
      <c r="S224" s="271"/>
      <c r="T224" s="271"/>
      <c r="U224" s="271"/>
      <c r="V224" s="271"/>
    </row>
    <row r="225" spans="1:22" x14ac:dyDescent="0.25">
      <c r="A225" s="271"/>
      <c r="B225" s="271"/>
      <c r="C225" s="271"/>
      <c r="D225" s="271"/>
      <c r="E225" s="271"/>
      <c r="F225" s="271"/>
      <c r="G225" s="271"/>
      <c r="H225" s="271"/>
      <c r="I225" s="271"/>
      <c r="J225" s="271"/>
      <c r="K225" s="271"/>
      <c r="L225" s="271"/>
      <c r="M225" s="271"/>
      <c r="N225" s="271"/>
      <c r="O225" s="271"/>
      <c r="P225" s="271"/>
      <c r="Q225" s="271"/>
      <c r="R225" s="271"/>
      <c r="S225" s="271"/>
      <c r="T225" s="271"/>
      <c r="U225" s="271"/>
      <c r="V225" s="271"/>
    </row>
    <row r="226" spans="1:22" x14ac:dyDescent="0.25">
      <c r="A226" s="271"/>
      <c r="B226" s="271"/>
      <c r="C226" s="271"/>
      <c r="D226" s="271"/>
      <c r="E226" s="271"/>
      <c r="F226" s="271"/>
      <c r="G226" s="271"/>
      <c r="H226" s="271"/>
      <c r="I226" s="271"/>
      <c r="J226" s="271"/>
      <c r="K226" s="271"/>
      <c r="L226" s="271"/>
      <c r="M226" s="271"/>
      <c r="N226" s="271"/>
      <c r="O226" s="271"/>
      <c r="P226" s="271"/>
      <c r="Q226" s="271"/>
      <c r="R226" s="271"/>
      <c r="S226" s="271"/>
      <c r="T226" s="271"/>
      <c r="U226" s="271"/>
      <c r="V226" s="271"/>
    </row>
    <row r="227" spans="1:22" x14ac:dyDescent="0.25">
      <c r="A227" s="271"/>
      <c r="B227" s="271"/>
      <c r="C227" s="271"/>
      <c r="D227" s="271"/>
      <c r="E227" s="271"/>
      <c r="F227" s="271"/>
      <c r="G227" s="271"/>
      <c r="H227" s="271"/>
      <c r="I227" s="271"/>
      <c r="J227" s="271"/>
      <c r="K227" s="271"/>
      <c r="L227" s="271"/>
      <c r="M227" s="271"/>
      <c r="N227" s="271"/>
      <c r="O227" s="271"/>
      <c r="P227" s="271"/>
      <c r="Q227" s="271"/>
      <c r="R227" s="271"/>
      <c r="S227" s="271"/>
      <c r="T227" s="271"/>
      <c r="U227" s="271"/>
      <c r="V227" s="271"/>
    </row>
    <row r="228" spans="1:22" x14ac:dyDescent="0.25">
      <c r="A228" s="271"/>
      <c r="B228" s="271"/>
      <c r="C228" s="271"/>
      <c r="D228" s="271"/>
      <c r="E228" s="271"/>
      <c r="F228" s="271"/>
      <c r="G228" s="271"/>
      <c r="H228" s="271"/>
      <c r="I228" s="271"/>
      <c r="J228" s="271"/>
      <c r="K228" s="271"/>
      <c r="L228" s="271"/>
      <c r="M228" s="271"/>
      <c r="N228" s="271"/>
      <c r="O228" s="271"/>
      <c r="P228" s="271"/>
      <c r="Q228" s="271"/>
      <c r="R228" s="271"/>
      <c r="S228" s="271"/>
      <c r="T228" s="271"/>
      <c r="U228" s="271"/>
      <c r="V228" s="271"/>
    </row>
    <row r="229" spans="1:22" x14ac:dyDescent="0.25">
      <c r="A229" s="271"/>
      <c r="B229" s="271"/>
      <c r="C229" s="271"/>
      <c r="D229" s="271"/>
      <c r="E229" s="271"/>
      <c r="F229" s="271"/>
      <c r="G229" s="271"/>
      <c r="H229" s="271"/>
      <c r="I229" s="271"/>
      <c r="J229" s="271"/>
      <c r="K229" s="271"/>
      <c r="L229" s="271"/>
      <c r="M229" s="271"/>
      <c r="N229" s="271"/>
      <c r="O229" s="271"/>
      <c r="P229" s="271"/>
      <c r="Q229" s="271"/>
      <c r="R229" s="271"/>
      <c r="S229" s="271"/>
      <c r="T229" s="271"/>
      <c r="U229" s="271"/>
      <c r="V229" s="271"/>
    </row>
    <row r="230" spans="1:22" x14ac:dyDescent="0.25">
      <c r="A230" s="271"/>
      <c r="B230" s="271"/>
      <c r="C230" s="271"/>
      <c r="D230" s="271"/>
      <c r="E230" s="271"/>
      <c r="F230" s="271"/>
      <c r="G230" s="271"/>
      <c r="H230" s="271"/>
      <c r="I230" s="271"/>
      <c r="J230" s="271"/>
      <c r="K230" s="271"/>
      <c r="L230" s="271"/>
      <c r="M230" s="271"/>
      <c r="N230" s="271"/>
      <c r="O230" s="271"/>
      <c r="P230" s="271"/>
      <c r="Q230" s="271"/>
      <c r="R230" s="271"/>
      <c r="S230" s="271"/>
      <c r="T230" s="271"/>
      <c r="U230" s="271"/>
      <c r="V230" s="271"/>
    </row>
    <row r="231" spans="1:22" x14ac:dyDescent="0.25">
      <c r="A231" s="271"/>
      <c r="B231" s="271"/>
      <c r="C231" s="271"/>
      <c r="D231" s="271"/>
      <c r="E231" s="271"/>
      <c r="F231" s="271"/>
      <c r="G231" s="271"/>
      <c r="H231" s="271"/>
      <c r="I231" s="271"/>
      <c r="J231" s="271"/>
      <c r="K231" s="271"/>
      <c r="L231" s="271"/>
      <c r="M231" s="271"/>
      <c r="N231" s="271"/>
      <c r="O231" s="271"/>
      <c r="P231" s="271"/>
      <c r="Q231" s="271"/>
      <c r="R231" s="271"/>
      <c r="S231" s="271"/>
      <c r="T231" s="271"/>
      <c r="U231" s="271"/>
      <c r="V231" s="271"/>
    </row>
    <row r="232" spans="1:22" x14ac:dyDescent="0.25">
      <c r="A232" s="271"/>
      <c r="B232" s="271"/>
      <c r="C232" s="271"/>
      <c r="D232" s="271"/>
      <c r="E232" s="271"/>
      <c r="F232" s="271"/>
      <c r="G232" s="271"/>
      <c r="H232" s="271"/>
      <c r="I232" s="271"/>
      <c r="J232" s="271"/>
      <c r="K232" s="271"/>
      <c r="L232" s="271"/>
      <c r="M232" s="271"/>
      <c r="N232" s="271"/>
      <c r="O232" s="271"/>
      <c r="P232" s="271"/>
      <c r="Q232" s="271"/>
      <c r="R232" s="271"/>
      <c r="S232" s="271"/>
      <c r="T232" s="271"/>
      <c r="U232" s="271"/>
      <c r="V232" s="271"/>
    </row>
    <row r="233" spans="1:22" x14ac:dyDescent="0.25">
      <c r="A233" s="271"/>
      <c r="B233" s="271"/>
      <c r="C233" s="271"/>
      <c r="D233" s="271"/>
      <c r="E233" s="271"/>
      <c r="F233" s="271"/>
      <c r="G233" s="271"/>
      <c r="H233" s="271"/>
      <c r="I233" s="271"/>
      <c r="J233" s="271"/>
      <c r="K233" s="271"/>
      <c r="L233" s="271"/>
      <c r="M233" s="271"/>
      <c r="N233" s="271"/>
      <c r="O233" s="271"/>
      <c r="P233" s="271"/>
      <c r="Q233" s="271"/>
      <c r="R233" s="271"/>
      <c r="S233" s="271"/>
      <c r="T233" s="271"/>
      <c r="U233" s="271"/>
      <c r="V233" s="271"/>
    </row>
    <row r="234" spans="1:22" x14ac:dyDescent="0.25">
      <c r="A234" s="271"/>
      <c r="B234" s="271"/>
      <c r="C234" s="271"/>
      <c r="D234" s="271"/>
      <c r="E234" s="271"/>
      <c r="F234" s="271"/>
      <c r="G234" s="271"/>
      <c r="H234" s="271"/>
      <c r="I234" s="271"/>
      <c r="J234" s="271"/>
      <c r="K234" s="271"/>
      <c r="L234" s="271"/>
      <c r="M234" s="271"/>
      <c r="N234" s="271"/>
      <c r="O234" s="271"/>
      <c r="P234" s="271"/>
      <c r="Q234" s="271"/>
      <c r="R234" s="271"/>
      <c r="S234" s="271"/>
      <c r="T234" s="271"/>
      <c r="U234" s="271"/>
      <c r="V234" s="271"/>
    </row>
    <row r="235" spans="1:22" x14ac:dyDescent="0.25">
      <c r="A235" s="271"/>
      <c r="B235" s="271"/>
      <c r="C235" s="271"/>
      <c r="D235" s="271"/>
      <c r="E235" s="271"/>
      <c r="F235" s="271"/>
      <c r="G235" s="271"/>
      <c r="H235" s="271"/>
      <c r="I235" s="271"/>
      <c r="J235" s="271"/>
      <c r="K235" s="271"/>
      <c r="L235" s="271"/>
      <c r="M235" s="271"/>
      <c r="N235" s="271"/>
      <c r="O235" s="271"/>
      <c r="P235" s="271"/>
      <c r="Q235" s="271"/>
      <c r="R235" s="271"/>
      <c r="S235" s="271"/>
      <c r="T235" s="271"/>
      <c r="U235" s="271"/>
      <c r="V235" s="271"/>
    </row>
    <row r="236" spans="1:22" x14ac:dyDescent="0.25">
      <c r="A236" s="271"/>
      <c r="B236" s="271"/>
      <c r="C236" s="271"/>
      <c r="D236" s="271"/>
      <c r="E236" s="271"/>
      <c r="F236" s="271"/>
      <c r="G236" s="271"/>
      <c r="H236" s="271"/>
      <c r="I236" s="271"/>
      <c r="J236" s="271"/>
      <c r="K236" s="271"/>
      <c r="L236" s="271"/>
      <c r="M236" s="271"/>
      <c r="N236" s="271"/>
      <c r="O236" s="271"/>
      <c r="P236" s="271"/>
      <c r="Q236" s="271"/>
      <c r="R236" s="271"/>
      <c r="S236" s="271"/>
      <c r="T236" s="271"/>
      <c r="U236" s="271"/>
      <c r="V236" s="271"/>
    </row>
    <row r="237" spans="1:22" x14ac:dyDescent="0.25">
      <c r="A237" s="271"/>
      <c r="B237" s="271"/>
      <c r="C237" s="271"/>
      <c r="D237" s="271"/>
      <c r="E237" s="271"/>
      <c r="F237" s="271"/>
      <c r="G237" s="271"/>
      <c r="H237" s="271"/>
      <c r="I237" s="271"/>
      <c r="J237" s="271"/>
      <c r="K237" s="271"/>
      <c r="L237" s="271"/>
      <c r="M237" s="271"/>
      <c r="N237" s="271"/>
      <c r="O237" s="271"/>
      <c r="P237" s="271"/>
      <c r="Q237" s="271"/>
      <c r="R237" s="271"/>
      <c r="S237" s="271"/>
      <c r="T237" s="271"/>
      <c r="U237" s="271"/>
      <c r="V237" s="271"/>
    </row>
    <row r="238" spans="1:22" x14ac:dyDescent="0.25">
      <c r="A238" s="271"/>
      <c r="B238" s="271"/>
      <c r="C238" s="271"/>
      <c r="D238" s="271"/>
      <c r="E238" s="271"/>
      <c r="F238" s="271"/>
      <c r="G238" s="271"/>
      <c r="H238" s="271"/>
      <c r="I238" s="271"/>
      <c r="J238" s="271"/>
      <c r="K238" s="271"/>
      <c r="L238" s="271"/>
      <c r="M238" s="271"/>
      <c r="N238" s="271"/>
      <c r="O238" s="271"/>
      <c r="P238" s="271"/>
      <c r="Q238" s="271"/>
      <c r="R238" s="271"/>
      <c r="S238" s="271"/>
      <c r="T238" s="271"/>
      <c r="U238" s="271"/>
      <c r="V238" s="271"/>
    </row>
    <row r="239" spans="1:22" x14ac:dyDescent="0.25">
      <c r="A239" s="271"/>
      <c r="B239" s="271"/>
      <c r="C239" s="271"/>
      <c r="D239" s="271"/>
      <c r="E239" s="271"/>
      <c r="F239" s="271"/>
      <c r="G239" s="271"/>
      <c r="H239" s="271"/>
      <c r="I239" s="271"/>
      <c r="J239" s="271"/>
      <c r="K239" s="271"/>
      <c r="L239" s="271"/>
      <c r="M239" s="271"/>
      <c r="N239" s="271"/>
      <c r="O239" s="271"/>
      <c r="P239" s="271"/>
      <c r="Q239" s="271"/>
      <c r="R239" s="271"/>
      <c r="S239" s="271"/>
      <c r="T239" s="271"/>
      <c r="U239" s="271"/>
      <c r="V239" s="271"/>
    </row>
    <row r="240" spans="1:22" x14ac:dyDescent="0.25">
      <c r="A240" s="271"/>
      <c r="B240" s="271"/>
      <c r="C240" s="271"/>
      <c r="D240" s="271"/>
      <c r="E240" s="271"/>
      <c r="F240" s="271"/>
      <c r="G240" s="271"/>
      <c r="H240" s="271"/>
      <c r="I240" s="271"/>
      <c r="J240" s="271"/>
      <c r="K240" s="271"/>
      <c r="L240" s="271"/>
      <c r="M240" s="271"/>
      <c r="N240" s="271"/>
      <c r="O240" s="271"/>
      <c r="P240" s="271"/>
      <c r="Q240" s="271"/>
      <c r="R240" s="271"/>
      <c r="S240" s="271"/>
      <c r="T240" s="271"/>
      <c r="U240" s="271"/>
      <c r="V240" s="271"/>
    </row>
    <row r="241" spans="1:22" x14ac:dyDescent="0.25">
      <c r="A241" s="271"/>
      <c r="B241" s="271"/>
      <c r="C241" s="271"/>
      <c r="D241" s="271"/>
      <c r="E241" s="271"/>
      <c r="F241" s="271"/>
      <c r="G241" s="271"/>
      <c r="H241" s="271"/>
      <c r="I241" s="271"/>
      <c r="J241" s="271"/>
      <c r="K241" s="271"/>
      <c r="L241" s="271"/>
      <c r="M241" s="271"/>
      <c r="N241" s="271"/>
      <c r="O241" s="271"/>
      <c r="P241" s="271"/>
      <c r="Q241" s="271"/>
      <c r="R241" s="271"/>
      <c r="S241" s="271"/>
      <c r="T241" s="271"/>
      <c r="U241" s="271"/>
      <c r="V241" s="271"/>
    </row>
    <row r="242" spans="1:22" x14ac:dyDescent="0.25">
      <c r="A242" s="271"/>
      <c r="B242" s="271"/>
      <c r="C242" s="271"/>
      <c r="D242" s="271"/>
      <c r="E242" s="271"/>
      <c r="F242" s="271"/>
      <c r="G242" s="271"/>
      <c r="H242" s="271"/>
      <c r="I242" s="271"/>
      <c r="J242" s="271"/>
      <c r="K242" s="271"/>
      <c r="L242" s="271"/>
      <c r="M242" s="271"/>
      <c r="N242" s="271"/>
      <c r="O242" s="271"/>
      <c r="P242" s="271"/>
      <c r="Q242" s="271"/>
      <c r="R242" s="271"/>
      <c r="S242" s="271"/>
      <c r="T242" s="271"/>
      <c r="U242" s="271"/>
      <c r="V242" s="271"/>
    </row>
    <row r="243" spans="1:22" x14ac:dyDescent="0.25">
      <c r="A243" s="271"/>
      <c r="B243" s="271"/>
      <c r="C243" s="271"/>
      <c r="D243" s="271"/>
      <c r="E243" s="271"/>
      <c r="F243" s="271"/>
      <c r="G243" s="271"/>
      <c r="H243" s="271"/>
      <c r="I243" s="271"/>
      <c r="J243" s="271"/>
      <c r="K243" s="271"/>
      <c r="L243" s="271"/>
      <c r="M243" s="271"/>
      <c r="N243" s="271"/>
      <c r="O243" s="271"/>
      <c r="P243" s="271"/>
      <c r="Q243" s="271"/>
      <c r="R243" s="271"/>
      <c r="S243" s="271"/>
      <c r="T243" s="271"/>
      <c r="U243" s="271"/>
      <c r="V243" s="271"/>
    </row>
    <row r="244" spans="1:22" x14ac:dyDescent="0.25">
      <c r="A244" s="271"/>
      <c r="B244" s="271"/>
      <c r="C244" s="271"/>
      <c r="D244" s="271"/>
      <c r="E244" s="271"/>
      <c r="F244" s="271"/>
      <c r="G244" s="271"/>
      <c r="H244" s="271"/>
      <c r="I244" s="271"/>
      <c r="J244" s="271"/>
      <c r="K244" s="271"/>
      <c r="L244" s="271"/>
      <c r="M244" s="271"/>
      <c r="N244" s="271"/>
      <c r="O244" s="271"/>
      <c r="P244" s="271"/>
      <c r="Q244" s="271"/>
      <c r="R244" s="271"/>
      <c r="S244" s="271"/>
      <c r="T244" s="271"/>
      <c r="U244" s="271"/>
      <c r="V244" s="271"/>
    </row>
    <row r="245" spans="1:22" x14ac:dyDescent="0.25">
      <c r="A245" s="271"/>
      <c r="B245" s="271"/>
      <c r="C245" s="271"/>
      <c r="D245" s="271"/>
      <c r="E245" s="271"/>
      <c r="F245" s="271"/>
      <c r="G245" s="271"/>
      <c r="H245" s="271"/>
      <c r="I245" s="271"/>
      <c r="J245" s="271"/>
      <c r="K245" s="271"/>
      <c r="L245" s="271"/>
      <c r="M245" s="271"/>
      <c r="N245" s="271"/>
      <c r="O245" s="271"/>
      <c r="P245" s="271"/>
      <c r="Q245" s="271"/>
      <c r="R245" s="271"/>
      <c r="S245" s="271"/>
      <c r="T245" s="271"/>
      <c r="U245" s="271"/>
      <c r="V245" s="271"/>
    </row>
    <row r="246" spans="1:22" x14ac:dyDescent="0.25">
      <c r="A246" s="271"/>
      <c r="B246" s="271"/>
      <c r="C246" s="271"/>
      <c r="D246" s="271"/>
      <c r="E246" s="271"/>
      <c r="F246" s="271"/>
      <c r="G246" s="271"/>
      <c r="H246" s="271"/>
      <c r="I246" s="271"/>
      <c r="J246" s="271"/>
      <c r="K246" s="271"/>
      <c r="L246" s="271"/>
      <c r="M246" s="271"/>
      <c r="N246" s="271"/>
      <c r="O246" s="271"/>
      <c r="P246" s="271"/>
      <c r="Q246" s="271"/>
      <c r="R246" s="271"/>
      <c r="S246" s="271"/>
      <c r="T246" s="271"/>
      <c r="U246" s="271"/>
      <c r="V246" s="271"/>
    </row>
    <row r="247" spans="1:22" x14ac:dyDescent="0.25">
      <c r="A247" s="271"/>
      <c r="B247" s="271"/>
      <c r="C247" s="271"/>
      <c r="D247" s="271"/>
      <c r="E247" s="271"/>
      <c r="F247" s="271"/>
      <c r="G247" s="271"/>
      <c r="H247" s="271"/>
      <c r="I247" s="271"/>
      <c r="J247" s="271"/>
      <c r="K247" s="271"/>
      <c r="L247" s="271"/>
      <c r="M247" s="271"/>
      <c r="N247" s="271"/>
      <c r="O247" s="271"/>
      <c r="P247" s="271"/>
      <c r="Q247" s="271"/>
      <c r="R247" s="271"/>
      <c r="S247" s="271"/>
      <c r="T247" s="271"/>
      <c r="U247" s="271"/>
      <c r="V247" s="271"/>
    </row>
    <row r="248" spans="1:22" x14ac:dyDescent="0.25">
      <c r="A248" s="271"/>
      <c r="B248" s="271"/>
      <c r="C248" s="271"/>
      <c r="D248" s="271"/>
      <c r="E248" s="271"/>
      <c r="F248" s="271"/>
      <c r="G248" s="271"/>
      <c r="H248" s="271"/>
      <c r="I248" s="271"/>
      <c r="J248" s="271"/>
      <c r="K248" s="271"/>
      <c r="L248" s="271"/>
      <c r="M248" s="271"/>
      <c r="N248" s="271"/>
      <c r="O248" s="271"/>
      <c r="P248" s="271"/>
      <c r="Q248" s="271"/>
      <c r="R248" s="271"/>
      <c r="S248" s="271"/>
      <c r="T248" s="271"/>
      <c r="U248" s="271"/>
      <c r="V248" s="271"/>
    </row>
    <row r="249" spans="1:22" x14ac:dyDescent="0.25">
      <c r="A249" s="271"/>
      <c r="B249" s="271"/>
      <c r="C249" s="271"/>
      <c r="D249" s="271"/>
      <c r="E249" s="271"/>
      <c r="F249" s="271"/>
      <c r="G249" s="271"/>
      <c r="H249" s="271"/>
      <c r="I249" s="271"/>
      <c r="J249" s="271"/>
      <c r="K249" s="271"/>
      <c r="L249" s="271"/>
      <c r="M249" s="271"/>
      <c r="N249" s="271"/>
      <c r="O249" s="271"/>
      <c r="P249" s="271"/>
      <c r="Q249" s="271"/>
      <c r="R249" s="271"/>
      <c r="S249" s="271"/>
      <c r="T249" s="271"/>
      <c r="U249" s="271"/>
      <c r="V249" s="271"/>
    </row>
    <row r="250" spans="1:22" x14ac:dyDescent="0.25">
      <c r="A250" s="271"/>
      <c r="B250" s="271"/>
      <c r="C250" s="271"/>
      <c r="D250" s="271"/>
      <c r="E250" s="271"/>
      <c r="F250" s="271"/>
      <c r="G250" s="271"/>
      <c r="H250" s="271"/>
      <c r="I250" s="271"/>
      <c r="J250" s="271"/>
      <c r="K250" s="271"/>
      <c r="L250" s="271"/>
      <c r="M250" s="271"/>
      <c r="N250" s="271"/>
      <c r="O250" s="271"/>
      <c r="P250" s="271"/>
      <c r="Q250" s="271"/>
      <c r="R250" s="271"/>
      <c r="S250" s="271"/>
      <c r="T250" s="271"/>
      <c r="U250" s="271"/>
      <c r="V250" s="271"/>
    </row>
    <row r="251" spans="1:22" x14ac:dyDescent="0.25">
      <c r="A251" s="271"/>
      <c r="B251" s="271"/>
      <c r="C251" s="271"/>
      <c r="D251" s="271"/>
      <c r="E251" s="271"/>
      <c r="F251" s="271"/>
      <c r="G251" s="271"/>
      <c r="H251" s="271"/>
      <c r="I251" s="271"/>
      <c r="J251" s="271"/>
      <c r="K251" s="271"/>
      <c r="L251" s="271"/>
      <c r="M251" s="271"/>
      <c r="N251" s="271"/>
      <c r="O251" s="271"/>
      <c r="P251" s="271"/>
      <c r="Q251" s="271"/>
      <c r="R251" s="271"/>
      <c r="S251" s="271"/>
      <c r="T251" s="271"/>
      <c r="U251" s="271"/>
      <c r="V251" s="271"/>
    </row>
    <row r="252" spans="1:22" x14ac:dyDescent="0.25">
      <c r="A252" s="271"/>
      <c r="B252" s="271"/>
      <c r="C252" s="271"/>
      <c r="D252" s="271"/>
      <c r="E252" s="271"/>
      <c r="F252" s="271"/>
      <c r="G252" s="271"/>
      <c r="H252" s="271"/>
      <c r="I252" s="271"/>
      <c r="J252" s="271"/>
      <c r="K252" s="271"/>
      <c r="L252" s="271"/>
      <c r="M252" s="271"/>
      <c r="N252" s="271"/>
      <c r="O252" s="271"/>
      <c r="P252" s="271"/>
      <c r="Q252" s="271"/>
      <c r="R252" s="271"/>
      <c r="S252" s="271"/>
      <c r="T252" s="271"/>
      <c r="U252" s="271"/>
      <c r="V252" s="271"/>
    </row>
    <row r="253" spans="1:22" x14ac:dyDescent="0.25">
      <c r="A253" s="271"/>
      <c r="B253" s="271"/>
      <c r="C253" s="271"/>
      <c r="D253" s="271"/>
      <c r="E253" s="271"/>
      <c r="F253" s="271"/>
      <c r="G253" s="271"/>
      <c r="H253" s="271"/>
      <c r="I253" s="271"/>
      <c r="J253" s="271"/>
      <c r="K253" s="271"/>
      <c r="L253" s="271"/>
      <c r="M253" s="271"/>
      <c r="N253" s="271"/>
      <c r="O253" s="271"/>
      <c r="P253" s="271"/>
      <c r="Q253" s="271"/>
      <c r="R253" s="271"/>
      <c r="S253" s="271"/>
      <c r="T253" s="271"/>
      <c r="U253" s="271"/>
      <c r="V253" s="271"/>
    </row>
    <row r="254" spans="1:22" x14ac:dyDescent="0.25">
      <c r="A254" s="271"/>
      <c r="B254" s="271"/>
      <c r="C254" s="271"/>
      <c r="D254" s="271"/>
      <c r="E254" s="271"/>
      <c r="F254" s="271"/>
      <c r="G254" s="271"/>
      <c r="H254" s="271"/>
      <c r="I254" s="271"/>
      <c r="J254" s="271"/>
      <c r="K254" s="271"/>
      <c r="L254" s="271"/>
      <c r="M254" s="271"/>
      <c r="N254" s="271"/>
      <c r="O254" s="271"/>
      <c r="P254" s="271"/>
      <c r="Q254" s="271"/>
      <c r="R254" s="271"/>
      <c r="S254" s="271"/>
      <c r="T254" s="271"/>
      <c r="U254" s="271"/>
      <c r="V254" s="271"/>
    </row>
    <row r="255" spans="1:22" x14ac:dyDescent="0.25">
      <c r="A255" s="271"/>
      <c r="B255" s="271"/>
      <c r="C255" s="271"/>
      <c r="D255" s="271"/>
      <c r="E255" s="271"/>
      <c r="F255" s="271"/>
      <c r="G255" s="271"/>
      <c r="H255" s="271"/>
      <c r="I255" s="271"/>
      <c r="J255" s="271"/>
      <c r="K255" s="271"/>
      <c r="L255" s="271"/>
      <c r="M255" s="271"/>
      <c r="N255" s="271"/>
      <c r="O255" s="271"/>
      <c r="P255" s="271"/>
      <c r="Q255" s="271"/>
      <c r="R255" s="271"/>
      <c r="S255" s="271"/>
      <c r="T255" s="271"/>
      <c r="U255" s="271"/>
      <c r="V255" s="271"/>
    </row>
    <row r="256" spans="1:22" x14ac:dyDescent="0.25">
      <c r="A256" s="271"/>
      <c r="B256" s="271"/>
      <c r="C256" s="271"/>
      <c r="D256" s="271"/>
      <c r="E256" s="271"/>
      <c r="F256" s="271"/>
      <c r="G256" s="271"/>
      <c r="H256" s="271"/>
      <c r="I256" s="271"/>
      <c r="J256" s="271"/>
      <c r="K256" s="271"/>
      <c r="L256" s="271"/>
      <c r="M256" s="271"/>
      <c r="N256" s="271"/>
      <c r="O256" s="271"/>
      <c r="P256" s="271"/>
      <c r="Q256" s="271"/>
      <c r="R256" s="271"/>
      <c r="S256" s="271"/>
      <c r="T256" s="271"/>
      <c r="U256" s="271"/>
      <c r="V256" s="271"/>
    </row>
    <row r="257" spans="1:22" x14ac:dyDescent="0.25">
      <c r="A257" s="271"/>
      <c r="B257" s="271"/>
      <c r="C257" s="271"/>
      <c r="D257" s="271"/>
      <c r="E257" s="271"/>
      <c r="F257" s="271"/>
      <c r="G257" s="271"/>
      <c r="H257" s="271"/>
      <c r="I257" s="271"/>
      <c r="J257" s="271"/>
      <c r="K257" s="271"/>
      <c r="L257" s="271"/>
      <c r="M257" s="271"/>
      <c r="N257" s="271"/>
      <c r="O257" s="271"/>
      <c r="P257" s="271"/>
      <c r="Q257" s="271"/>
      <c r="R257" s="271"/>
      <c r="S257" s="271"/>
      <c r="T257" s="271"/>
      <c r="U257" s="271"/>
      <c r="V257" s="271"/>
    </row>
    <row r="258" spans="1:22" x14ac:dyDescent="0.25">
      <c r="A258" s="271"/>
      <c r="B258" s="271"/>
      <c r="C258" s="271"/>
      <c r="D258" s="271"/>
      <c r="E258" s="271"/>
      <c r="F258" s="271"/>
      <c r="G258" s="271"/>
      <c r="H258" s="271"/>
      <c r="I258" s="271"/>
      <c r="J258" s="271"/>
      <c r="K258" s="271"/>
      <c r="L258" s="271"/>
      <c r="M258" s="271"/>
      <c r="N258" s="271"/>
      <c r="O258" s="271"/>
      <c r="P258" s="271"/>
      <c r="Q258" s="271"/>
      <c r="R258" s="271"/>
      <c r="S258" s="271"/>
      <c r="T258" s="271"/>
      <c r="U258" s="271"/>
      <c r="V258" s="271"/>
    </row>
    <row r="259" spans="1:22" x14ac:dyDescent="0.25">
      <c r="A259" s="271"/>
      <c r="B259" s="271"/>
      <c r="C259" s="271"/>
      <c r="D259" s="271"/>
      <c r="E259" s="271"/>
      <c r="F259" s="271"/>
      <c r="G259" s="271"/>
      <c r="H259" s="271"/>
      <c r="I259" s="271"/>
      <c r="J259" s="271"/>
      <c r="K259" s="271"/>
      <c r="L259" s="271"/>
      <c r="M259" s="271"/>
      <c r="N259" s="271"/>
      <c r="O259" s="271"/>
      <c r="P259" s="271"/>
      <c r="Q259" s="271"/>
      <c r="R259" s="271"/>
      <c r="S259" s="271"/>
      <c r="T259" s="271"/>
      <c r="U259" s="271"/>
      <c r="V259" s="271"/>
    </row>
    <row r="260" spans="1:22" x14ac:dyDescent="0.25">
      <c r="A260" s="271"/>
      <c r="B260" s="271"/>
      <c r="C260" s="271"/>
      <c r="D260" s="271"/>
      <c r="E260" s="271"/>
      <c r="F260" s="271"/>
      <c r="G260" s="271"/>
      <c r="H260" s="271"/>
      <c r="I260" s="271"/>
      <c r="J260" s="271"/>
      <c r="K260" s="271"/>
      <c r="L260" s="271"/>
      <c r="M260" s="271"/>
      <c r="N260" s="271"/>
      <c r="O260" s="271"/>
      <c r="P260" s="271"/>
      <c r="Q260" s="271"/>
      <c r="R260" s="271"/>
      <c r="S260" s="271"/>
      <c r="T260" s="271"/>
      <c r="U260" s="271"/>
      <c r="V260" s="271"/>
    </row>
    <row r="261" spans="1:22" x14ac:dyDescent="0.25">
      <c r="A261" s="271"/>
      <c r="B261" s="271"/>
      <c r="C261" s="271"/>
      <c r="D261" s="271"/>
      <c r="E261" s="271"/>
      <c r="F261" s="271"/>
      <c r="G261" s="271"/>
      <c r="H261" s="271"/>
      <c r="I261" s="271"/>
      <c r="J261" s="271"/>
      <c r="K261" s="271"/>
      <c r="L261" s="271"/>
      <c r="M261" s="271"/>
      <c r="N261" s="271"/>
      <c r="O261" s="271"/>
      <c r="P261" s="271"/>
      <c r="Q261" s="271"/>
      <c r="R261" s="271"/>
      <c r="S261" s="271"/>
      <c r="T261" s="271"/>
      <c r="U261" s="271"/>
      <c r="V261" s="271"/>
    </row>
    <row r="262" spans="1:22" x14ac:dyDescent="0.25">
      <c r="A262" s="271"/>
      <c r="B262" s="271"/>
      <c r="C262" s="271"/>
      <c r="D262" s="271"/>
      <c r="E262" s="271"/>
      <c r="F262" s="271"/>
      <c r="G262" s="271"/>
      <c r="H262" s="271"/>
      <c r="I262" s="271"/>
      <c r="J262" s="271"/>
      <c r="K262" s="271"/>
      <c r="L262" s="271"/>
      <c r="M262" s="271"/>
      <c r="N262" s="271"/>
      <c r="O262" s="271"/>
      <c r="P262" s="271"/>
      <c r="Q262" s="271"/>
      <c r="R262" s="271"/>
      <c r="S262" s="271"/>
      <c r="T262" s="271"/>
      <c r="U262" s="271"/>
      <c r="V262" s="271"/>
    </row>
    <row r="263" spans="1:22" x14ac:dyDescent="0.25">
      <c r="A263" s="271"/>
      <c r="B263" s="271"/>
      <c r="C263" s="271"/>
      <c r="D263" s="271"/>
      <c r="E263" s="271"/>
      <c r="F263" s="271"/>
      <c r="G263" s="271"/>
      <c r="H263" s="271"/>
      <c r="I263" s="271"/>
      <c r="J263" s="271"/>
      <c r="K263" s="271"/>
      <c r="L263" s="271"/>
      <c r="M263" s="271"/>
      <c r="N263" s="271"/>
      <c r="O263" s="271"/>
      <c r="P263" s="271"/>
      <c r="Q263" s="271"/>
      <c r="R263" s="271"/>
      <c r="S263" s="271"/>
      <c r="T263" s="271"/>
      <c r="U263" s="271"/>
      <c r="V263" s="271"/>
    </row>
    <row r="264" spans="1:22" x14ac:dyDescent="0.25">
      <c r="A264" s="271"/>
      <c r="B264" s="271"/>
      <c r="C264" s="271"/>
      <c r="D264" s="271"/>
      <c r="E264" s="271"/>
      <c r="F264" s="271"/>
      <c r="G264" s="271"/>
      <c r="H264" s="271"/>
      <c r="I264" s="271"/>
      <c r="J264" s="271"/>
      <c r="K264" s="271"/>
      <c r="L264" s="271"/>
      <c r="M264" s="271"/>
      <c r="N264" s="271"/>
      <c r="O264" s="271"/>
      <c r="P264" s="271"/>
      <c r="Q264" s="271"/>
      <c r="R264" s="271"/>
      <c r="S264" s="271"/>
      <c r="T264" s="271"/>
      <c r="U264" s="271"/>
      <c r="V264" s="271"/>
    </row>
    <row r="265" spans="1:22" x14ac:dyDescent="0.25">
      <c r="A265" s="271"/>
      <c r="B265" s="271"/>
      <c r="C265" s="271"/>
      <c r="D265" s="271"/>
      <c r="E265" s="271"/>
      <c r="F265" s="271"/>
      <c r="G265" s="271"/>
      <c r="H265" s="271"/>
      <c r="I265" s="271"/>
      <c r="J265" s="271"/>
      <c r="K265" s="271"/>
      <c r="L265" s="271"/>
      <c r="M265" s="271"/>
      <c r="N265" s="271"/>
      <c r="O265" s="271"/>
      <c r="P265" s="271"/>
      <c r="Q265" s="271"/>
      <c r="R265" s="271"/>
      <c r="S265" s="271"/>
      <c r="T265" s="271"/>
      <c r="U265" s="271"/>
      <c r="V265" s="271"/>
    </row>
    <row r="266" spans="1:22" x14ac:dyDescent="0.25">
      <c r="A266" s="271"/>
      <c r="B266" s="271"/>
      <c r="C266" s="271"/>
      <c r="D266" s="271"/>
      <c r="E266" s="271"/>
      <c r="F266" s="271"/>
      <c r="G266" s="271"/>
      <c r="H266" s="271"/>
      <c r="I266" s="271"/>
      <c r="J266" s="271"/>
      <c r="K266" s="271"/>
      <c r="L266" s="271"/>
      <c r="M266" s="271"/>
      <c r="N266" s="271"/>
      <c r="O266" s="271"/>
      <c r="P266" s="271"/>
      <c r="Q266" s="271"/>
      <c r="R266" s="271"/>
      <c r="S266" s="271"/>
      <c r="T266" s="271"/>
      <c r="U266" s="271"/>
      <c r="V266" s="271"/>
    </row>
    <row r="267" spans="1:22" x14ac:dyDescent="0.25">
      <c r="A267" s="271"/>
      <c r="B267" s="271"/>
      <c r="C267" s="271"/>
      <c r="D267" s="271"/>
      <c r="E267" s="271"/>
      <c r="F267" s="271"/>
      <c r="G267" s="271"/>
      <c r="H267" s="271"/>
      <c r="I267" s="271"/>
      <c r="J267" s="271"/>
      <c r="K267" s="271"/>
      <c r="L267" s="271"/>
      <c r="M267" s="271"/>
      <c r="N267" s="271"/>
      <c r="O267" s="271"/>
      <c r="P267" s="271"/>
      <c r="Q267" s="271"/>
      <c r="R267" s="271"/>
      <c r="S267" s="271"/>
      <c r="T267" s="271"/>
      <c r="U267" s="271"/>
      <c r="V267" s="271"/>
    </row>
    <row r="268" spans="1:22" x14ac:dyDescent="0.25">
      <c r="A268" s="271"/>
      <c r="B268" s="271"/>
      <c r="C268" s="271"/>
      <c r="D268" s="271"/>
      <c r="E268" s="271"/>
      <c r="F268" s="271"/>
      <c r="G268" s="271"/>
      <c r="H268" s="271"/>
      <c r="I268" s="271"/>
      <c r="J268" s="271"/>
      <c r="K268" s="271"/>
      <c r="L268" s="271"/>
      <c r="M268" s="271"/>
      <c r="N268" s="271"/>
      <c r="O268" s="271"/>
      <c r="P268" s="271"/>
      <c r="Q268" s="271"/>
      <c r="R268" s="271"/>
      <c r="S268" s="271"/>
      <c r="T268" s="271"/>
      <c r="U268" s="271"/>
      <c r="V268" s="271"/>
    </row>
    <row r="269" spans="1:22" x14ac:dyDescent="0.25">
      <c r="A269" s="271"/>
      <c r="B269" s="271"/>
      <c r="C269" s="271"/>
      <c r="D269" s="271"/>
      <c r="E269" s="271"/>
      <c r="F269" s="271"/>
      <c r="G269" s="271"/>
      <c r="H269" s="271"/>
      <c r="I269" s="271"/>
      <c r="J269" s="271"/>
      <c r="K269" s="271"/>
      <c r="L269" s="271"/>
      <c r="M269" s="271"/>
      <c r="N269" s="271"/>
      <c r="O269" s="271"/>
      <c r="P269" s="271"/>
      <c r="Q269" s="271"/>
      <c r="R269" s="271"/>
      <c r="S269" s="271"/>
      <c r="T269" s="271"/>
      <c r="U269" s="271"/>
      <c r="V269" s="271"/>
    </row>
    <row r="270" spans="1:22" x14ac:dyDescent="0.25">
      <c r="A270" s="271"/>
      <c r="B270" s="271"/>
      <c r="C270" s="271"/>
      <c r="D270" s="271"/>
      <c r="E270" s="271"/>
      <c r="F270" s="271"/>
      <c r="G270" s="271"/>
      <c r="H270" s="271"/>
      <c r="I270" s="271"/>
      <c r="J270" s="271"/>
      <c r="K270" s="271"/>
      <c r="L270" s="271"/>
      <c r="M270" s="271"/>
      <c r="N270" s="271"/>
      <c r="O270" s="271"/>
      <c r="P270" s="271"/>
      <c r="Q270" s="271"/>
      <c r="R270" s="271"/>
      <c r="S270" s="271"/>
      <c r="T270" s="271"/>
      <c r="U270" s="271"/>
      <c r="V270" s="271"/>
    </row>
    <row r="271" spans="1:22" x14ac:dyDescent="0.25">
      <c r="A271" s="271"/>
      <c r="B271" s="271"/>
      <c r="C271" s="271"/>
      <c r="D271" s="271"/>
      <c r="E271" s="271"/>
      <c r="F271" s="271"/>
      <c r="G271" s="271"/>
      <c r="H271" s="271"/>
      <c r="I271" s="271"/>
      <c r="J271" s="271"/>
      <c r="K271" s="271"/>
      <c r="L271" s="271"/>
      <c r="M271" s="271"/>
      <c r="N271" s="271"/>
      <c r="O271" s="271"/>
      <c r="P271" s="271"/>
      <c r="Q271" s="271"/>
      <c r="R271" s="271"/>
      <c r="S271" s="271"/>
      <c r="T271" s="271"/>
      <c r="U271" s="271"/>
      <c r="V271" s="271"/>
    </row>
    <row r="272" spans="1:22" x14ac:dyDescent="0.25">
      <c r="A272" s="271"/>
      <c r="B272" s="271"/>
      <c r="C272" s="271"/>
      <c r="D272" s="271"/>
      <c r="E272" s="271"/>
      <c r="F272" s="271"/>
      <c r="G272" s="271"/>
      <c r="H272" s="271"/>
      <c r="I272" s="271"/>
      <c r="J272" s="271"/>
      <c r="K272" s="271"/>
      <c r="L272" s="271"/>
      <c r="M272" s="271"/>
      <c r="N272" s="271"/>
      <c r="O272" s="271"/>
      <c r="P272" s="271"/>
      <c r="Q272" s="271"/>
      <c r="R272" s="271"/>
      <c r="S272" s="271"/>
      <c r="T272" s="271"/>
      <c r="U272" s="271"/>
      <c r="V272" s="271"/>
    </row>
    <row r="273" spans="1:22" x14ac:dyDescent="0.25">
      <c r="A273" s="271"/>
      <c r="B273" s="271"/>
      <c r="C273" s="271"/>
      <c r="D273" s="271"/>
      <c r="E273" s="271"/>
      <c r="F273" s="271"/>
      <c r="G273" s="271"/>
      <c r="H273" s="271"/>
      <c r="I273" s="271"/>
      <c r="J273" s="271"/>
      <c r="K273" s="271"/>
      <c r="L273" s="271"/>
      <c r="M273" s="271"/>
      <c r="N273" s="271"/>
      <c r="O273" s="271"/>
      <c r="P273" s="271"/>
      <c r="Q273" s="271"/>
      <c r="R273" s="271"/>
      <c r="S273" s="271"/>
      <c r="T273" s="271"/>
      <c r="U273" s="271"/>
      <c r="V273" s="271"/>
    </row>
    <row r="274" spans="1:22" x14ac:dyDescent="0.25">
      <c r="A274" s="271"/>
      <c r="B274" s="271"/>
      <c r="C274" s="271"/>
      <c r="D274" s="271"/>
      <c r="E274" s="271"/>
      <c r="F274" s="271"/>
      <c r="G274" s="271"/>
      <c r="H274" s="271"/>
      <c r="I274" s="271"/>
      <c r="J274" s="271"/>
      <c r="K274" s="271"/>
      <c r="L274" s="271"/>
      <c r="M274" s="271"/>
      <c r="N274" s="271"/>
      <c r="O274" s="271"/>
      <c r="P274" s="271"/>
      <c r="Q274" s="271"/>
      <c r="R274" s="271"/>
      <c r="S274" s="271"/>
      <c r="T274" s="271"/>
      <c r="U274" s="271"/>
      <c r="V274" s="271"/>
    </row>
    <row r="275" spans="1:22" x14ac:dyDescent="0.25">
      <c r="A275" s="271"/>
      <c r="B275" s="271"/>
      <c r="C275" s="271"/>
      <c r="D275" s="271"/>
      <c r="E275" s="271"/>
      <c r="F275" s="271"/>
      <c r="G275" s="271"/>
      <c r="H275" s="271"/>
      <c r="I275" s="271"/>
      <c r="J275" s="271"/>
      <c r="K275" s="271"/>
      <c r="L275" s="271"/>
      <c r="M275" s="271"/>
      <c r="N275" s="271"/>
      <c r="O275" s="271"/>
      <c r="P275" s="271"/>
      <c r="Q275" s="271"/>
      <c r="R275" s="271"/>
      <c r="S275" s="271"/>
      <c r="T275" s="271"/>
      <c r="U275" s="271"/>
      <c r="V275" s="271"/>
    </row>
    <row r="276" spans="1:22" x14ac:dyDescent="0.25">
      <c r="A276" s="271"/>
      <c r="B276" s="271"/>
      <c r="C276" s="271"/>
      <c r="D276" s="271"/>
      <c r="E276" s="271"/>
      <c r="F276" s="271"/>
      <c r="G276" s="271"/>
      <c r="H276" s="271"/>
      <c r="I276" s="271"/>
      <c r="J276" s="271"/>
      <c r="K276" s="271"/>
      <c r="L276" s="271"/>
      <c r="M276" s="271"/>
      <c r="N276" s="271"/>
      <c r="O276" s="271"/>
      <c r="P276" s="271"/>
      <c r="Q276" s="271"/>
      <c r="R276" s="271"/>
      <c r="S276" s="271"/>
      <c r="T276" s="271"/>
      <c r="U276" s="271"/>
      <c r="V276" s="271"/>
    </row>
    <row r="277" spans="1:22" x14ac:dyDescent="0.25">
      <c r="A277" s="271"/>
      <c r="B277" s="271"/>
      <c r="C277" s="271"/>
      <c r="D277" s="271"/>
      <c r="E277" s="271"/>
      <c r="F277" s="271"/>
      <c r="G277" s="271"/>
      <c r="H277" s="271"/>
      <c r="I277" s="271"/>
      <c r="J277" s="271"/>
      <c r="K277" s="271"/>
      <c r="L277" s="271"/>
      <c r="M277" s="271"/>
      <c r="N277" s="271"/>
      <c r="O277" s="271"/>
      <c r="P277" s="271"/>
      <c r="Q277" s="271"/>
      <c r="R277" s="271"/>
      <c r="S277" s="271"/>
      <c r="T277" s="271"/>
      <c r="U277" s="271"/>
      <c r="V277" s="271"/>
    </row>
    <row r="278" spans="1:22" x14ac:dyDescent="0.25">
      <c r="A278" s="271"/>
      <c r="B278" s="271"/>
      <c r="C278" s="271"/>
      <c r="D278" s="271"/>
      <c r="E278" s="271"/>
      <c r="F278" s="271"/>
      <c r="G278" s="271"/>
      <c r="H278" s="271"/>
      <c r="I278" s="271"/>
      <c r="J278" s="271"/>
      <c r="K278" s="271"/>
      <c r="L278" s="271"/>
      <c r="M278" s="271"/>
      <c r="N278" s="271"/>
      <c r="O278" s="271"/>
      <c r="P278" s="271"/>
      <c r="Q278" s="271"/>
      <c r="R278" s="271"/>
      <c r="S278" s="271"/>
      <c r="T278" s="271"/>
      <c r="U278" s="271"/>
      <c r="V278" s="271"/>
    </row>
    <row r="279" spans="1:22" x14ac:dyDescent="0.25">
      <c r="A279" s="271"/>
      <c r="B279" s="271"/>
      <c r="C279" s="271"/>
      <c r="D279" s="271"/>
      <c r="E279" s="271"/>
      <c r="F279" s="271"/>
      <c r="G279" s="271"/>
      <c r="H279" s="271"/>
      <c r="I279" s="271"/>
      <c r="J279" s="271"/>
      <c r="K279" s="271"/>
      <c r="L279" s="271"/>
      <c r="M279" s="271"/>
      <c r="N279" s="271"/>
      <c r="O279" s="271"/>
      <c r="P279" s="271"/>
      <c r="Q279" s="271"/>
      <c r="R279" s="271"/>
      <c r="S279" s="271"/>
      <c r="T279" s="271"/>
      <c r="U279" s="271"/>
      <c r="V279" s="271"/>
    </row>
    <row r="280" spans="1:22" x14ac:dyDescent="0.25">
      <c r="A280" s="271"/>
      <c r="B280" s="271"/>
      <c r="C280" s="271"/>
      <c r="D280" s="271"/>
      <c r="E280" s="271"/>
      <c r="F280" s="271"/>
      <c r="G280" s="271"/>
      <c r="H280" s="271"/>
      <c r="I280" s="271"/>
      <c r="J280" s="271"/>
      <c r="K280" s="271"/>
      <c r="L280" s="271"/>
      <c r="M280" s="271"/>
      <c r="N280" s="271"/>
      <c r="O280" s="271"/>
      <c r="P280" s="271"/>
      <c r="Q280" s="271"/>
      <c r="R280" s="271"/>
      <c r="S280" s="271"/>
      <c r="T280" s="271"/>
      <c r="U280" s="271"/>
      <c r="V280" s="271"/>
    </row>
    <row r="281" spans="1:22" x14ac:dyDescent="0.25">
      <c r="A281" s="271"/>
      <c r="B281" s="271"/>
      <c r="C281" s="271"/>
      <c r="D281" s="271"/>
      <c r="E281" s="271"/>
      <c r="F281" s="271"/>
      <c r="G281" s="271"/>
      <c r="H281" s="271"/>
      <c r="I281" s="271"/>
      <c r="J281" s="271"/>
      <c r="K281" s="271"/>
      <c r="L281" s="271"/>
      <c r="M281" s="271"/>
      <c r="N281" s="271"/>
      <c r="O281" s="271"/>
      <c r="P281" s="271"/>
      <c r="Q281" s="271"/>
      <c r="R281" s="271"/>
      <c r="S281" s="271"/>
      <c r="T281" s="271"/>
      <c r="U281" s="271"/>
      <c r="V281" s="271"/>
    </row>
    <row r="282" spans="1:22" x14ac:dyDescent="0.25">
      <c r="A282" s="271"/>
      <c r="B282" s="271"/>
      <c r="C282" s="271"/>
      <c r="D282" s="271"/>
      <c r="E282" s="271"/>
      <c r="F282" s="271"/>
      <c r="G282" s="271"/>
      <c r="H282" s="271"/>
      <c r="I282" s="271"/>
      <c r="J282" s="271"/>
      <c r="K282" s="271"/>
      <c r="L282" s="271"/>
      <c r="M282" s="271"/>
      <c r="N282" s="271"/>
      <c r="O282" s="271"/>
      <c r="P282" s="271"/>
      <c r="Q282" s="271"/>
      <c r="R282" s="271"/>
      <c r="S282" s="271"/>
      <c r="T282" s="271"/>
      <c r="U282" s="271"/>
      <c r="V282" s="271"/>
    </row>
    <row r="283" spans="1:22" x14ac:dyDescent="0.25">
      <c r="A283" s="271"/>
      <c r="B283" s="271"/>
      <c r="C283" s="271"/>
      <c r="D283" s="271"/>
      <c r="E283" s="271"/>
      <c r="F283" s="271"/>
      <c r="G283" s="271"/>
      <c r="H283" s="271"/>
      <c r="I283" s="271"/>
      <c r="J283" s="271"/>
      <c r="K283" s="271"/>
      <c r="L283" s="271"/>
      <c r="M283" s="271"/>
      <c r="N283" s="271"/>
      <c r="O283" s="271"/>
      <c r="P283" s="271"/>
      <c r="Q283" s="271"/>
      <c r="R283" s="271"/>
      <c r="S283" s="271"/>
      <c r="T283" s="271"/>
      <c r="U283" s="271"/>
      <c r="V283" s="271"/>
    </row>
    <row r="284" spans="1:22" x14ac:dyDescent="0.25">
      <c r="A284" s="271"/>
      <c r="B284" s="271"/>
      <c r="C284" s="271"/>
      <c r="D284" s="271"/>
      <c r="E284" s="271"/>
      <c r="F284" s="271"/>
      <c r="G284" s="271"/>
      <c r="H284" s="271"/>
      <c r="I284" s="271"/>
      <c r="J284" s="271"/>
      <c r="K284" s="271"/>
      <c r="L284" s="271"/>
      <c r="M284" s="271"/>
      <c r="N284" s="271"/>
      <c r="O284" s="271"/>
      <c r="P284" s="271"/>
      <c r="Q284" s="271"/>
      <c r="R284" s="271"/>
      <c r="S284" s="271"/>
      <c r="T284" s="271"/>
      <c r="U284" s="271"/>
      <c r="V284" s="271"/>
    </row>
    <row r="285" spans="1:22" x14ac:dyDescent="0.25">
      <c r="A285" s="271"/>
      <c r="B285" s="271"/>
      <c r="C285" s="271"/>
      <c r="D285" s="271"/>
      <c r="E285" s="271"/>
      <c r="F285" s="271"/>
      <c r="G285" s="271"/>
      <c r="H285" s="271"/>
      <c r="I285" s="271"/>
      <c r="J285" s="271"/>
      <c r="K285" s="271"/>
      <c r="L285" s="271"/>
      <c r="M285" s="271"/>
      <c r="N285" s="271"/>
      <c r="O285" s="271"/>
      <c r="P285" s="271"/>
      <c r="Q285" s="271"/>
      <c r="R285" s="271"/>
      <c r="S285" s="271"/>
      <c r="T285" s="271"/>
      <c r="U285" s="271"/>
      <c r="V285" s="271"/>
    </row>
    <row r="286" spans="1:22" x14ac:dyDescent="0.25">
      <c r="A286" s="271"/>
      <c r="B286" s="271"/>
      <c r="C286" s="271"/>
      <c r="D286" s="271"/>
      <c r="E286" s="271"/>
      <c r="F286" s="271"/>
      <c r="G286" s="271"/>
      <c r="H286" s="271"/>
      <c r="I286" s="271"/>
      <c r="J286" s="271"/>
      <c r="K286" s="271"/>
      <c r="L286" s="271"/>
      <c r="M286" s="271"/>
      <c r="N286" s="271"/>
      <c r="O286" s="271"/>
      <c r="P286" s="271"/>
      <c r="Q286" s="271"/>
      <c r="R286" s="271"/>
      <c r="S286" s="271"/>
      <c r="T286" s="271"/>
      <c r="U286" s="271"/>
      <c r="V286" s="271"/>
    </row>
    <row r="287" spans="1:22" x14ac:dyDescent="0.25">
      <c r="A287" s="271"/>
      <c r="B287" s="271"/>
      <c r="C287" s="271"/>
      <c r="D287" s="271"/>
      <c r="E287" s="271"/>
      <c r="F287" s="271"/>
      <c r="G287" s="271"/>
      <c r="H287" s="271"/>
      <c r="I287" s="271"/>
      <c r="J287" s="271"/>
      <c r="K287" s="271"/>
      <c r="L287" s="271"/>
      <c r="M287" s="271"/>
      <c r="N287" s="271"/>
      <c r="O287" s="271"/>
      <c r="P287" s="271"/>
      <c r="Q287" s="271"/>
      <c r="R287" s="271"/>
      <c r="S287" s="271"/>
      <c r="T287" s="271"/>
      <c r="U287" s="271"/>
      <c r="V287" s="271"/>
    </row>
    <row r="288" spans="1:22" x14ac:dyDescent="0.25">
      <c r="A288" s="271"/>
      <c r="B288" s="271"/>
      <c r="C288" s="271"/>
      <c r="D288" s="271"/>
      <c r="E288" s="271"/>
      <c r="F288" s="271"/>
      <c r="G288" s="271"/>
      <c r="H288" s="271"/>
      <c r="I288" s="271"/>
      <c r="J288" s="271"/>
      <c r="K288" s="271"/>
      <c r="L288" s="271"/>
      <c r="M288" s="271"/>
      <c r="N288" s="271"/>
      <c r="O288" s="271"/>
      <c r="P288" s="271"/>
      <c r="Q288" s="271"/>
      <c r="R288" s="271"/>
      <c r="S288" s="271"/>
      <c r="T288" s="271"/>
      <c r="U288" s="271"/>
      <c r="V288" s="271"/>
    </row>
    <row r="289" spans="1:22" x14ac:dyDescent="0.25">
      <c r="A289" s="271"/>
      <c r="B289" s="271"/>
      <c r="C289" s="271"/>
      <c r="D289" s="271"/>
      <c r="E289" s="271"/>
      <c r="F289" s="271"/>
      <c r="G289" s="271"/>
      <c r="H289" s="271"/>
      <c r="I289" s="271"/>
      <c r="J289" s="271"/>
      <c r="K289" s="271"/>
      <c r="L289" s="271"/>
      <c r="M289" s="271"/>
      <c r="N289" s="271"/>
      <c r="O289" s="271"/>
      <c r="P289" s="271"/>
      <c r="Q289" s="271"/>
      <c r="R289" s="271"/>
      <c r="S289" s="271"/>
      <c r="T289" s="271"/>
      <c r="U289" s="271"/>
      <c r="V289" s="271"/>
    </row>
    <row r="290" spans="1:22" x14ac:dyDescent="0.25">
      <c r="A290" s="271"/>
      <c r="B290" s="271"/>
      <c r="C290" s="271"/>
      <c r="D290" s="271"/>
      <c r="E290" s="271"/>
      <c r="F290" s="271"/>
      <c r="G290" s="271"/>
      <c r="H290" s="271"/>
      <c r="I290" s="271"/>
      <c r="J290" s="271"/>
      <c r="K290" s="271"/>
      <c r="L290" s="271"/>
      <c r="M290" s="271"/>
      <c r="N290" s="271"/>
      <c r="O290" s="271"/>
      <c r="P290" s="271"/>
      <c r="Q290" s="271"/>
      <c r="R290" s="271"/>
      <c r="S290" s="271"/>
      <c r="T290" s="271"/>
      <c r="U290" s="271"/>
      <c r="V290" s="271"/>
    </row>
    <row r="291" spans="1:22" x14ac:dyDescent="0.25">
      <c r="A291" s="271"/>
      <c r="B291" s="271"/>
      <c r="C291" s="271"/>
      <c r="D291" s="271"/>
      <c r="E291" s="271"/>
      <c r="F291" s="271"/>
      <c r="G291" s="271"/>
      <c r="H291" s="271"/>
      <c r="I291" s="271"/>
      <c r="J291" s="271"/>
      <c r="K291" s="271"/>
      <c r="L291" s="271"/>
      <c r="M291" s="271"/>
      <c r="N291" s="271"/>
      <c r="O291" s="271"/>
      <c r="P291" s="271"/>
      <c r="Q291" s="271"/>
      <c r="R291" s="271"/>
      <c r="S291" s="271"/>
      <c r="T291" s="271"/>
      <c r="U291" s="271"/>
      <c r="V291" s="271"/>
    </row>
    <row r="292" spans="1:22" x14ac:dyDescent="0.25">
      <c r="A292" s="271"/>
      <c r="B292" s="271"/>
      <c r="C292" s="271"/>
      <c r="D292" s="271"/>
      <c r="E292" s="271"/>
      <c r="F292" s="271"/>
      <c r="G292" s="271"/>
      <c r="H292" s="271"/>
      <c r="I292" s="271"/>
      <c r="J292" s="271"/>
      <c r="K292" s="271"/>
      <c r="L292" s="271"/>
      <c r="M292" s="271"/>
      <c r="N292" s="271"/>
      <c r="O292" s="271"/>
      <c r="P292" s="271"/>
      <c r="Q292" s="271"/>
      <c r="R292" s="271"/>
      <c r="S292" s="271"/>
      <c r="T292" s="271"/>
      <c r="U292" s="271"/>
      <c r="V292" s="271"/>
    </row>
    <row r="293" spans="1:22" x14ac:dyDescent="0.25">
      <c r="A293" s="271"/>
      <c r="B293" s="271"/>
      <c r="C293" s="271"/>
      <c r="D293" s="271"/>
      <c r="E293" s="271"/>
      <c r="F293" s="271"/>
      <c r="G293" s="271"/>
      <c r="H293" s="271"/>
      <c r="I293" s="271"/>
      <c r="J293" s="271"/>
      <c r="K293" s="271"/>
      <c r="L293" s="271"/>
      <c r="M293" s="271"/>
      <c r="N293" s="271"/>
      <c r="O293" s="271"/>
      <c r="P293" s="271"/>
      <c r="Q293" s="271"/>
      <c r="R293" s="271"/>
      <c r="S293" s="271"/>
      <c r="T293" s="271"/>
      <c r="U293" s="271"/>
      <c r="V293" s="271"/>
    </row>
    <row r="294" spans="1:22" x14ac:dyDescent="0.25">
      <c r="A294" s="271"/>
      <c r="B294" s="271"/>
      <c r="C294" s="271"/>
      <c r="D294" s="271"/>
      <c r="E294" s="271"/>
      <c r="F294" s="271"/>
      <c r="G294" s="271"/>
      <c r="H294" s="271"/>
      <c r="I294" s="271"/>
      <c r="J294" s="271"/>
      <c r="K294" s="271"/>
      <c r="L294" s="271"/>
      <c r="M294" s="271"/>
      <c r="N294" s="271"/>
      <c r="O294" s="271"/>
      <c r="P294" s="271"/>
      <c r="Q294" s="271"/>
      <c r="R294" s="271"/>
      <c r="S294" s="271"/>
      <c r="T294" s="271"/>
      <c r="U294" s="271"/>
      <c r="V294" s="271"/>
    </row>
    <row r="295" spans="1:22" x14ac:dyDescent="0.25">
      <c r="A295" s="271"/>
      <c r="B295" s="271"/>
      <c r="C295" s="271"/>
      <c r="D295" s="271"/>
      <c r="E295" s="271"/>
      <c r="F295" s="271"/>
      <c r="G295" s="271"/>
      <c r="H295" s="271"/>
      <c r="I295" s="271"/>
      <c r="J295" s="271"/>
      <c r="K295" s="271"/>
      <c r="L295" s="271"/>
      <c r="M295" s="271"/>
      <c r="N295" s="271"/>
      <c r="O295" s="271"/>
      <c r="P295" s="271"/>
      <c r="Q295" s="271"/>
      <c r="R295" s="271"/>
      <c r="S295" s="271"/>
      <c r="T295" s="271"/>
      <c r="U295" s="271"/>
      <c r="V295" s="271"/>
    </row>
    <row r="296" spans="1:22" x14ac:dyDescent="0.25">
      <c r="A296" s="271"/>
      <c r="B296" s="271"/>
      <c r="C296" s="271"/>
      <c r="D296" s="271"/>
      <c r="E296" s="271"/>
      <c r="F296" s="271"/>
      <c r="G296" s="271"/>
      <c r="H296" s="271"/>
      <c r="I296" s="271"/>
      <c r="J296" s="271"/>
      <c r="K296" s="271"/>
      <c r="L296" s="271"/>
      <c r="M296" s="271"/>
      <c r="N296" s="271"/>
      <c r="O296" s="271"/>
      <c r="P296" s="271"/>
      <c r="Q296" s="271"/>
      <c r="R296" s="271"/>
      <c r="S296" s="271"/>
      <c r="T296" s="271"/>
      <c r="U296" s="271"/>
      <c r="V296" s="271"/>
    </row>
    <row r="297" spans="1:22" x14ac:dyDescent="0.25">
      <c r="A297" s="271"/>
      <c r="B297" s="271"/>
      <c r="C297" s="271"/>
      <c r="D297" s="271"/>
      <c r="E297" s="271"/>
      <c r="F297" s="271"/>
      <c r="G297" s="271"/>
      <c r="H297" s="271"/>
      <c r="I297" s="271"/>
      <c r="J297" s="271"/>
      <c r="K297" s="271"/>
      <c r="L297" s="271"/>
      <c r="M297" s="271"/>
      <c r="N297" s="271"/>
      <c r="O297" s="271"/>
      <c r="P297" s="271"/>
      <c r="Q297" s="271"/>
      <c r="R297" s="271"/>
      <c r="S297" s="271"/>
      <c r="T297" s="271"/>
      <c r="U297" s="271"/>
      <c r="V297" s="271"/>
    </row>
    <row r="298" spans="1:22" x14ac:dyDescent="0.25">
      <c r="A298" s="271"/>
      <c r="B298" s="271"/>
      <c r="C298" s="271"/>
      <c r="D298" s="271"/>
      <c r="E298" s="271"/>
      <c r="F298" s="271"/>
      <c r="G298" s="271"/>
      <c r="H298" s="271"/>
      <c r="I298" s="271"/>
      <c r="J298" s="271"/>
      <c r="K298" s="271"/>
      <c r="L298" s="271"/>
      <c r="M298" s="271"/>
      <c r="N298" s="271"/>
      <c r="O298" s="271"/>
      <c r="P298" s="271"/>
      <c r="Q298" s="271"/>
      <c r="R298" s="271"/>
      <c r="S298" s="271"/>
      <c r="T298" s="271"/>
      <c r="U298" s="271"/>
      <c r="V298" s="271"/>
    </row>
    <row r="299" spans="1:22" x14ac:dyDescent="0.25">
      <c r="A299" s="271"/>
      <c r="B299" s="271"/>
      <c r="C299" s="271"/>
      <c r="D299" s="271"/>
      <c r="E299" s="271"/>
      <c r="F299" s="271"/>
      <c r="G299" s="271"/>
      <c r="H299" s="271"/>
      <c r="I299" s="271"/>
      <c r="J299" s="271"/>
      <c r="K299" s="271"/>
      <c r="L299" s="271"/>
      <c r="M299" s="271"/>
      <c r="N299" s="271"/>
      <c r="O299" s="271"/>
      <c r="P299" s="271"/>
      <c r="Q299" s="271"/>
      <c r="R299" s="271"/>
      <c r="S299" s="271"/>
      <c r="T299" s="271"/>
      <c r="U299" s="271"/>
      <c r="V299" s="271"/>
    </row>
    <row r="300" spans="1:22" x14ac:dyDescent="0.25">
      <c r="A300" s="271"/>
      <c r="B300" s="271"/>
      <c r="C300" s="271"/>
      <c r="D300" s="271"/>
      <c r="E300" s="271"/>
      <c r="F300" s="271"/>
      <c r="G300" s="271"/>
      <c r="H300" s="271"/>
      <c r="I300" s="271"/>
      <c r="J300" s="271"/>
      <c r="K300" s="271"/>
      <c r="L300" s="271"/>
      <c r="M300" s="271"/>
      <c r="N300" s="271"/>
      <c r="O300" s="271"/>
      <c r="P300" s="271"/>
      <c r="Q300" s="271"/>
      <c r="R300" s="271"/>
      <c r="S300" s="271"/>
      <c r="T300" s="271"/>
      <c r="U300" s="271"/>
      <c r="V300" s="271"/>
    </row>
    <row r="301" spans="1:22" x14ac:dyDescent="0.25">
      <c r="A301" s="271"/>
      <c r="B301" s="271"/>
      <c r="C301" s="271"/>
      <c r="D301" s="271"/>
      <c r="E301" s="271"/>
      <c r="F301" s="271"/>
      <c r="G301" s="271"/>
      <c r="H301" s="271"/>
      <c r="I301" s="271"/>
      <c r="J301" s="271"/>
      <c r="K301" s="271"/>
      <c r="L301" s="271"/>
      <c r="M301" s="271"/>
      <c r="N301" s="271"/>
      <c r="O301" s="271"/>
      <c r="P301" s="271"/>
      <c r="Q301" s="271"/>
      <c r="R301" s="271"/>
      <c r="S301" s="271"/>
      <c r="T301" s="271"/>
      <c r="U301" s="271"/>
      <c r="V301" s="271"/>
    </row>
    <row r="302" spans="1:22" x14ac:dyDescent="0.25">
      <c r="A302" s="271"/>
      <c r="B302" s="271"/>
      <c r="C302" s="271"/>
      <c r="D302" s="271"/>
      <c r="E302" s="271"/>
      <c r="F302" s="271"/>
      <c r="G302" s="271"/>
      <c r="H302" s="271"/>
      <c r="I302" s="271"/>
      <c r="J302" s="271"/>
      <c r="K302" s="271"/>
      <c r="L302" s="271"/>
      <c r="M302" s="271"/>
      <c r="N302" s="271"/>
      <c r="O302" s="271"/>
      <c r="P302" s="271"/>
      <c r="Q302" s="271"/>
      <c r="R302" s="271"/>
      <c r="S302" s="271"/>
      <c r="T302" s="271"/>
      <c r="U302" s="271"/>
      <c r="V302" s="271"/>
    </row>
    <row r="303" spans="1:22" x14ac:dyDescent="0.25">
      <c r="A303" s="271"/>
      <c r="B303" s="271"/>
      <c r="C303" s="271"/>
      <c r="D303" s="271"/>
      <c r="E303" s="271"/>
      <c r="F303" s="271"/>
      <c r="G303" s="271"/>
      <c r="H303" s="271"/>
      <c r="I303" s="271"/>
      <c r="J303" s="271"/>
      <c r="K303" s="271"/>
      <c r="L303" s="271"/>
      <c r="M303" s="271"/>
      <c r="N303" s="271"/>
      <c r="O303" s="271"/>
      <c r="P303" s="271"/>
      <c r="Q303" s="271"/>
      <c r="R303" s="271"/>
      <c r="S303" s="271"/>
      <c r="T303" s="271"/>
      <c r="U303" s="271"/>
      <c r="V303" s="271"/>
    </row>
    <row r="304" spans="1:22" x14ac:dyDescent="0.25">
      <c r="A304" s="271"/>
      <c r="B304" s="271"/>
      <c r="C304" s="271"/>
      <c r="D304" s="271"/>
      <c r="E304" s="271"/>
      <c r="F304" s="271"/>
      <c r="G304" s="271"/>
      <c r="H304" s="271"/>
      <c r="I304" s="271"/>
      <c r="J304" s="271"/>
      <c r="K304" s="271"/>
      <c r="L304" s="271"/>
      <c r="M304" s="271"/>
      <c r="N304" s="271"/>
      <c r="O304" s="271"/>
      <c r="P304" s="271"/>
      <c r="Q304" s="271"/>
      <c r="R304" s="271"/>
      <c r="S304" s="271"/>
      <c r="T304" s="271"/>
      <c r="U304" s="271"/>
      <c r="V304" s="271"/>
    </row>
    <row r="305" spans="1:22" x14ac:dyDescent="0.25">
      <c r="A305" s="271"/>
      <c r="B305" s="271"/>
      <c r="C305" s="271"/>
      <c r="D305" s="271"/>
      <c r="E305" s="271"/>
      <c r="F305" s="271"/>
      <c r="G305" s="271"/>
      <c r="H305" s="271"/>
      <c r="I305" s="271"/>
      <c r="J305" s="271"/>
      <c r="K305" s="271"/>
      <c r="L305" s="271"/>
      <c r="M305" s="271"/>
      <c r="N305" s="271"/>
      <c r="O305" s="271"/>
      <c r="P305" s="271"/>
      <c r="Q305" s="271"/>
      <c r="R305" s="271"/>
      <c r="S305" s="271"/>
      <c r="T305" s="271"/>
      <c r="U305" s="271"/>
      <c r="V305" s="271"/>
    </row>
    <row r="306" spans="1:22" x14ac:dyDescent="0.25">
      <c r="A306" s="271"/>
      <c r="B306" s="271"/>
      <c r="C306" s="271"/>
      <c r="D306" s="271"/>
      <c r="E306" s="271"/>
      <c r="F306" s="271"/>
      <c r="G306" s="271"/>
      <c r="H306" s="271"/>
      <c r="I306" s="271"/>
      <c r="J306" s="271"/>
      <c r="K306" s="271"/>
      <c r="L306" s="271"/>
      <c r="M306" s="271"/>
      <c r="N306" s="271"/>
      <c r="O306" s="271"/>
      <c r="P306" s="271"/>
      <c r="Q306" s="271"/>
      <c r="R306" s="271"/>
      <c r="S306" s="271"/>
      <c r="T306" s="271"/>
      <c r="U306" s="271"/>
      <c r="V306" s="271"/>
    </row>
    <row r="307" spans="1:22" x14ac:dyDescent="0.25">
      <c r="A307" s="271"/>
      <c r="B307" s="271"/>
      <c r="C307" s="271"/>
      <c r="D307" s="271"/>
      <c r="E307" s="271"/>
      <c r="F307" s="271"/>
      <c r="G307" s="271"/>
      <c r="H307" s="271"/>
      <c r="I307" s="271"/>
      <c r="J307" s="271"/>
      <c r="K307" s="271"/>
      <c r="L307" s="271"/>
      <c r="M307" s="271"/>
      <c r="N307" s="271"/>
      <c r="O307" s="271"/>
      <c r="P307" s="271"/>
      <c r="Q307" s="271"/>
      <c r="R307" s="271"/>
      <c r="S307" s="271"/>
      <c r="T307" s="271"/>
      <c r="U307" s="271"/>
      <c r="V307" s="271"/>
    </row>
    <row r="308" spans="1:22" x14ac:dyDescent="0.25">
      <c r="A308" s="271"/>
      <c r="B308" s="271"/>
      <c r="C308" s="271"/>
      <c r="D308" s="271"/>
      <c r="E308" s="271"/>
      <c r="F308" s="271"/>
      <c r="G308" s="271"/>
      <c r="H308" s="271"/>
      <c r="I308" s="271"/>
      <c r="J308" s="271"/>
      <c r="K308" s="271"/>
      <c r="L308" s="271"/>
      <c r="M308" s="271"/>
      <c r="N308" s="271"/>
      <c r="O308" s="271"/>
      <c r="P308" s="271"/>
      <c r="Q308" s="271"/>
      <c r="R308" s="271"/>
      <c r="S308" s="271"/>
      <c r="T308" s="271"/>
      <c r="U308" s="271"/>
      <c r="V308" s="271"/>
    </row>
    <row r="309" spans="1:22" x14ac:dyDescent="0.25">
      <c r="A309" s="271"/>
      <c r="B309" s="271"/>
      <c r="C309" s="271"/>
      <c r="D309" s="271"/>
      <c r="E309" s="271"/>
      <c r="F309" s="271"/>
      <c r="G309" s="271"/>
      <c r="H309" s="271"/>
      <c r="I309" s="271"/>
      <c r="J309" s="271"/>
      <c r="K309" s="271"/>
      <c r="L309" s="271"/>
      <c r="M309" s="271"/>
      <c r="N309" s="271"/>
      <c r="O309" s="271"/>
      <c r="P309" s="271"/>
      <c r="Q309" s="271"/>
      <c r="R309" s="271"/>
      <c r="S309" s="271"/>
      <c r="T309" s="271"/>
      <c r="U309" s="271"/>
      <c r="V309" s="271"/>
    </row>
    <row r="310" spans="1:22" x14ac:dyDescent="0.25">
      <c r="A310" s="271"/>
      <c r="B310" s="271"/>
      <c r="C310" s="271"/>
      <c r="D310" s="271"/>
      <c r="E310" s="271"/>
      <c r="F310" s="271"/>
      <c r="G310" s="271"/>
      <c r="H310" s="271"/>
      <c r="I310" s="271"/>
      <c r="J310" s="271"/>
      <c r="K310" s="271"/>
      <c r="L310" s="271"/>
      <c r="M310" s="271"/>
      <c r="N310" s="271"/>
      <c r="O310" s="271"/>
      <c r="P310" s="271"/>
      <c r="Q310" s="271"/>
      <c r="R310" s="271"/>
      <c r="S310" s="271"/>
      <c r="T310" s="271"/>
      <c r="U310" s="271"/>
      <c r="V310" s="271"/>
    </row>
    <row r="311" spans="1:22" x14ac:dyDescent="0.25">
      <c r="A311" s="271"/>
      <c r="B311" s="271"/>
      <c r="C311" s="271"/>
      <c r="D311" s="271"/>
      <c r="E311" s="271"/>
      <c r="F311" s="271"/>
      <c r="G311" s="271"/>
      <c r="H311" s="271"/>
      <c r="I311" s="271"/>
      <c r="J311" s="271"/>
      <c r="K311" s="271"/>
      <c r="L311" s="271"/>
      <c r="M311" s="271"/>
      <c r="N311" s="271"/>
      <c r="O311" s="271"/>
      <c r="P311" s="271"/>
      <c r="Q311" s="271"/>
      <c r="R311" s="271"/>
      <c r="S311" s="271"/>
      <c r="T311" s="271"/>
      <c r="U311" s="271"/>
      <c r="V311" s="271"/>
    </row>
    <row r="312" spans="1:22" x14ac:dyDescent="0.25">
      <c r="A312" s="271"/>
      <c r="B312" s="271"/>
      <c r="C312" s="271"/>
      <c r="D312" s="271"/>
      <c r="E312" s="271"/>
      <c r="F312" s="271"/>
      <c r="G312" s="271"/>
      <c r="H312" s="271"/>
      <c r="I312" s="271"/>
      <c r="J312" s="271"/>
      <c r="K312" s="271"/>
      <c r="L312" s="271"/>
      <c r="M312" s="271"/>
      <c r="N312" s="271"/>
      <c r="O312" s="271"/>
      <c r="P312" s="271"/>
      <c r="Q312" s="271"/>
      <c r="R312" s="271"/>
      <c r="S312" s="271"/>
      <c r="T312" s="271"/>
      <c r="U312" s="271"/>
      <c r="V312" s="271"/>
    </row>
    <row r="313" spans="1:22" x14ac:dyDescent="0.25">
      <c r="A313" s="271"/>
      <c r="B313" s="271"/>
      <c r="C313" s="271"/>
      <c r="D313" s="271"/>
      <c r="E313" s="271"/>
      <c r="F313" s="271"/>
      <c r="G313" s="271"/>
      <c r="H313" s="271"/>
      <c r="I313" s="271"/>
      <c r="J313" s="271"/>
      <c r="K313" s="271"/>
      <c r="L313" s="271"/>
      <c r="M313" s="271"/>
      <c r="N313" s="271"/>
      <c r="O313" s="271"/>
      <c r="P313" s="271"/>
      <c r="Q313" s="271"/>
      <c r="R313" s="271"/>
      <c r="S313" s="271"/>
      <c r="T313" s="271"/>
      <c r="U313" s="271"/>
      <c r="V313" s="271"/>
    </row>
    <row r="314" spans="1:22" x14ac:dyDescent="0.25">
      <c r="A314" s="271"/>
      <c r="B314" s="271"/>
      <c r="C314" s="271"/>
      <c r="D314" s="271"/>
      <c r="E314" s="271"/>
      <c r="F314" s="271"/>
      <c r="G314" s="271"/>
      <c r="H314" s="271"/>
      <c r="I314" s="271"/>
      <c r="J314" s="271"/>
      <c r="K314" s="271"/>
      <c r="L314" s="271"/>
      <c r="M314" s="271"/>
      <c r="N314" s="271"/>
      <c r="O314" s="271"/>
      <c r="P314" s="271"/>
      <c r="Q314" s="271"/>
      <c r="R314" s="271"/>
      <c r="S314" s="271"/>
      <c r="T314" s="271"/>
      <c r="U314" s="271"/>
      <c r="V314" s="271"/>
    </row>
    <row r="315" spans="1:22" x14ac:dyDescent="0.25">
      <c r="A315" s="271"/>
      <c r="B315" s="271"/>
      <c r="C315" s="271"/>
      <c r="D315" s="271"/>
      <c r="E315" s="271"/>
      <c r="F315" s="271"/>
      <c r="G315" s="271"/>
      <c r="H315" s="271"/>
      <c r="I315" s="271"/>
      <c r="J315" s="271"/>
      <c r="K315" s="271"/>
      <c r="L315" s="271"/>
      <c r="M315" s="271"/>
      <c r="N315" s="271"/>
      <c r="O315" s="271"/>
      <c r="P315" s="271"/>
      <c r="Q315" s="271"/>
      <c r="R315" s="271"/>
      <c r="S315" s="271"/>
      <c r="T315" s="271"/>
      <c r="U315" s="271"/>
      <c r="V315" s="271"/>
    </row>
    <row r="316" spans="1:22" x14ac:dyDescent="0.25">
      <c r="A316" s="271"/>
      <c r="B316" s="271"/>
      <c r="C316" s="271"/>
      <c r="D316" s="271"/>
      <c r="E316" s="271"/>
      <c r="F316" s="271"/>
      <c r="G316" s="271"/>
      <c r="H316" s="271"/>
      <c r="I316" s="271"/>
      <c r="J316" s="271"/>
      <c r="K316" s="271"/>
      <c r="L316" s="271"/>
      <c r="M316" s="271"/>
      <c r="N316" s="271"/>
      <c r="O316" s="271"/>
      <c r="P316" s="271"/>
      <c r="Q316" s="271"/>
      <c r="R316" s="271"/>
      <c r="S316" s="271"/>
      <c r="T316" s="271"/>
      <c r="U316" s="271"/>
      <c r="V316" s="271"/>
    </row>
    <row r="317" spans="1:22" x14ac:dyDescent="0.25">
      <c r="A317" s="271"/>
      <c r="B317" s="271"/>
      <c r="C317" s="271"/>
      <c r="D317" s="271"/>
      <c r="E317" s="271"/>
      <c r="F317" s="271"/>
      <c r="G317" s="271"/>
      <c r="H317" s="271"/>
      <c r="I317" s="271"/>
      <c r="J317" s="271"/>
      <c r="K317" s="271"/>
      <c r="L317" s="271"/>
      <c r="M317" s="271"/>
      <c r="N317" s="271"/>
      <c r="O317" s="271"/>
      <c r="P317" s="271"/>
      <c r="Q317" s="271"/>
      <c r="R317" s="271"/>
      <c r="S317" s="271"/>
      <c r="T317" s="271"/>
      <c r="U317" s="271"/>
      <c r="V317" s="271"/>
    </row>
    <row r="318" spans="1:22" x14ac:dyDescent="0.25">
      <c r="A318" s="271"/>
      <c r="B318" s="271"/>
      <c r="C318" s="271"/>
      <c r="D318" s="271"/>
      <c r="E318" s="271"/>
      <c r="F318" s="271"/>
      <c r="G318" s="271"/>
      <c r="H318" s="271"/>
      <c r="I318" s="271"/>
      <c r="J318" s="271"/>
      <c r="K318" s="271"/>
      <c r="L318" s="271"/>
      <c r="M318" s="271"/>
      <c r="N318" s="271"/>
      <c r="O318" s="271"/>
      <c r="P318" s="271"/>
      <c r="Q318" s="271"/>
      <c r="R318" s="271"/>
      <c r="S318" s="271"/>
      <c r="T318" s="271"/>
      <c r="U318" s="271"/>
      <c r="V318" s="271"/>
    </row>
    <row r="319" spans="1:22" x14ac:dyDescent="0.25">
      <c r="A319" s="271"/>
      <c r="B319" s="271"/>
      <c r="C319" s="271"/>
      <c r="D319" s="271"/>
      <c r="E319" s="271"/>
      <c r="F319" s="271"/>
      <c r="G319" s="271"/>
      <c r="H319" s="271"/>
      <c r="I319" s="271"/>
      <c r="J319" s="271"/>
      <c r="K319" s="271"/>
      <c r="L319" s="271"/>
      <c r="M319" s="271"/>
      <c r="N319" s="271"/>
      <c r="O319" s="271"/>
      <c r="P319" s="271"/>
      <c r="Q319" s="271"/>
      <c r="R319" s="271"/>
      <c r="S319" s="271"/>
      <c r="T319" s="271"/>
      <c r="U319" s="271"/>
      <c r="V319" s="271"/>
    </row>
    <row r="320" spans="1:22" x14ac:dyDescent="0.25">
      <c r="A320" s="271"/>
      <c r="B320" s="271"/>
      <c r="C320" s="271"/>
      <c r="D320" s="271"/>
      <c r="E320" s="271"/>
      <c r="F320" s="271"/>
      <c r="G320" s="271"/>
      <c r="H320" s="271"/>
      <c r="I320" s="271"/>
      <c r="J320" s="271"/>
      <c r="K320" s="271"/>
      <c r="L320" s="271"/>
      <c r="M320" s="271"/>
      <c r="N320" s="271"/>
      <c r="O320" s="271"/>
      <c r="P320" s="271"/>
      <c r="Q320" s="271"/>
      <c r="R320" s="271"/>
      <c r="S320" s="271"/>
      <c r="T320" s="271"/>
      <c r="U320" s="271"/>
      <c r="V320" s="271"/>
    </row>
    <row r="321" spans="1:22" x14ac:dyDescent="0.25">
      <c r="A321" s="271"/>
      <c r="B321" s="271"/>
      <c r="C321" s="271"/>
      <c r="D321" s="271"/>
      <c r="E321" s="271"/>
      <c r="F321" s="271"/>
      <c r="G321" s="271"/>
      <c r="H321" s="271"/>
      <c r="I321" s="271"/>
      <c r="J321" s="271"/>
      <c r="K321" s="271"/>
      <c r="L321" s="271"/>
      <c r="M321" s="271"/>
      <c r="N321" s="271"/>
      <c r="O321" s="271"/>
      <c r="P321" s="271"/>
      <c r="Q321" s="271"/>
      <c r="R321" s="271"/>
      <c r="S321" s="271"/>
      <c r="T321" s="271"/>
      <c r="U321" s="271"/>
      <c r="V321" s="271"/>
    </row>
    <row r="322" spans="1:22" x14ac:dyDescent="0.25">
      <c r="A322" s="271"/>
      <c r="B322" s="271"/>
      <c r="C322" s="271"/>
      <c r="D322" s="271"/>
      <c r="E322" s="271"/>
      <c r="F322" s="271"/>
      <c r="G322" s="271"/>
      <c r="H322" s="271"/>
      <c r="I322" s="271"/>
      <c r="J322" s="271"/>
      <c r="K322" s="271"/>
      <c r="L322" s="271"/>
      <c r="M322" s="271"/>
      <c r="N322" s="271"/>
      <c r="O322" s="271"/>
      <c r="P322" s="271"/>
      <c r="Q322" s="271"/>
      <c r="R322" s="271"/>
      <c r="S322" s="271"/>
      <c r="T322" s="271"/>
      <c r="U322" s="271"/>
      <c r="V322" s="271"/>
    </row>
    <row r="323" spans="1:22" x14ac:dyDescent="0.25">
      <c r="A323" s="271"/>
      <c r="B323" s="271"/>
      <c r="C323" s="271"/>
      <c r="D323" s="271"/>
      <c r="E323" s="271"/>
      <c r="F323" s="271"/>
      <c r="G323" s="271"/>
      <c r="H323" s="271"/>
      <c r="I323" s="271"/>
      <c r="J323" s="271"/>
      <c r="K323" s="271"/>
      <c r="L323" s="271"/>
      <c r="M323" s="271"/>
      <c r="N323" s="271"/>
      <c r="O323" s="271"/>
      <c r="P323" s="271"/>
      <c r="Q323" s="271"/>
      <c r="R323" s="271"/>
      <c r="S323" s="271"/>
      <c r="T323" s="271"/>
      <c r="U323" s="271"/>
      <c r="V323" s="271"/>
    </row>
    <row r="324" spans="1:22" x14ac:dyDescent="0.25">
      <c r="A324" s="271"/>
      <c r="B324" s="271"/>
      <c r="C324" s="271"/>
      <c r="D324" s="271"/>
      <c r="E324" s="271"/>
      <c r="F324" s="271"/>
      <c r="G324" s="271"/>
      <c r="H324" s="271"/>
      <c r="I324" s="271"/>
      <c r="J324" s="271"/>
      <c r="K324" s="271"/>
      <c r="L324" s="271"/>
      <c r="M324" s="271"/>
      <c r="N324" s="271"/>
      <c r="O324" s="271"/>
      <c r="P324" s="271"/>
      <c r="Q324" s="271"/>
      <c r="R324" s="271"/>
      <c r="S324" s="271"/>
      <c r="T324" s="271"/>
      <c r="U324" s="271"/>
      <c r="V324" s="271"/>
    </row>
    <row r="325" spans="1:22" x14ac:dyDescent="0.25">
      <c r="A325" s="271"/>
      <c r="B325" s="271"/>
      <c r="C325" s="271"/>
      <c r="D325" s="271"/>
      <c r="E325" s="271"/>
      <c r="F325" s="271"/>
      <c r="G325" s="271"/>
      <c r="H325" s="271"/>
      <c r="I325" s="271"/>
      <c r="J325" s="271"/>
      <c r="K325" s="271"/>
      <c r="L325" s="271"/>
      <c r="M325" s="271"/>
      <c r="N325" s="271"/>
      <c r="O325" s="271"/>
      <c r="P325" s="271"/>
      <c r="Q325" s="271"/>
      <c r="R325" s="271"/>
      <c r="S325" s="271"/>
      <c r="T325" s="271"/>
      <c r="U325" s="271"/>
      <c r="V325" s="271"/>
    </row>
    <row r="326" spans="1:22" x14ac:dyDescent="0.25">
      <c r="A326" s="271"/>
      <c r="B326" s="271"/>
      <c r="C326" s="271"/>
      <c r="D326" s="271"/>
      <c r="E326" s="271"/>
      <c r="F326" s="271"/>
      <c r="G326" s="271"/>
      <c r="H326" s="271"/>
      <c r="I326" s="271"/>
      <c r="J326" s="271"/>
      <c r="K326" s="271"/>
      <c r="L326" s="271"/>
      <c r="M326" s="271"/>
      <c r="N326" s="271"/>
      <c r="O326" s="271"/>
      <c r="P326" s="271"/>
      <c r="Q326" s="271"/>
      <c r="R326" s="271"/>
      <c r="S326" s="271"/>
      <c r="T326" s="271"/>
      <c r="U326" s="271"/>
      <c r="V326" s="271"/>
    </row>
    <row r="327" spans="1:22" x14ac:dyDescent="0.25">
      <c r="A327" s="271"/>
      <c r="B327" s="271"/>
      <c r="C327" s="271"/>
      <c r="D327" s="271"/>
      <c r="E327" s="271"/>
      <c r="F327" s="271"/>
      <c r="G327" s="271"/>
      <c r="H327" s="271"/>
      <c r="I327" s="271"/>
      <c r="J327" s="271"/>
      <c r="K327" s="271"/>
      <c r="L327" s="271"/>
      <c r="M327" s="271"/>
      <c r="N327" s="271"/>
      <c r="O327" s="271"/>
      <c r="P327" s="271"/>
      <c r="Q327" s="271"/>
      <c r="R327" s="271"/>
      <c r="S327" s="271"/>
      <c r="T327" s="271"/>
      <c r="U327" s="271"/>
      <c r="V327" s="271"/>
    </row>
    <row r="328" spans="1:22" x14ac:dyDescent="0.25">
      <c r="A328" s="271"/>
      <c r="B328" s="271"/>
      <c r="C328" s="271"/>
      <c r="D328" s="271"/>
      <c r="E328" s="271"/>
      <c r="F328" s="271"/>
      <c r="G328" s="271"/>
      <c r="H328" s="271"/>
      <c r="I328" s="271"/>
      <c r="J328" s="271"/>
      <c r="K328" s="271"/>
      <c r="L328" s="271"/>
      <c r="M328" s="271"/>
      <c r="N328" s="271"/>
      <c r="O328" s="271"/>
      <c r="P328" s="271"/>
      <c r="Q328" s="271"/>
      <c r="R328" s="271"/>
      <c r="S328" s="271"/>
      <c r="T328" s="271"/>
      <c r="U328" s="271"/>
      <c r="V328" s="271"/>
    </row>
    <row r="329" spans="1:22" x14ac:dyDescent="0.25">
      <c r="A329" s="271"/>
      <c r="B329" s="271"/>
      <c r="C329" s="271"/>
      <c r="D329" s="271"/>
      <c r="E329" s="271"/>
      <c r="F329" s="271"/>
      <c r="G329" s="271"/>
      <c r="H329" s="271"/>
      <c r="I329" s="271"/>
      <c r="J329" s="271"/>
      <c r="K329" s="271"/>
      <c r="L329" s="271"/>
      <c r="M329" s="271"/>
      <c r="N329" s="271"/>
      <c r="O329" s="271"/>
      <c r="P329" s="271"/>
      <c r="Q329" s="271"/>
      <c r="R329" s="271"/>
      <c r="S329" s="271"/>
      <c r="T329" s="271"/>
      <c r="U329" s="271"/>
      <c r="V329" s="271"/>
    </row>
    <row r="330" spans="1:22" x14ac:dyDescent="0.25">
      <c r="A330" s="271"/>
      <c r="B330" s="271"/>
      <c r="C330" s="271"/>
      <c r="D330" s="271"/>
      <c r="E330" s="271"/>
      <c r="F330" s="271"/>
      <c r="G330" s="271"/>
      <c r="H330" s="271"/>
      <c r="I330" s="271"/>
      <c r="J330" s="271"/>
      <c r="K330" s="271"/>
      <c r="L330" s="271"/>
      <c r="M330" s="271"/>
      <c r="N330" s="271"/>
      <c r="O330" s="271"/>
      <c r="P330" s="271"/>
      <c r="Q330" s="271"/>
      <c r="R330" s="271"/>
      <c r="S330" s="271"/>
      <c r="T330" s="271"/>
      <c r="U330" s="271"/>
      <c r="V330" s="271"/>
    </row>
    <row r="331" spans="1:22" x14ac:dyDescent="0.25">
      <c r="A331" s="271"/>
      <c r="B331" s="271"/>
      <c r="C331" s="271"/>
      <c r="D331" s="271"/>
      <c r="E331" s="271"/>
      <c r="F331" s="271"/>
      <c r="G331" s="271"/>
      <c r="H331" s="271"/>
      <c r="I331" s="271"/>
      <c r="J331" s="271"/>
      <c r="K331" s="271"/>
      <c r="L331" s="271"/>
      <c r="M331" s="271"/>
      <c r="N331" s="271"/>
      <c r="O331" s="271"/>
      <c r="P331" s="271"/>
      <c r="Q331" s="271"/>
      <c r="R331" s="271"/>
      <c r="S331" s="271"/>
      <c r="T331" s="271"/>
      <c r="U331" s="271"/>
      <c r="V331" s="271"/>
    </row>
    <row r="332" spans="1:22" x14ac:dyDescent="0.25">
      <c r="A332" s="271"/>
      <c r="B332" s="271"/>
      <c r="C332" s="271"/>
      <c r="D332" s="271"/>
      <c r="E332" s="271"/>
      <c r="F332" s="271"/>
      <c r="G332" s="271"/>
      <c r="H332" s="271"/>
      <c r="I332" s="271"/>
      <c r="J332" s="271"/>
      <c r="K332" s="271"/>
      <c r="L332" s="271"/>
      <c r="M332" s="271"/>
      <c r="N332" s="271"/>
      <c r="O332" s="271"/>
      <c r="P332" s="271"/>
      <c r="Q332" s="271"/>
      <c r="R332" s="271"/>
      <c r="S332" s="271"/>
      <c r="T332" s="271"/>
      <c r="U332" s="271"/>
      <c r="V332" s="271"/>
    </row>
    <row r="333" spans="1:22" x14ac:dyDescent="0.25">
      <c r="A333" s="271"/>
      <c r="B333" s="271"/>
      <c r="C333" s="271"/>
      <c r="D333" s="271"/>
      <c r="E333" s="271"/>
      <c r="F333" s="271"/>
      <c r="G333" s="271"/>
      <c r="H333" s="271"/>
      <c r="I333" s="271"/>
      <c r="J333" s="271"/>
      <c r="K333" s="271"/>
      <c r="L333" s="271"/>
      <c r="M333" s="271"/>
      <c r="N333" s="271"/>
      <c r="O333" s="271"/>
      <c r="P333" s="271"/>
      <c r="Q333" s="271"/>
      <c r="R333" s="271"/>
      <c r="S333" s="271"/>
      <c r="T333" s="271"/>
      <c r="U333" s="271"/>
      <c r="V333" s="271"/>
    </row>
    <row r="334" spans="1:22" x14ac:dyDescent="0.25">
      <c r="A334" s="271"/>
      <c r="B334" s="271"/>
      <c r="C334" s="271"/>
      <c r="D334" s="271"/>
      <c r="E334" s="271"/>
      <c r="F334" s="271"/>
      <c r="G334" s="271"/>
      <c r="H334" s="271"/>
      <c r="I334" s="271"/>
      <c r="J334" s="271"/>
      <c r="K334" s="271"/>
      <c r="L334" s="271"/>
      <c r="M334" s="271"/>
      <c r="N334" s="271"/>
      <c r="O334" s="271"/>
      <c r="P334" s="271"/>
      <c r="Q334" s="271"/>
      <c r="R334" s="271"/>
      <c r="S334" s="271"/>
      <c r="T334" s="271"/>
      <c r="U334" s="271"/>
      <c r="V334" s="271"/>
    </row>
    <row r="335" spans="1:22" x14ac:dyDescent="0.25">
      <c r="A335" s="271"/>
      <c r="B335" s="271"/>
      <c r="C335" s="271"/>
      <c r="D335" s="271"/>
      <c r="E335" s="271"/>
      <c r="F335" s="271"/>
      <c r="G335" s="271"/>
      <c r="H335" s="271"/>
      <c r="I335" s="271"/>
      <c r="J335" s="271"/>
      <c r="K335" s="271"/>
      <c r="L335" s="271"/>
      <c r="M335" s="271"/>
      <c r="N335" s="271"/>
      <c r="O335" s="271"/>
      <c r="P335" s="271"/>
      <c r="Q335" s="271"/>
      <c r="R335" s="271"/>
      <c r="S335" s="271"/>
      <c r="T335" s="271"/>
      <c r="U335" s="271"/>
      <c r="V335" s="271"/>
    </row>
    <row r="336" spans="1:22" x14ac:dyDescent="0.25">
      <c r="A336" s="271"/>
      <c r="B336" s="271"/>
      <c r="C336" s="271"/>
      <c r="D336" s="271"/>
      <c r="E336" s="271"/>
      <c r="F336" s="271"/>
      <c r="G336" s="271"/>
      <c r="H336" s="271"/>
      <c r="I336" s="271"/>
      <c r="J336" s="271"/>
      <c r="K336" s="271"/>
      <c r="L336" s="271"/>
      <c r="M336" s="271"/>
      <c r="N336" s="271"/>
      <c r="O336" s="271"/>
      <c r="P336" s="271"/>
      <c r="Q336" s="271"/>
      <c r="R336" s="271"/>
      <c r="S336" s="271"/>
      <c r="T336" s="271"/>
      <c r="U336" s="271"/>
      <c r="V336" s="271"/>
    </row>
    <row r="337" spans="1:22" x14ac:dyDescent="0.25">
      <c r="A337" s="271"/>
      <c r="B337" s="271"/>
      <c r="C337" s="271"/>
      <c r="D337" s="271"/>
      <c r="E337" s="271"/>
      <c r="F337" s="271"/>
      <c r="G337" s="271"/>
      <c r="H337" s="271"/>
      <c r="I337" s="271"/>
      <c r="J337" s="271"/>
      <c r="K337" s="271"/>
      <c r="L337" s="271"/>
      <c r="M337" s="271"/>
      <c r="N337" s="271"/>
      <c r="O337" s="271"/>
      <c r="P337" s="271"/>
      <c r="Q337" s="271"/>
      <c r="R337" s="271"/>
      <c r="S337" s="271"/>
      <c r="T337" s="271"/>
      <c r="U337" s="271"/>
      <c r="V337" s="271"/>
    </row>
    <row r="338" spans="1:22" x14ac:dyDescent="0.25">
      <c r="A338" s="271"/>
      <c r="B338" s="271"/>
      <c r="C338" s="271"/>
      <c r="D338" s="271"/>
      <c r="E338" s="271"/>
      <c r="F338" s="271"/>
      <c r="G338" s="271"/>
      <c r="H338" s="271"/>
      <c r="I338" s="271"/>
      <c r="J338" s="271"/>
      <c r="K338" s="271"/>
      <c r="L338" s="271"/>
      <c r="M338" s="271"/>
      <c r="N338" s="271"/>
      <c r="O338" s="271"/>
      <c r="P338" s="271"/>
      <c r="Q338" s="271"/>
      <c r="R338" s="271"/>
      <c r="S338" s="271"/>
      <c r="T338" s="271"/>
      <c r="U338" s="271"/>
      <c r="V338" s="27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activeCell="N42" sqref="N42"/>
      <selection pane="topRight" activeCell="N42" sqref="N42"/>
      <selection pane="bottomLeft" activeCell="N42" sqref="N42"/>
      <selection pane="bottomRight" activeCell="N53" sqref="N53"/>
    </sheetView>
  </sheetViews>
  <sheetFormatPr defaultColWidth="9.28515625" defaultRowHeight="15.75" x14ac:dyDescent="0.25"/>
  <cols>
    <col min="1" max="1" width="9.28515625" style="55"/>
    <col min="2" max="2" width="57.7109375" style="55" customWidth="1"/>
    <col min="3" max="3" width="13" style="55" customWidth="1"/>
    <col min="4" max="4" width="17.7109375" style="221" customWidth="1"/>
    <col min="5" max="5" width="20.42578125" style="55" customWidth="1"/>
    <col min="6" max="6" width="18.7109375" style="55" customWidth="1"/>
    <col min="7" max="7" width="12.7109375" style="56" customWidth="1"/>
    <col min="8" max="11" width="9.5703125" style="56" customWidth="1"/>
    <col min="12" max="27" width="9.5703125" style="55" customWidth="1"/>
    <col min="28" max="28" width="13.28515625" style="55" customWidth="1"/>
    <col min="29" max="29" width="24.7109375" style="221" customWidth="1"/>
    <col min="30" max="16384" width="9.28515625" style="55"/>
  </cols>
  <sheetData>
    <row r="1" spans="1:29" ht="18.75" x14ac:dyDescent="0.25">
      <c r="A1" s="56"/>
      <c r="B1" s="56"/>
      <c r="C1" s="56"/>
      <c r="D1" s="222"/>
      <c r="E1" s="56"/>
      <c r="F1" s="56"/>
      <c r="L1" s="56"/>
      <c r="M1" s="56"/>
      <c r="AC1" s="219" t="s">
        <v>66</v>
      </c>
    </row>
    <row r="2" spans="1:29" ht="18.75" x14ac:dyDescent="0.3">
      <c r="A2" s="56"/>
      <c r="B2" s="56"/>
      <c r="C2" s="56"/>
      <c r="D2" s="222"/>
      <c r="E2" s="56"/>
      <c r="F2" s="56"/>
      <c r="L2" s="56"/>
      <c r="M2" s="56"/>
      <c r="AC2" s="220" t="s">
        <v>8</v>
      </c>
    </row>
    <row r="3" spans="1:29" ht="18.75" x14ac:dyDescent="0.3">
      <c r="A3" s="56"/>
      <c r="B3" s="56"/>
      <c r="C3" s="56"/>
      <c r="D3" s="222"/>
      <c r="E3" s="56"/>
      <c r="F3" s="56"/>
      <c r="L3" s="56"/>
      <c r="M3" s="56"/>
      <c r="AC3" s="220" t="s">
        <v>65</v>
      </c>
    </row>
    <row r="4" spans="1:29" ht="18.75" customHeight="1" x14ac:dyDescent="0.25">
      <c r="A4" s="464" t="str">
        <f>'6.1. Паспорт сетевой график'!A5:L5</f>
        <v>Год раскрытия информации: 2020 год</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row>
    <row r="5" spans="1:29" ht="18.75" x14ac:dyDescent="0.3">
      <c r="A5" s="56"/>
      <c r="B5" s="56"/>
      <c r="C5" s="56"/>
      <c r="D5" s="222"/>
      <c r="E5" s="56"/>
      <c r="F5" s="56"/>
      <c r="L5" s="56"/>
      <c r="M5" s="56"/>
      <c r="AC5" s="220"/>
    </row>
    <row r="6" spans="1:29"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row>
    <row r="7" spans="1:29" ht="18.75" x14ac:dyDescent="0.25">
      <c r="A7" s="133"/>
      <c r="B7" s="133"/>
      <c r="C7" s="133"/>
      <c r="D7" s="133"/>
      <c r="E7" s="133"/>
      <c r="F7" s="133"/>
      <c r="G7" s="133"/>
      <c r="H7" s="133"/>
      <c r="I7" s="133"/>
      <c r="J7" s="74"/>
      <c r="K7" s="74"/>
      <c r="L7" s="74"/>
      <c r="M7" s="74"/>
      <c r="N7" s="74"/>
      <c r="O7" s="74"/>
      <c r="P7" s="74"/>
      <c r="Q7" s="74"/>
      <c r="R7" s="74"/>
      <c r="S7" s="74"/>
      <c r="T7" s="74"/>
      <c r="U7" s="74"/>
      <c r="V7" s="74"/>
      <c r="W7" s="74"/>
      <c r="X7" s="74"/>
      <c r="Y7" s="74"/>
      <c r="Z7" s="74"/>
      <c r="AA7" s="74"/>
      <c r="AB7" s="74"/>
      <c r="AC7" s="74"/>
    </row>
    <row r="8" spans="1:29" x14ac:dyDescent="0.25">
      <c r="A8" s="465" t="str">
        <f>'1. паспорт местоположение'!A9:C9</f>
        <v>Акционерное общество "Янтарьэнерго" ДЗО  ПАО "Россети"</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ht="18.75" customHeight="1" x14ac:dyDescent="0.25">
      <c r="A9" s="396" t="s">
        <v>6</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row>
    <row r="10" spans="1:29" ht="18.75" x14ac:dyDescent="0.25">
      <c r="A10" s="133"/>
      <c r="B10" s="133"/>
      <c r="C10" s="133"/>
      <c r="D10" s="133"/>
      <c r="E10" s="133"/>
      <c r="F10" s="133"/>
      <c r="G10" s="133"/>
      <c r="H10" s="133"/>
      <c r="I10" s="133"/>
      <c r="J10" s="74"/>
      <c r="K10" s="74"/>
      <c r="L10" s="74"/>
      <c r="M10" s="74"/>
      <c r="N10" s="74"/>
      <c r="O10" s="74"/>
      <c r="P10" s="74"/>
      <c r="Q10" s="74"/>
      <c r="R10" s="74"/>
      <c r="S10" s="74"/>
      <c r="T10" s="74"/>
      <c r="U10" s="74"/>
      <c r="V10" s="74"/>
      <c r="W10" s="74"/>
      <c r="X10" s="74"/>
      <c r="Y10" s="74"/>
      <c r="Z10" s="74"/>
      <c r="AA10" s="74"/>
      <c r="AB10" s="74"/>
      <c r="AC10" s="74"/>
    </row>
    <row r="11" spans="1:29" x14ac:dyDescent="0.25">
      <c r="A11" s="465" t="str">
        <f>'1. паспорт местоположение'!A12:C12</f>
        <v>J_16-0138</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396" t="s">
        <v>5</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row>
    <row r="13" spans="1:29" ht="16.5" customHeight="1" x14ac:dyDescent="0.3">
      <c r="A13" s="10"/>
      <c r="B13" s="10"/>
      <c r="C13" s="10"/>
      <c r="D13" s="223"/>
      <c r="E13" s="10"/>
      <c r="F13" s="10"/>
      <c r="G13" s="10"/>
      <c r="H13" s="10"/>
      <c r="I13" s="10"/>
      <c r="J13" s="73"/>
      <c r="K13" s="73"/>
      <c r="L13" s="73"/>
      <c r="M13" s="73"/>
      <c r="N13" s="73"/>
      <c r="O13" s="73"/>
      <c r="P13" s="73"/>
      <c r="Q13" s="73"/>
      <c r="R13" s="73"/>
      <c r="S13" s="73"/>
      <c r="T13" s="73"/>
      <c r="U13" s="73"/>
      <c r="V13" s="73"/>
      <c r="W13" s="73"/>
      <c r="X13" s="73"/>
      <c r="Y13" s="73"/>
      <c r="Z13" s="73"/>
      <c r="AA13" s="73"/>
      <c r="AB13" s="73"/>
      <c r="AC13" s="75"/>
    </row>
    <row r="14" spans="1:29" x14ac:dyDescent="0.25">
      <c r="A14" s="466"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ht="15.75" customHeight="1" x14ac:dyDescent="0.25">
      <c r="A15" s="396" t="s">
        <v>4</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row>
    <row r="17" spans="1:32" x14ac:dyDescent="0.25">
      <c r="A17" s="56"/>
      <c r="L17" s="56"/>
      <c r="M17" s="56"/>
      <c r="N17" s="56"/>
      <c r="O17" s="56"/>
      <c r="P17" s="56"/>
      <c r="Q17" s="56"/>
      <c r="R17" s="56"/>
      <c r="S17" s="56"/>
      <c r="T17" s="56"/>
      <c r="U17" s="56"/>
      <c r="V17" s="56"/>
      <c r="W17" s="56"/>
      <c r="X17" s="56"/>
      <c r="Y17" s="56"/>
      <c r="Z17" s="56"/>
      <c r="AA17" s="56"/>
      <c r="AB17" s="56"/>
    </row>
    <row r="18" spans="1:32" x14ac:dyDescent="0.25">
      <c r="A18" s="468" t="s">
        <v>485</v>
      </c>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row>
    <row r="19" spans="1:32" x14ac:dyDescent="0.25">
      <c r="A19" s="56"/>
      <c r="B19" s="56"/>
      <c r="C19" s="56"/>
      <c r="D19" s="222"/>
      <c r="E19" s="56"/>
      <c r="F19" s="56"/>
      <c r="L19" s="56"/>
      <c r="M19" s="56"/>
      <c r="N19" s="56"/>
      <c r="O19" s="56"/>
      <c r="P19" s="56"/>
      <c r="Q19" s="56"/>
      <c r="R19" s="56"/>
      <c r="S19" s="56"/>
      <c r="T19" s="56"/>
      <c r="U19" s="56"/>
      <c r="V19" s="56"/>
      <c r="W19" s="56"/>
      <c r="X19" s="56"/>
      <c r="Y19" s="56"/>
      <c r="Z19" s="56"/>
      <c r="AA19" s="56"/>
      <c r="AB19" s="56"/>
    </row>
    <row r="20" spans="1:32" ht="33" customHeight="1" x14ac:dyDescent="0.25">
      <c r="A20" s="469" t="s">
        <v>181</v>
      </c>
      <c r="B20" s="469" t="s">
        <v>180</v>
      </c>
      <c r="C20" s="454" t="s">
        <v>179</v>
      </c>
      <c r="D20" s="454"/>
      <c r="E20" s="471" t="s">
        <v>178</v>
      </c>
      <c r="F20" s="471"/>
      <c r="G20" s="469" t="s">
        <v>601</v>
      </c>
      <c r="H20" s="472">
        <v>2016</v>
      </c>
      <c r="I20" s="473"/>
      <c r="J20" s="473"/>
      <c r="K20" s="473"/>
      <c r="L20" s="472">
        <v>2017</v>
      </c>
      <c r="M20" s="473"/>
      <c r="N20" s="473"/>
      <c r="O20" s="473"/>
      <c r="P20" s="472">
        <v>2018</v>
      </c>
      <c r="Q20" s="473"/>
      <c r="R20" s="473"/>
      <c r="S20" s="473"/>
      <c r="T20" s="472">
        <v>2019</v>
      </c>
      <c r="U20" s="473"/>
      <c r="V20" s="473"/>
      <c r="W20" s="473"/>
      <c r="X20" s="472">
        <v>2020</v>
      </c>
      <c r="Y20" s="473"/>
      <c r="Z20" s="473"/>
      <c r="AA20" s="473"/>
      <c r="AB20" s="474" t="s">
        <v>177</v>
      </c>
      <c r="AC20" s="474"/>
      <c r="AD20" s="72"/>
      <c r="AE20" s="72"/>
      <c r="AF20" s="72"/>
    </row>
    <row r="21" spans="1:32" ht="99.75" customHeight="1" x14ac:dyDescent="0.25">
      <c r="A21" s="470"/>
      <c r="B21" s="470"/>
      <c r="C21" s="454"/>
      <c r="D21" s="454"/>
      <c r="E21" s="471"/>
      <c r="F21" s="471"/>
      <c r="G21" s="470"/>
      <c r="H21" s="454" t="s">
        <v>2</v>
      </c>
      <c r="I21" s="454"/>
      <c r="J21" s="454" t="s">
        <v>9</v>
      </c>
      <c r="K21" s="454"/>
      <c r="L21" s="454" t="s">
        <v>2</v>
      </c>
      <c r="M21" s="454"/>
      <c r="N21" s="454" t="s">
        <v>9</v>
      </c>
      <c r="O21" s="454"/>
      <c r="P21" s="454" t="s">
        <v>2</v>
      </c>
      <c r="Q21" s="454"/>
      <c r="R21" s="454" t="s">
        <v>176</v>
      </c>
      <c r="S21" s="454"/>
      <c r="T21" s="454" t="s">
        <v>2</v>
      </c>
      <c r="U21" s="454"/>
      <c r="V21" s="454" t="s">
        <v>176</v>
      </c>
      <c r="W21" s="454"/>
      <c r="X21" s="454" t="s">
        <v>2</v>
      </c>
      <c r="Y21" s="454"/>
      <c r="Z21" s="454" t="s">
        <v>176</v>
      </c>
      <c r="AA21" s="454"/>
      <c r="AB21" s="474"/>
      <c r="AC21" s="474"/>
    </row>
    <row r="22" spans="1:32" ht="89.25" customHeight="1" x14ac:dyDescent="0.25">
      <c r="A22" s="461"/>
      <c r="B22" s="461"/>
      <c r="C22" s="293" t="s">
        <v>2</v>
      </c>
      <c r="D22" s="293" t="s">
        <v>176</v>
      </c>
      <c r="E22" s="71" t="s">
        <v>602</v>
      </c>
      <c r="F22" s="71" t="s">
        <v>603</v>
      </c>
      <c r="G22" s="461"/>
      <c r="H22" s="280" t="s">
        <v>466</v>
      </c>
      <c r="I22" s="280" t="s">
        <v>467</v>
      </c>
      <c r="J22" s="280" t="s">
        <v>466</v>
      </c>
      <c r="K22" s="280" t="s">
        <v>467</v>
      </c>
      <c r="L22" s="280" t="s">
        <v>466</v>
      </c>
      <c r="M22" s="280" t="s">
        <v>467</v>
      </c>
      <c r="N22" s="280" t="s">
        <v>466</v>
      </c>
      <c r="O22" s="280" t="s">
        <v>467</v>
      </c>
      <c r="P22" s="280" t="s">
        <v>466</v>
      </c>
      <c r="Q22" s="280" t="s">
        <v>467</v>
      </c>
      <c r="R22" s="280" t="s">
        <v>466</v>
      </c>
      <c r="S22" s="280" t="s">
        <v>467</v>
      </c>
      <c r="T22" s="280" t="s">
        <v>466</v>
      </c>
      <c r="U22" s="280" t="s">
        <v>467</v>
      </c>
      <c r="V22" s="280" t="s">
        <v>466</v>
      </c>
      <c r="W22" s="280" t="s">
        <v>467</v>
      </c>
      <c r="X22" s="280" t="s">
        <v>466</v>
      </c>
      <c r="Y22" s="280" t="s">
        <v>467</v>
      </c>
      <c r="Z22" s="280" t="s">
        <v>466</v>
      </c>
      <c r="AA22" s="280" t="s">
        <v>467</v>
      </c>
      <c r="AB22" s="293" t="s">
        <v>2</v>
      </c>
      <c r="AC22" s="293" t="s">
        <v>9</v>
      </c>
    </row>
    <row r="23" spans="1:32" ht="19.5" customHeight="1" x14ac:dyDescent="0.25">
      <c r="A23" s="292">
        <v>1</v>
      </c>
      <c r="B23" s="292">
        <v>2</v>
      </c>
      <c r="C23" s="292">
        <v>3</v>
      </c>
      <c r="D23" s="292">
        <v>4</v>
      </c>
      <c r="E23" s="292">
        <v>5</v>
      </c>
      <c r="F23" s="292">
        <v>6</v>
      </c>
      <c r="G23" s="292">
        <v>7</v>
      </c>
      <c r="H23" s="292">
        <v>8</v>
      </c>
      <c r="I23" s="292">
        <v>9</v>
      </c>
      <c r="J23" s="292">
        <v>10</v>
      </c>
      <c r="K23" s="292">
        <v>11</v>
      </c>
      <c r="L23" s="292">
        <v>12</v>
      </c>
      <c r="M23" s="292">
        <v>13</v>
      </c>
      <c r="N23" s="292">
        <v>14</v>
      </c>
      <c r="O23" s="292">
        <v>15</v>
      </c>
      <c r="P23" s="292">
        <v>16</v>
      </c>
      <c r="Q23" s="292">
        <v>17</v>
      </c>
      <c r="R23" s="292">
        <v>18</v>
      </c>
      <c r="S23" s="292">
        <v>19</v>
      </c>
      <c r="T23" s="292">
        <v>20</v>
      </c>
      <c r="U23" s="292">
        <v>21</v>
      </c>
      <c r="V23" s="292">
        <v>22</v>
      </c>
      <c r="W23" s="292">
        <v>23</v>
      </c>
      <c r="X23" s="292">
        <v>24</v>
      </c>
      <c r="Y23" s="292">
        <v>25</v>
      </c>
      <c r="Z23" s="292">
        <v>26</v>
      </c>
      <c r="AA23" s="292">
        <v>27</v>
      </c>
      <c r="AB23" s="292">
        <v>28</v>
      </c>
      <c r="AC23" s="292">
        <v>29</v>
      </c>
    </row>
    <row r="24" spans="1:32" s="221" customFormat="1" ht="47.25" customHeight="1" x14ac:dyDescent="0.25">
      <c r="A24" s="69">
        <v>1</v>
      </c>
      <c r="B24" s="68" t="s">
        <v>175</v>
      </c>
      <c r="C24" s="281">
        <f>SUM(C25:C29)</f>
        <v>0</v>
      </c>
      <c r="D24" s="281">
        <f t="shared" ref="D24:G24" si="0">SUM(D25:D29)</f>
        <v>0</v>
      </c>
      <c r="E24" s="281">
        <f t="shared" si="0"/>
        <v>0</v>
      </c>
      <c r="F24" s="281">
        <f t="shared" si="0"/>
        <v>0</v>
      </c>
      <c r="G24" s="281">
        <f t="shared" si="0"/>
        <v>0</v>
      </c>
      <c r="H24" s="281">
        <f t="shared" ref="H24:Y24" si="1">SUM(H25:H29)</f>
        <v>0</v>
      </c>
      <c r="I24" s="281">
        <f t="shared" si="1"/>
        <v>0</v>
      </c>
      <c r="J24" s="281">
        <f t="shared" si="1"/>
        <v>0</v>
      </c>
      <c r="K24" s="281">
        <f t="shared" si="1"/>
        <v>0</v>
      </c>
      <c r="L24" s="281">
        <f t="shared" si="1"/>
        <v>0</v>
      </c>
      <c r="M24" s="281">
        <f t="shared" si="1"/>
        <v>0</v>
      </c>
      <c r="N24" s="281">
        <f t="shared" si="1"/>
        <v>4.4999999999999998E-2</v>
      </c>
      <c r="O24" s="281">
        <f t="shared" si="1"/>
        <v>0</v>
      </c>
      <c r="P24" s="281">
        <f t="shared" si="1"/>
        <v>0</v>
      </c>
      <c r="Q24" s="281">
        <f t="shared" si="1"/>
        <v>0</v>
      </c>
      <c r="R24" s="281" t="s">
        <v>543</v>
      </c>
      <c r="S24" s="281" t="s">
        <v>543</v>
      </c>
      <c r="T24" s="281">
        <f t="shared" si="1"/>
        <v>0</v>
      </c>
      <c r="U24" s="281">
        <f t="shared" si="1"/>
        <v>0</v>
      </c>
      <c r="V24" s="281" t="s">
        <v>543</v>
      </c>
      <c r="W24" s="281" t="s">
        <v>543</v>
      </c>
      <c r="X24" s="281">
        <f t="shared" si="1"/>
        <v>0</v>
      </c>
      <c r="Y24" s="281">
        <f t="shared" si="1"/>
        <v>0</v>
      </c>
      <c r="Z24" s="281" t="s">
        <v>543</v>
      </c>
      <c r="AA24" s="281" t="s">
        <v>543</v>
      </c>
      <c r="AB24" s="281">
        <f>H24+L24</f>
        <v>0</v>
      </c>
      <c r="AC24" s="281">
        <f>G24+J24+N24+P24+T24+X24</f>
        <v>4.4999999999999998E-2</v>
      </c>
    </row>
    <row r="25" spans="1:32" ht="24" customHeight="1" x14ac:dyDescent="0.25">
      <c r="A25" s="66" t="s">
        <v>174</v>
      </c>
      <c r="B25" s="46" t="s">
        <v>173</v>
      </c>
      <c r="C25" s="281">
        <v>0</v>
      </c>
      <c r="D25" s="282">
        <v>0</v>
      </c>
      <c r="E25" s="282">
        <v>0</v>
      </c>
      <c r="F25" s="282">
        <v>0</v>
      </c>
      <c r="G25" s="282">
        <v>0</v>
      </c>
      <c r="H25" s="282">
        <v>0</v>
      </c>
      <c r="I25" s="282">
        <v>0</v>
      </c>
      <c r="J25" s="282">
        <v>0</v>
      </c>
      <c r="K25" s="282">
        <v>0</v>
      </c>
      <c r="L25" s="282">
        <v>0</v>
      </c>
      <c r="M25" s="282">
        <v>0</v>
      </c>
      <c r="N25" s="282">
        <v>0</v>
      </c>
      <c r="O25" s="282">
        <v>0</v>
      </c>
      <c r="P25" s="282">
        <v>0</v>
      </c>
      <c r="Q25" s="282">
        <v>0</v>
      </c>
      <c r="R25" s="281" t="s">
        <v>543</v>
      </c>
      <c r="S25" s="281" t="s">
        <v>543</v>
      </c>
      <c r="T25" s="282">
        <v>0</v>
      </c>
      <c r="U25" s="282">
        <v>0</v>
      </c>
      <c r="V25" s="281" t="s">
        <v>543</v>
      </c>
      <c r="W25" s="281" t="s">
        <v>543</v>
      </c>
      <c r="X25" s="282">
        <v>0</v>
      </c>
      <c r="Y25" s="282">
        <v>0</v>
      </c>
      <c r="Z25" s="281" t="s">
        <v>543</v>
      </c>
      <c r="AA25" s="281" t="s">
        <v>543</v>
      </c>
      <c r="AB25" s="281">
        <f t="shared" ref="AB25:AB64" si="2">H25+L25</f>
        <v>0</v>
      </c>
      <c r="AC25" s="281">
        <f t="shared" ref="AC25:AC64" si="3">G25+J25+N25+P25+T25+X25</f>
        <v>0</v>
      </c>
    </row>
    <row r="26" spans="1:32" x14ac:dyDescent="0.25">
      <c r="A26" s="66" t="s">
        <v>172</v>
      </c>
      <c r="B26" s="46" t="s">
        <v>171</v>
      </c>
      <c r="C26" s="281">
        <v>0</v>
      </c>
      <c r="D26" s="282">
        <v>0</v>
      </c>
      <c r="E26" s="282">
        <v>0</v>
      </c>
      <c r="F26" s="282">
        <v>0</v>
      </c>
      <c r="G26" s="282">
        <v>0</v>
      </c>
      <c r="H26" s="282">
        <v>0</v>
      </c>
      <c r="I26" s="282">
        <v>0</v>
      </c>
      <c r="J26" s="282">
        <v>0</v>
      </c>
      <c r="K26" s="282">
        <v>0</v>
      </c>
      <c r="L26" s="282">
        <v>0</v>
      </c>
      <c r="M26" s="282">
        <v>0</v>
      </c>
      <c r="N26" s="282">
        <v>0</v>
      </c>
      <c r="O26" s="282">
        <v>0</v>
      </c>
      <c r="P26" s="282">
        <v>0</v>
      </c>
      <c r="Q26" s="282">
        <v>0</v>
      </c>
      <c r="R26" s="281" t="s">
        <v>543</v>
      </c>
      <c r="S26" s="281" t="s">
        <v>543</v>
      </c>
      <c r="T26" s="282">
        <v>0</v>
      </c>
      <c r="U26" s="282">
        <v>0</v>
      </c>
      <c r="V26" s="281" t="s">
        <v>543</v>
      </c>
      <c r="W26" s="281" t="s">
        <v>543</v>
      </c>
      <c r="X26" s="282">
        <v>0</v>
      </c>
      <c r="Y26" s="282">
        <v>0</v>
      </c>
      <c r="Z26" s="281" t="s">
        <v>543</v>
      </c>
      <c r="AA26" s="281" t="s">
        <v>543</v>
      </c>
      <c r="AB26" s="281">
        <f t="shared" si="2"/>
        <v>0</v>
      </c>
      <c r="AC26" s="281">
        <f t="shared" si="3"/>
        <v>0</v>
      </c>
    </row>
    <row r="27" spans="1:32" ht="31.5" x14ac:dyDescent="0.25">
      <c r="A27" s="66" t="s">
        <v>170</v>
      </c>
      <c r="B27" s="46" t="s">
        <v>424</v>
      </c>
      <c r="C27" s="281">
        <v>0</v>
      </c>
      <c r="D27" s="282">
        <v>0</v>
      </c>
      <c r="E27" s="282">
        <v>0</v>
      </c>
      <c r="F27" s="282">
        <v>0</v>
      </c>
      <c r="G27" s="282">
        <v>0</v>
      </c>
      <c r="H27" s="282">
        <v>0</v>
      </c>
      <c r="I27" s="282">
        <v>0</v>
      </c>
      <c r="J27" s="282">
        <v>0</v>
      </c>
      <c r="K27" s="282">
        <v>0</v>
      </c>
      <c r="L27" s="282">
        <v>0</v>
      </c>
      <c r="M27" s="282">
        <v>0</v>
      </c>
      <c r="N27" s="282">
        <v>4.4999999999999998E-2</v>
      </c>
      <c r="O27" s="282">
        <v>0</v>
      </c>
      <c r="P27" s="282">
        <v>0</v>
      </c>
      <c r="Q27" s="282">
        <v>0</v>
      </c>
      <c r="R27" s="281" t="s">
        <v>543</v>
      </c>
      <c r="S27" s="281" t="s">
        <v>543</v>
      </c>
      <c r="T27" s="282">
        <v>0</v>
      </c>
      <c r="U27" s="282">
        <v>0</v>
      </c>
      <c r="V27" s="281" t="s">
        <v>543</v>
      </c>
      <c r="W27" s="281" t="s">
        <v>543</v>
      </c>
      <c r="X27" s="282">
        <v>0</v>
      </c>
      <c r="Y27" s="282">
        <v>0</v>
      </c>
      <c r="Z27" s="281" t="s">
        <v>543</v>
      </c>
      <c r="AA27" s="281" t="s">
        <v>543</v>
      </c>
      <c r="AB27" s="281">
        <f t="shared" si="2"/>
        <v>0</v>
      </c>
      <c r="AC27" s="281">
        <f t="shared" si="3"/>
        <v>4.4999999999999998E-2</v>
      </c>
    </row>
    <row r="28" spans="1:32" x14ac:dyDescent="0.25">
      <c r="A28" s="66" t="s">
        <v>169</v>
      </c>
      <c r="B28" s="46" t="s">
        <v>567</v>
      </c>
      <c r="C28" s="281">
        <v>0</v>
      </c>
      <c r="D28" s="282">
        <v>0</v>
      </c>
      <c r="E28" s="282">
        <v>0</v>
      </c>
      <c r="F28" s="282">
        <v>0</v>
      </c>
      <c r="G28" s="282">
        <v>0</v>
      </c>
      <c r="H28" s="282">
        <v>0</v>
      </c>
      <c r="I28" s="282">
        <v>0</v>
      </c>
      <c r="J28" s="282">
        <v>0</v>
      </c>
      <c r="K28" s="282">
        <v>0</v>
      </c>
      <c r="L28" s="282">
        <v>0</v>
      </c>
      <c r="M28" s="282">
        <v>0</v>
      </c>
      <c r="N28" s="282">
        <v>0</v>
      </c>
      <c r="O28" s="282">
        <v>0</v>
      </c>
      <c r="P28" s="282">
        <v>0</v>
      </c>
      <c r="Q28" s="282">
        <v>0</v>
      </c>
      <c r="R28" s="281" t="s">
        <v>543</v>
      </c>
      <c r="S28" s="281" t="s">
        <v>543</v>
      </c>
      <c r="T28" s="282">
        <v>0</v>
      </c>
      <c r="U28" s="282">
        <v>0</v>
      </c>
      <c r="V28" s="281" t="s">
        <v>543</v>
      </c>
      <c r="W28" s="281" t="s">
        <v>543</v>
      </c>
      <c r="X28" s="282">
        <v>0</v>
      </c>
      <c r="Y28" s="282">
        <v>0</v>
      </c>
      <c r="Z28" s="281" t="s">
        <v>543</v>
      </c>
      <c r="AA28" s="281" t="s">
        <v>543</v>
      </c>
      <c r="AB28" s="281">
        <f t="shared" si="2"/>
        <v>0</v>
      </c>
      <c r="AC28" s="281">
        <f t="shared" si="3"/>
        <v>0</v>
      </c>
    </row>
    <row r="29" spans="1:32" x14ac:dyDescent="0.25">
      <c r="A29" s="66" t="s">
        <v>168</v>
      </c>
      <c r="B29" s="70" t="s">
        <v>167</v>
      </c>
      <c r="C29" s="281">
        <v>0</v>
      </c>
      <c r="D29" s="282">
        <v>0</v>
      </c>
      <c r="E29" s="282">
        <v>0</v>
      </c>
      <c r="F29" s="282">
        <v>0</v>
      </c>
      <c r="G29" s="282">
        <v>0</v>
      </c>
      <c r="H29" s="282">
        <v>0</v>
      </c>
      <c r="I29" s="282">
        <v>0</v>
      </c>
      <c r="J29" s="283">
        <v>0</v>
      </c>
      <c r="K29" s="282">
        <v>0</v>
      </c>
      <c r="L29" s="282">
        <v>0</v>
      </c>
      <c r="M29" s="282">
        <v>0</v>
      </c>
      <c r="N29" s="282">
        <v>0</v>
      </c>
      <c r="O29" s="282">
        <v>0</v>
      </c>
      <c r="P29" s="282">
        <v>0</v>
      </c>
      <c r="Q29" s="282">
        <v>0</v>
      </c>
      <c r="R29" s="281" t="s">
        <v>543</v>
      </c>
      <c r="S29" s="281" t="s">
        <v>543</v>
      </c>
      <c r="T29" s="282">
        <v>0</v>
      </c>
      <c r="U29" s="282">
        <v>0</v>
      </c>
      <c r="V29" s="281" t="s">
        <v>543</v>
      </c>
      <c r="W29" s="281" t="s">
        <v>543</v>
      </c>
      <c r="X29" s="282">
        <v>0</v>
      </c>
      <c r="Y29" s="282">
        <v>0</v>
      </c>
      <c r="Z29" s="281" t="s">
        <v>543</v>
      </c>
      <c r="AA29" s="281" t="s">
        <v>543</v>
      </c>
      <c r="AB29" s="281">
        <f t="shared" si="2"/>
        <v>0</v>
      </c>
      <c r="AC29" s="281">
        <f t="shared" si="3"/>
        <v>0</v>
      </c>
    </row>
    <row r="30" spans="1:32" s="221" customFormat="1" ht="47.25" x14ac:dyDescent="0.25">
      <c r="A30" s="69" t="s">
        <v>61</v>
      </c>
      <c r="B30" s="68" t="s">
        <v>166</v>
      </c>
      <c r="C30" s="281">
        <v>0</v>
      </c>
      <c r="D30" s="281">
        <v>0</v>
      </c>
      <c r="E30" s="281">
        <v>0</v>
      </c>
      <c r="F30" s="281">
        <v>0</v>
      </c>
      <c r="G30" s="281">
        <v>0</v>
      </c>
      <c r="H30" s="281">
        <v>0</v>
      </c>
      <c r="I30" s="281">
        <v>0</v>
      </c>
      <c r="J30" s="281">
        <v>0</v>
      </c>
      <c r="K30" s="281">
        <v>0</v>
      </c>
      <c r="L30" s="281">
        <v>0</v>
      </c>
      <c r="M30" s="281">
        <v>0</v>
      </c>
      <c r="N30" s="281">
        <v>0.70335000000000003</v>
      </c>
      <c r="O30" s="281">
        <v>0</v>
      </c>
      <c r="P30" s="281">
        <v>0</v>
      </c>
      <c r="Q30" s="281">
        <v>0</v>
      </c>
      <c r="R30" s="281" t="s">
        <v>543</v>
      </c>
      <c r="S30" s="281" t="s">
        <v>543</v>
      </c>
      <c r="T30" s="281">
        <v>0</v>
      </c>
      <c r="U30" s="281">
        <v>0</v>
      </c>
      <c r="V30" s="281" t="s">
        <v>543</v>
      </c>
      <c r="W30" s="281" t="s">
        <v>543</v>
      </c>
      <c r="X30" s="281">
        <v>0</v>
      </c>
      <c r="Y30" s="281">
        <v>0</v>
      </c>
      <c r="Z30" s="281" t="s">
        <v>543</v>
      </c>
      <c r="AA30" s="281" t="s">
        <v>543</v>
      </c>
      <c r="AB30" s="281">
        <f t="shared" si="2"/>
        <v>0</v>
      </c>
      <c r="AC30" s="281">
        <f t="shared" si="3"/>
        <v>0.70335000000000003</v>
      </c>
    </row>
    <row r="31" spans="1:32" x14ac:dyDescent="0.25">
      <c r="A31" s="69" t="s">
        <v>165</v>
      </c>
      <c r="B31" s="46" t="s">
        <v>164</v>
      </c>
      <c r="C31" s="281">
        <v>0</v>
      </c>
      <c r="D31" s="282">
        <v>0</v>
      </c>
      <c r="E31" s="282">
        <v>0</v>
      </c>
      <c r="F31" s="282">
        <v>0</v>
      </c>
      <c r="G31" s="282">
        <v>0</v>
      </c>
      <c r="H31" s="282">
        <v>0</v>
      </c>
      <c r="I31" s="282">
        <v>0</v>
      </c>
      <c r="J31" s="282">
        <v>0</v>
      </c>
      <c r="K31" s="282">
        <v>0</v>
      </c>
      <c r="L31" s="282">
        <v>0</v>
      </c>
      <c r="M31" s="282">
        <v>0</v>
      </c>
      <c r="N31" s="282">
        <v>0.65834999999999999</v>
      </c>
      <c r="O31" s="282">
        <v>0</v>
      </c>
      <c r="P31" s="282">
        <v>0</v>
      </c>
      <c r="Q31" s="282">
        <v>0</v>
      </c>
      <c r="R31" s="281" t="s">
        <v>543</v>
      </c>
      <c r="S31" s="281" t="s">
        <v>543</v>
      </c>
      <c r="T31" s="282">
        <v>0</v>
      </c>
      <c r="U31" s="282">
        <v>0</v>
      </c>
      <c r="V31" s="281" t="s">
        <v>543</v>
      </c>
      <c r="W31" s="281" t="s">
        <v>543</v>
      </c>
      <c r="X31" s="282">
        <v>0</v>
      </c>
      <c r="Y31" s="282">
        <v>0</v>
      </c>
      <c r="Z31" s="281" t="s">
        <v>543</v>
      </c>
      <c r="AA31" s="281" t="s">
        <v>543</v>
      </c>
      <c r="AB31" s="281">
        <f t="shared" si="2"/>
        <v>0</v>
      </c>
      <c r="AC31" s="281">
        <f t="shared" si="3"/>
        <v>0.65834999999999999</v>
      </c>
    </row>
    <row r="32" spans="1:32" ht="31.5" x14ac:dyDescent="0.25">
      <c r="A32" s="69" t="s">
        <v>163</v>
      </c>
      <c r="B32" s="46" t="s">
        <v>162</v>
      </c>
      <c r="C32" s="281">
        <v>0</v>
      </c>
      <c r="D32" s="282">
        <v>0</v>
      </c>
      <c r="E32" s="282">
        <v>0</v>
      </c>
      <c r="F32" s="282">
        <v>0</v>
      </c>
      <c r="G32" s="282">
        <v>0</v>
      </c>
      <c r="H32" s="282">
        <v>0</v>
      </c>
      <c r="I32" s="282">
        <v>0</v>
      </c>
      <c r="J32" s="282">
        <v>0</v>
      </c>
      <c r="K32" s="282">
        <v>0</v>
      </c>
      <c r="L32" s="282">
        <v>0</v>
      </c>
      <c r="M32" s="282">
        <v>0</v>
      </c>
      <c r="N32" s="282">
        <v>0</v>
      </c>
      <c r="O32" s="282">
        <v>0</v>
      </c>
      <c r="P32" s="282">
        <v>0</v>
      </c>
      <c r="Q32" s="282">
        <v>0</v>
      </c>
      <c r="R32" s="281" t="s">
        <v>543</v>
      </c>
      <c r="S32" s="281" t="s">
        <v>543</v>
      </c>
      <c r="T32" s="282">
        <v>0</v>
      </c>
      <c r="U32" s="282">
        <v>0</v>
      </c>
      <c r="V32" s="281" t="s">
        <v>543</v>
      </c>
      <c r="W32" s="281" t="s">
        <v>543</v>
      </c>
      <c r="X32" s="282">
        <v>0</v>
      </c>
      <c r="Y32" s="282">
        <v>0</v>
      </c>
      <c r="Z32" s="281" t="s">
        <v>543</v>
      </c>
      <c r="AA32" s="281" t="s">
        <v>543</v>
      </c>
      <c r="AB32" s="281">
        <f t="shared" si="2"/>
        <v>0</v>
      </c>
      <c r="AC32" s="281">
        <f t="shared" si="3"/>
        <v>0</v>
      </c>
    </row>
    <row r="33" spans="1:29" x14ac:dyDescent="0.25">
      <c r="A33" s="69" t="s">
        <v>161</v>
      </c>
      <c r="B33" s="46" t="s">
        <v>160</v>
      </c>
      <c r="C33" s="281">
        <v>0</v>
      </c>
      <c r="D33" s="282">
        <v>0</v>
      </c>
      <c r="E33" s="282">
        <v>0</v>
      </c>
      <c r="F33" s="282">
        <v>0</v>
      </c>
      <c r="G33" s="282">
        <v>0</v>
      </c>
      <c r="H33" s="282">
        <v>0</v>
      </c>
      <c r="I33" s="282">
        <v>0</v>
      </c>
      <c r="J33" s="282">
        <v>0</v>
      </c>
      <c r="K33" s="282">
        <v>0</v>
      </c>
      <c r="L33" s="282">
        <v>0</v>
      </c>
      <c r="M33" s="282">
        <v>0</v>
      </c>
      <c r="N33" s="282">
        <v>0</v>
      </c>
      <c r="O33" s="282">
        <v>0</v>
      </c>
      <c r="P33" s="282">
        <v>0</v>
      </c>
      <c r="Q33" s="282">
        <v>0</v>
      </c>
      <c r="R33" s="281" t="s">
        <v>543</v>
      </c>
      <c r="S33" s="281" t="s">
        <v>543</v>
      </c>
      <c r="T33" s="282">
        <v>0</v>
      </c>
      <c r="U33" s="282">
        <v>0</v>
      </c>
      <c r="V33" s="281" t="s">
        <v>543</v>
      </c>
      <c r="W33" s="281" t="s">
        <v>543</v>
      </c>
      <c r="X33" s="282">
        <v>0</v>
      </c>
      <c r="Y33" s="282">
        <v>0</v>
      </c>
      <c r="Z33" s="281" t="s">
        <v>543</v>
      </c>
      <c r="AA33" s="281" t="s">
        <v>543</v>
      </c>
      <c r="AB33" s="281">
        <f t="shared" si="2"/>
        <v>0</v>
      </c>
      <c r="AC33" s="281">
        <f t="shared" si="3"/>
        <v>0</v>
      </c>
    </row>
    <row r="34" spans="1:29" x14ac:dyDescent="0.25">
      <c r="A34" s="69" t="s">
        <v>159</v>
      </c>
      <c r="B34" s="46" t="s">
        <v>158</v>
      </c>
      <c r="C34" s="281">
        <v>0</v>
      </c>
      <c r="D34" s="282">
        <v>0</v>
      </c>
      <c r="E34" s="282">
        <v>0</v>
      </c>
      <c r="F34" s="282">
        <v>0</v>
      </c>
      <c r="G34" s="282">
        <v>0</v>
      </c>
      <c r="H34" s="282">
        <v>0</v>
      </c>
      <c r="I34" s="282">
        <v>0</v>
      </c>
      <c r="J34" s="282">
        <v>0</v>
      </c>
      <c r="K34" s="282">
        <v>0</v>
      </c>
      <c r="L34" s="282">
        <v>0</v>
      </c>
      <c r="M34" s="282">
        <v>0</v>
      </c>
      <c r="N34" s="282">
        <v>4.4999999999999998E-2</v>
      </c>
      <c r="O34" s="282">
        <v>0</v>
      </c>
      <c r="P34" s="282">
        <v>0</v>
      </c>
      <c r="Q34" s="282">
        <v>0</v>
      </c>
      <c r="R34" s="281" t="s">
        <v>543</v>
      </c>
      <c r="S34" s="281" t="s">
        <v>543</v>
      </c>
      <c r="T34" s="282">
        <v>0</v>
      </c>
      <c r="U34" s="282">
        <v>0</v>
      </c>
      <c r="V34" s="281" t="s">
        <v>543</v>
      </c>
      <c r="W34" s="281" t="s">
        <v>543</v>
      </c>
      <c r="X34" s="282">
        <v>0</v>
      </c>
      <c r="Y34" s="282">
        <v>0</v>
      </c>
      <c r="Z34" s="281" t="s">
        <v>543</v>
      </c>
      <c r="AA34" s="281" t="s">
        <v>543</v>
      </c>
      <c r="AB34" s="281">
        <f t="shared" si="2"/>
        <v>0</v>
      </c>
      <c r="AC34" s="281">
        <f t="shared" si="3"/>
        <v>4.4999999999999998E-2</v>
      </c>
    </row>
    <row r="35" spans="1:29" s="221" customFormat="1" ht="31.5" x14ac:dyDescent="0.25">
      <c r="A35" s="69" t="s">
        <v>60</v>
      </c>
      <c r="B35" s="68" t="s">
        <v>157</v>
      </c>
      <c r="C35" s="281">
        <v>0</v>
      </c>
      <c r="D35" s="281">
        <v>0</v>
      </c>
      <c r="E35" s="281">
        <v>0</v>
      </c>
      <c r="F35" s="281">
        <v>0</v>
      </c>
      <c r="G35" s="281">
        <v>0</v>
      </c>
      <c r="H35" s="281">
        <v>0</v>
      </c>
      <c r="I35" s="281">
        <v>0</v>
      </c>
      <c r="J35" s="281">
        <v>0</v>
      </c>
      <c r="K35" s="281">
        <v>0</v>
      </c>
      <c r="L35" s="281">
        <v>0</v>
      </c>
      <c r="M35" s="281">
        <v>0</v>
      </c>
      <c r="N35" s="281">
        <v>0</v>
      </c>
      <c r="O35" s="281">
        <v>0</v>
      </c>
      <c r="P35" s="281">
        <v>0</v>
      </c>
      <c r="Q35" s="281">
        <v>0</v>
      </c>
      <c r="R35" s="281" t="s">
        <v>543</v>
      </c>
      <c r="S35" s="281" t="s">
        <v>543</v>
      </c>
      <c r="T35" s="281">
        <v>0</v>
      </c>
      <c r="U35" s="281">
        <v>0</v>
      </c>
      <c r="V35" s="281" t="s">
        <v>543</v>
      </c>
      <c r="W35" s="281" t="s">
        <v>543</v>
      </c>
      <c r="X35" s="281">
        <v>0</v>
      </c>
      <c r="Y35" s="281">
        <v>0</v>
      </c>
      <c r="Z35" s="281" t="s">
        <v>543</v>
      </c>
      <c r="AA35" s="281" t="s">
        <v>543</v>
      </c>
      <c r="AB35" s="281">
        <f t="shared" si="2"/>
        <v>0</v>
      </c>
      <c r="AC35" s="281">
        <f t="shared" si="3"/>
        <v>0</v>
      </c>
    </row>
    <row r="36" spans="1:29" ht="31.5" x14ac:dyDescent="0.25">
      <c r="A36" s="66" t="s">
        <v>156</v>
      </c>
      <c r="B36" s="65" t="s">
        <v>155</v>
      </c>
      <c r="C36" s="281">
        <v>0</v>
      </c>
      <c r="D36" s="282">
        <v>0</v>
      </c>
      <c r="E36" s="282">
        <v>0</v>
      </c>
      <c r="F36" s="282">
        <v>0</v>
      </c>
      <c r="G36" s="282">
        <v>0</v>
      </c>
      <c r="H36" s="282">
        <v>0</v>
      </c>
      <c r="I36" s="282">
        <v>0</v>
      </c>
      <c r="J36" s="282">
        <v>0</v>
      </c>
      <c r="K36" s="282">
        <v>0</v>
      </c>
      <c r="L36" s="282">
        <v>0</v>
      </c>
      <c r="M36" s="282">
        <v>0</v>
      </c>
      <c r="N36" s="282">
        <v>0</v>
      </c>
      <c r="O36" s="282">
        <v>0</v>
      </c>
      <c r="P36" s="282">
        <v>0</v>
      </c>
      <c r="Q36" s="282">
        <v>0</v>
      </c>
      <c r="R36" s="281" t="s">
        <v>543</v>
      </c>
      <c r="S36" s="281" t="s">
        <v>543</v>
      </c>
      <c r="T36" s="282">
        <v>0</v>
      </c>
      <c r="U36" s="282">
        <v>0</v>
      </c>
      <c r="V36" s="281" t="s">
        <v>543</v>
      </c>
      <c r="W36" s="281" t="s">
        <v>543</v>
      </c>
      <c r="X36" s="282">
        <v>0</v>
      </c>
      <c r="Y36" s="282">
        <v>0</v>
      </c>
      <c r="Z36" s="281" t="s">
        <v>543</v>
      </c>
      <c r="AA36" s="281" t="s">
        <v>543</v>
      </c>
      <c r="AB36" s="281">
        <f t="shared" si="2"/>
        <v>0</v>
      </c>
      <c r="AC36" s="281">
        <f t="shared" si="3"/>
        <v>0</v>
      </c>
    </row>
    <row r="37" spans="1:29" x14ac:dyDescent="0.25">
      <c r="A37" s="66" t="s">
        <v>154</v>
      </c>
      <c r="B37" s="65" t="s">
        <v>144</v>
      </c>
      <c r="C37" s="281">
        <v>0</v>
      </c>
      <c r="D37" s="282">
        <v>0</v>
      </c>
      <c r="E37" s="282">
        <v>0</v>
      </c>
      <c r="F37" s="282">
        <v>0</v>
      </c>
      <c r="G37" s="282">
        <v>0</v>
      </c>
      <c r="H37" s="282">
        <v>0</v>
      </c>
      <c r="I37" s="282">
        <v>0</v>
      </c>
      <c r="J37" s="282">
        <v>0</v>
      </c>
      <c r="K37" s="282">
        <v>0</v>
      </c>
      <c r="L37" s="282">
        <v>0</v>
      </c>
      <c r="M37" s="282">
        <v>0</v>
      </c>
      <c r="N37" s="282">
        <v>0</v>
      </c>
      <c r="O37" s="282">
        <v>0</v>
      </c>
      <c r="P37" s="282">
        <v>0</v>
      </c>
      <c r="Q37" s="282">
        <v>0</v>
      </c>
      <c r="R37" s="281" t="s">
        <v>543</v>
      </c>
      <c r="S37" s="281" t="s">
        <v>543</v>
      </c>
      <c r="T37" s="282">
        <v>0</v>
      </c>
      <c r="U37" s="282">
        <v>0</v>
      </c>
      <c r="V37" s="281" t="s">
        <v>543</v>
      </c>
      <c r="W37" s="281" t="s">
        <v>543</v>
      </c>
      <c r="X37" s="282">
        <v>0</v>
      </c>
      <c r="Y37" s="282">
        <v>0</v>
      </c>
      <c r="Z37" s="281" t="s">
        <v>543</v>
      </c>
      <c r="AA37" s="281" t="s">
        <v>543</v>
      </c>
      <c r="AB37" s="281">
        <f t="shared" si="2"/>
        <v>0</v>
      </c>
      <c r="AC37" s="281">
        <f t="shared" si="3"/>
        <v>0</v>
      </c>
    </row>
    <row r="38" spans="1:29" x14ac:dyDescent="0.25">
      <c r="A38" s="66" t="s">
        <v>153</v>
      </c>
      <c r="B38" s="65" t="s">
        <v>142</v>
      </c>
      <c r="C38" s="281">
        <v>0</v>
      </c>
      <c r="D38" s="282">
        <v>0</v>
      </c>
      <c r="E38" s="282">
        <v>0</v>
      </c>
      <c r="F38" s="282">
        <v>0</v>
      </c>
      <c r="G38" s="282">
        <v>0</v>
      </c>
      <c r="H38" s="282">
        <v>0</v>
      </c>
      <c r="I38" s="282">
        <v>0</v>
      </c>
      <c r="J38" s="282">
        <v>0</v>
      </c>
      <c r="K38" s="282">
        <v>0</v>
      </c>
      <c r="L38" s="282">
        <v>0</v>
      </c>
      <c r="M38" s="282">
        <v>0</v>
      </c>
      <c r="N38" s="282">
        <v>0</v>
      </c>
      <c r="O38" s="282">
        <v>0</v>
      </c>
      <c r="P38" s="282">
        <v>0</v>
      </c>
      <c r="Q38" s="282">
        <v>0</v>
      </c>
      <c r="R38" s="281" t="s">
        <v>543</v>
      </c>
      <c r="S38" s="281" t="s">
        <v>543</v>
      </c>
      <c r="T38" s="282">
        <v>0</v>
      </c>
      <c r="U38" s="282">
        <v>0</v>
      </c>
      <c r="V38" s="281" t="s">
        <v>543</v>
      </c>
      <c r="W38" s="281" t="s">
        <v>543</v>
      </c>
      <c r="X38" s="282">
        <v>0</v>
      </c>
      <c r="Y38" s="282">
        <v>0</v>
      </c>
      <c r="Z38" s="281" t="s">
        <v>543</v>
      </c>
      <c r="AA38" s="281" t="s">
        <v>543</v>
      </c>
      <c r="AB38" s="281">
        <f t="shared" si="2"/>
        <v>0</v>
      </c>
      <c r="AC38" s="281">
        <f t="shared" si="3"/>
        <v>0</v>
      </c>
    </row>
    <row r="39" spans="1:29" ht="31.5" x14ac:dyDescent="0.25">
      <c r="A39" s="66" t="s">
        <v>152</v>
      </c>
      <c r="B39" s="46" t="s">
        <v>140</v>
      </c>
      <c r="C39" s="281">
        <v>0</v>
      </c>
      <c r="D39" s="282">
        <v>0</v>
      </c>
      <c r="E39" s="282">
        <v>0</v>
      </c>
      <c r="F39" s="282">
        <v>0</v>
      </c>
      <c r="G39" s="282">
        <v>0</v>
      </c>
      <c r="H39" s="282">
        <v>0</v>
      </c>
      <c r="I39" s="282">
        <v>0</v>
      </c>
      <c r="J39" s="282">
        <v>0</v>
      </c>
      <c r="K39" s="282">
        <v>0</v>
      </c>
      <c r="L39" s="282">
        <v>0</v>
      </c>
      <c r="M39" s="282">
        <v>0</v>
      </c>
      <c r="N39" s="282">
        <v>0</v>
      </c>
      <c r="O39" s="282">
        <v>0</v>
      </c>
      <c r="P39" s="282">
        <v>0</v>
      </c>
      <c r="Q39" s="282">
        <v>0</v>
      </c>
      <c r="R39" s="281" t="s">
        <v>543</v>
      </c>
      <c r="S39" s="281" t="s">
        <v>543</v>
      </c>
      <c r="T39" s="282">
        <v>0</v>
      </c>
      <c r="U39" s="282">
        <v>0</v>
      </c>
      <c r="V39" s="281" t="s">
        <v>543</v>
      </c>
      <c r="W39" s="281" t="s">
        <v>543</v>
      </c>
      <c r="X39" s="282">
        <v>0</v>
      </c>
      <c r="Y39" s="282">
        <v>0</v>
      </c>
      <c r="Z39" s="281" t="s">
        <v>543</v>
      </c>
      <c r="AA39" s="281" t="s">
        <v>543</v>
      </c>
      <c r="AB39" s="281">
        <f t="shared" si="2"/>
        <v>0</v>
      </c>
      <c r="AC39" s="281">
        <f t="shared" si="3"/>
        <v>0</v>
      </c>
    </row>
    <row r="40" spans="1:29" ht="31.5" x14ac:dyDescent="0.25">
      <c r="A40" s="66" t="s">
        <v>151</v>
      </c>
      <c r="B40" s="46" t="s">
        <v>138</v>
      </c>
      <c r="C40" s="281">
        <v>0</v>
      </c>
      <c r="D40" s="282">
        <v>0</v>
      </c>
      <c r="E40" s="282">
        <v>0</v>
      </c>
      <c r="F40" s="282">
        <v>0</v>
      </c>
      <c r="G40" s="282">
        <v>0</v>
      </c>
      <c r="H40" s="282">
        <v>0</v>
      </c>
      <c r="I40" s="282">
        <v>0</v>
      </c>
      <c r="J40" s="282">
        <v>0</v>
      </c>
      <c r="K40" s="282">
        <v>0</v>
      </c>
      <c r="L40" s="282">
        <v>0</v>
      </c>
      <c r="M40" s="282">
        <v>0</v>
      </c>
      <c r="N40" s="282">
        <v>0</v>
      </c>
      <c r="O40" s="282">
        <v>0</v>
      </c>
      <c r="P40" s="282">
        <v>0</v>
      </c>
      <c r="Q40" s="282">
        <v>0</v>
      </c>
      <c r="R40" s="281" t="s">
        <v>543</v>
      </c>
      <c r="S40" s="281" t="s">
        <v>543</v>
      </c>
      <c r="T40" s="282">
        <v>0</v>
      </c>
      <c r="U40" s="282">
        <v>0</v>
      </c>
      <c r="V40" s="281" t="s">
        <v>543</v>
      </c>
      <c r="W40" s="281" t="s">
        <v>543</v>
      </c>
      <c r="X40" s="282">
        <v>0</v>
      </c>
      <c r="Y40" s="282">
        <v>0</v>
      </c>
      <c r="Z40" s="281" t="s">
        <v>543</v>
      </c>
      <c r="AA40" s="281" t="s">
        <v>543</v>
      </c>
      <c r="AB40" s="281">
        <f t="shared" si="2"/>
        <v>0</v>
      </c>
      <c r="AC40" s="281">
        <f t="shared" si="3"/>
        <v>0</v>
      </c>
    </row>
    <row r="41" spans="1:29" x14ac:dyDescent="0.25">
      <c r="A41" s="66" t="s">
        <v>150</v>
      </c>
      <c r="B41" s="46" t="s">
        <v>136</v>
      </c>
      <c r="C41" s="281">
        <v>0</v>
      </c>
      <c r="D41" s="282">
        <v>0</v>
      </c>
      <c r="E41" s="282">
        <v>0</v>
      </c>
      <c r="F41" s="282">
        <v>0</v>
      </c>
      <c r="G41" s="282">
        <v>0</v>
      </c>
      <c r="H41" s="282">
        <v>0</v>
      </c>
      <c r="I41" s="282">
        <v>0</v>
      </c>
      <c r="J41" s="282">
        <v>0</v>
      </c>
      <c r="K41" s="282">
        <v>0</v>
      </c>
      <c r="L41" s="282">
        <v>0</v>
      </c>
      <c r="M41" s="282">
        <v>0</v>
      </c>
      <c r="N41" s="282">
        <v>0</v>
      </c>
      <c r="O41" s="282">
        <v>0</v>
      </c>
      <c r="P41" s="282">
        <v>0</v>
      </c>
      <c r="Q41" s="282">
        <v>0</v>
      </c>
      <c r="R41" s="281" t="s">
        <v>543</v>
      </c>
      <c r="S41" s="281" t="s">
        <v>543</v>
      </c>
      <c r="T41" s="282">
        <v>0</v>
      </c>
      <c r="U41" s="282">
        <v>0</v>
      </c>
      <c r="V41" s="281" t="s">
        <v>543</v>
      </c>
      <c r="W41" s="281" t="s">
        <v>543</v>
      </c>
      <c r="X41" s="282">
        <v>0</v>
      </c>
      <c r="Y41" s="282">
        <v>0</v>
      </c>
      <c r="Z41" s="281" t="s">
        <v>543</v>
      </c>
      <c r="AA41" s="281" t="s">
        <v>543</v>
      </c>
      <c r="AB41" s="281">
        <f t="shared" si="2"/>
        <v>0</v>
      </c>
      <c r="AC41" s="281">
        <f t="shared" si="3"/>
        <v>0</v>
      </c>
    </row>
    <row r="42" spans="1:29" ht="18.75" x14ac:dyDescent="0.25">
      <c r="A42" s="66" t="s">
        <v>149</v>
      </c>
      <c r="B42" s="65" t="s">
        <v>568</v>
      </c>
      <c r="C42" s="281">
        <v>0</v>
      </c>
      <c r="D42" s="282">
        <v>0</v>
      </c>
      <c r="E42" s="282">
        <v>0</v>
      </c>
      <c r="F42" s="282">
        <v>0</v>
      </c>
      <c r="G42" s="282">
        <v>0</v>
      </c>
      <c r="H42" s="282">
        <v>0</v>
      </c>
      <c r="I42" s="282">
        <v>0</v>
      </c>
      <c r="J42" s="282">
        <v>0</v>
      </c>
      <c r="K42" s="282">
        <v>0</v>
      </c>
      <c r="L42" s="282">
        <v>0</v>
      </c>
      <c r="M42" s="282">
        <v>0</v>
      </c>
      <c r="N42" s="282">
        <v>0</v>
      </c>
      <c r="O42" s="282">
        <v>0</v>
      </c>
      <c r="P42" s="282">
        <v>0</v>
      </c>
      <c r="Q42" s="282">
        <v>0</v>
      </c>
      <c r="R42" s="281" t="s">
        <v>543</v>
      </c>
      <c r="S42" s="281" t="s">
        <v>543</v>
      </c>
      <c r="T42" s="282">
        <v>0</v>
      </c>
      <c r="U42" s="282">
        <v>0</v>
      </c>
      <c r="V42" s="281" t="s">
        <v>543</v>
      </c>
      <c r="W42" s="281" t="s">
        <v>543</v>
      </c>
      <c r="X42" s="282">
        <v>0</v>
      </c>
      <c r="Y42" s="282">
        <v>0</v>
      </c>
      <c r="Z42" s="281" t="s">
        <v>543</v>
      </c>
      <c r="AA42" s="281" t="s">
        <v>543</v>
      </c>
      <c r="AB42" s="281">
        <f t="shared" si="2"/>
        <v>0</v>
      </c>
      <c r="AC42" s="281">
        <f t="shared" si="3"/>
        <v>0</v>
      </c>
    </row>
    <row r="43" spans="1:29" s="221" customFormat="1" x14ac:dyDescent="0.25">
      <c r="A43" s="69" t="s">
        <v>59</v>
      </c>
      <c r="B43" s="68" t="s">
        <v>148</v>
      </c>
      <c r="C43" s="281">
        <v>0</v>
      </c>
      <c r="D43" s="281">
        <v>0</v>
      </c>
      <c r="E43" s="281">
        <v>0</v>
      </c>
      <c r="F43" s="281">
        <v>0</v>
      </c>
      <c r="G43" s="281">
        <v>0</v>
      </c>
      <c r="H43" s="281">
        <v>0</v>
      </c>
      <c r="I43" s="281">
        <v>0</v>
      </c>
      <c r="J43" s="281">
        <v>0</v>
      </c>
      <c r="K43" s="281">
        <v>0</v>
      </c>
      <c r="L43" s="281">
        <v>0</v>
      </c>
      <c r="M43" s="281">
        <v>0</v>
      </c>
      <c r="N43" s="281">
        <v>0</v>
      </c>
      <c r="O43" s="281">
        <v>0</v>
      </c>
      <c r="P43" s="281">
        <v>0</v>
      </c>
      <c r="Q43" s="281">
        <v>0</v>
      </c>
      <c r="R43" s="281" t="s">
        <v>543</v>
      </c>
      <c r="S43" s="281" t="s">
        <v>543</v>
      </c>
      <c r="T43" s="281">
        <v>0</v>
      </c>
      <c r="U43" s="281">
        <v>0</v>
      </c>
      <c r="V43" s="281" t="s">
        <v>543</v>
      </c>
      <c r="W43" s="281" t="s">
        <v>543</v>
      </c>
      <c r="X43" s="281">
        <v>0</v>
      </c>
      <c r="Y43" s="281">
        <v>0</v>
      </c>
      <c r="Z43" s="281" t="s">
        <v>543</v>
      </c>
      <c r="AA43" s="281" t="s">
        <v>543</v>
      </c>
      <c r="AB43" s="281">
        <f t="shared" si="2"/>
        <v>0</v>
      </c>
      <c r="AC43" s="281">
        <f t="shared" si="3"/>
        <v>0</v>
      </c>
    </row>
    <row r="44" spans="1:29" x14ac:dyDescent="0.25">
      <c r="A44" s="66" t="s">
        <v>147</v>
      </c>
      <c r="B44" s="46" t="s">
        <v>146</v>
      </c>
      <c r="C44" s="281">
        <v>0</v>
      </c>
      <c r="D44" s="282">
        <v>0</v>
      </c>
      <c r="E44" s="282">
        <v>0</v>
      </c>
      <c r="F44" s="282">
        <v>0</v>
      </c>
      <c r="G44" s="282">
        <v>0</v>
      </c>
      <c r="H44" s="282">
        <v>0</v>
      </c>
      <c r="I44" s="282">
        <v>0</v>
      </c>
      <c r="J44" s="282">
        <f>J36</f>
        <v>0</v>
      </c>
      <c r="K44" s="282">
        <v>0</v>
      </c>
      <c r="L44" s="282">
        <v>0</v>
      </c>
      <c r="M44" s="282">
        <v>0</v>
      </c>
      <c r="N44" s="282">
        <f>N36</f>
        <v>0</v>
      </c>
      <c r="O44" s="282">
        <v>0</v>
      </c>
      <c r="P44" s="282">
        <f>P36</f>
        <v>0</v>
      </c>
      <c r="Q44" s="282">
        <v>0</v>
      </c>
      <c r="R44" s="281" t="s">
        <v>543</v>
      </c>
      <c r="S44" s="281" t="s">
        <v>543</v>
      </c>
      <c r="T44" s="282">
        <f>T36</f>
        <v>0</v>
      </c>
      <c r="U44" s="282">
        <v>0</v>
      </c>
      <c r="V44" s="281" t="s">
        <v>543</v>
      </c>
      <c r="W44" s="281" t="s">
        <v>543</v>
      </c>
      <c r="X44" s="282">
        <f>X36</f>
        <v>0</v>
      </c>
      <c r="Y44" s="282">
        <v>0</v>
      </c>
      <c r="Z44" s="281" t="s">
        <v>543</v>
      </c>
      <c r="AA44" s="281" t="s">
        <v>543</v>
      </c>
      <c r="AB44" s="281">
        <f t="shared" si="2"/>
        <v>0</v>
      </c>
      <c r="AC44" s="281">
        <f t="shared" si="3"/>
        <v>0</v>
      </c>
    </row>
    <row r="45" spans="1:29" x14ac:dyDescent="0.25">
      <c r="A45" s="66" t="s">
        <v>145</v>
      </c>
      <c r="B45" s="46" t="s">
        <v>144</v>
      </c>
      <c r="C45" s="281">
        <v>0</v>
      </c>
      <c r="D45" s="282">
        <v>0</v>
      </c>
      <c r="E45" s="282">
        <v>0</v>
      </c>
      <c r="F45" s="282">
        <v>0</v>
      </c>
      <c r="G45" s="282">
        <v>0</v>
      </c>
      <c r="H45" s="282">
        <v>0</v>
      </c>
      <c r="I45" s="282">
        <v>0</v>
      </c>
      <c r="J45" s="282">
        <f t="shared" ref="J45:J50" si="4">J37</f>
        <v>0</v>
      </c>
      <c r="K45" s="282">
        <v>0</v>
      </c>
      <c r="L45" s="282">
        <v>0</v>
      </c>
      <c r="M45" s="282">
        <v>0</v>
      </c>
      <c r="N45" s="282">
        <f t="shared" ref="N45:N50" si="5">N37</f>
        <v>0</v>
      </c>
      <c r="O45" s="282">
        <v>0</v>
      </c>
      <c r="P45" s="282">
        <f t="shared" ref="P45:P50" si="6">P37</f>
        <v>0</v>
      </c>
      <c r="Q45" s="282">
        <v>0</v>
      </c>
      <c r="R45" s="281" t="s">
        <v>543</v>
      </c>
      <c r="S45" s="281" t="s">
        <v>543</v>
      </c>
      <c r="T45" s="282">
        <f t="shared" ref="T45:T50" si="7">T37</f>
        <v>0</v>
      </c>
      <c r="U45" s="282">
        <v>0</v>
      </c>
      <c r="V45" s="281" t="s">
        <v>543</v>
      </c>
      <c r="W45" s="281" t="s">
        <v>543</v>
      </c>
      <c r="X45" s="282">
        <f t="shared" ref="X45:X50" si="8">X37</f>
        <v>0</v>
      </c>
      <c r="Y45" s="282">
        <v>0</v>
      </c>
      <c r="Z45" s="281" t="s">
        <v>543</v>
      </c>
      <c r="AA45" s="281" t="s">
        <v>543</v>
      </c>
      <c r="AB45" s="281">
        <f t="shared" si="2"/>
        <v>0</v>
      </c>
      <c r="AC45" s="281">
        <f t="shared" si="3"/>
        <v>0</v>
      </c>
    </row>
    <row r="46" spans="1:29" x14ac:dyDescent="0.25">
      <c r="A46" s="66" t="s">
        <v>143</v>
      </c>
      <c r="B46" s="46" t="s">
        <v>142</v>
      </c>
      <c r="C46" s="281">
        <v>0</v>
      </c>
      <c r="D46" s="282">
        <v>0</v>
      </c>
      <c r="E46" s="282">
        <v>0</v>
      </c>
      <c r="F46" s="282">
        <v>0</v>
      </c>
      <c r="G46" s="282">
        <v>0</v>
      </c>
      <c r="H46" s="282">
        <v>0</v>
      </c>
      <c r="I46" s="282">
        <v>0</v>
      </c>
      <c r="J46" s="282">
        <f t="shared" si="4"/>
        <v>0</v>
      </c>
      <c r="K46" s="282">
        <v>0</v>
      </c>
      <c r="L46" s="282">
        <v>0</v>
      </c>
      <c r="M46" s="282">
        <v>0</v>
      </c>
      <c r="N46" s="282">
        <f t="shared" si="5"/>
        <v>0</v>
      </c>
      <c r="O46" s="282">
        <v>0</v>
      </c>
      <c r="P46" s="282">
        <f t="shared" si="6"/>
        <v>0</v>
      </c>
      <c r="Q46" s="282">
        <v>0</v>
      </c>
      <c r="R46" s="281" t="s">
        <v>543</v>
      </c>
      <c r="S46" s="281" t="s">
        <v>543</v>
      </c>
      <c r="T46" s="282">
        <f t="shared" si="7"/>
        <v>0</v>
      </c>
      <c r="U46" s="282">
        <v>0</v>
      </c>
      <c r="V46" s="281" t="s">
        <v>543</v>
      </c>
      <c r="W46" s="281" t="s">
        <v>543</v>
      </c>
      <c r="X46" s="282">
        <f t="shared" si="8"/>
        <v>0</v>
      </c>
      <c r="Y46" s="282">
        <v>0</v>
      </c>
      <c r="Z46" s="281" t="s">
        <v>543</v>
      </c>
      <c r="AA46" s="281" t="s">
        <v>543</v>
      </c>
      <c r="AB46" s="281">
        <f t="shared" si="2"/>
        <v>0</v>
      </c>
      <c r="AC46" s="281">
        <f t="shared" si="3"/>
        <v>0</v>
      </c>
    </row>
    <row r="47" spans="1:29" ht="31.5" x14ac:dyDescent="0.25">
      <c r="A47" s="66" t="s">
        <v>141</v>
      </c>
      <c r="B47" s="46" t="s">
        <v>140</v>
      </c>
      <c r="C47" s="281">
        <v>0</v>
      </c>
      <c r="D47" s="282">
        <v>0</v>
      </c>
      <c r="E47" s="282">
        <v>0</v>
      </c>
      <c r="F47" s="282">
        <v>0</v>
      </c>
      <c r="G47" s="282">
        <v>0</v>
      </c>
      <c r="H47" s="282">
        <v>0</v>
      </c>
      <c r="I47" s="282">
        <v>0</v>
      </c>
      <c r="J47" s="282">
        <f t="shared" si="4"/>
        <v>0</v>
      </c>
      <c r="K47" s="282">
        <v>0</v>
      </c>
      <c r="L47" s="282">
        <v>0</v>
      </c>
      <c r="M47" s="282">
        <v>0</v>
      </c>
      <c r="N47" s="282">
        <f t="shared" si="5"/>
        <v>0</v>
      </c>
      <c r="O47" s="282">
        <v>0</v>
      </c>
      <c r="P47" s="282">
        <f t="shared" si="6"/>
        <v>0</v>
      </c>
      <c r="Q47" s="282">
        <v>0</v>
      </c>
      <c r="R47" s="281" t="s">
        <v>543</v>
      </c>
      <c r="S47" s="281" t="s">
        <v>543</v>
      </c>
      <c r="T47" s="282">
        <f t="shared" si="7"/>
        <v>0</v>
      </c>
      <c r="U47" s="282">
        <v>0</v>
      </c>
      <c r="V47" s="281" t="s">
        <v>543</v>
      </c>
      <c r="W47" s="281" t="s">
        <v>543</v>
      </c>
      <c r="X47" s="282">
        <f t="shared" si="8"/>
        <v>0</v>
      </c>
      <c r="Y47" s="282">
        <v>0</v>
      </c>
      <c r="Z47" s="281" t="s">
        <v>543</v>
      </c>
      <c r="AA47" s="281" t="s">
        <v>543</v>
      </c>
      <c r="AB47" s="281">
        <f t="shared" si="2"/>
        <v>0</v>
      </c>
      <c r="AC47" s="281">
        <f t="shared" si="3"/>
        <v>0</v>
      </c>
    </row>
    <row r="48" spans="1:29" ht="31.5" x14ac:dyDescent="0.25">
      <c r="A48" s="66" t="s">
        <v>139</v>
      </c>
      <c r="B48" s="46" t="s">
        <v>138</v>
      </c>
      <c r="C48" s="281">
        <v>0</v>
      </c>
      <c r="D48" s="282">
        <v>0</v>
      </c>
      <c r="E48" s="282">
        <v>0</v>
      </c>
      <c r="F48" s="282">
        <v>0</v>
      </c>
      <c r="G48" s="282">
        <v>0</v>
      </c>
      <c r="H48" s="282">
        <v>0</v>
      </c>
      <c r="I48" s="282">
        <v>0</v>
      </c>
      <c r="J48" s="282">
        <f t="shared" si="4"/>
        <v>0</v>
      </c>
      <c r="K48" s="282">
        <v>0</v>
      </c>
      <c r="L48" s="282">
        <v>0</v>
      </c>
      <c r="M48" s="282">
        <v>0</v>
      </c>
      <c r="N48" s="282">
        <f t="shared" si="5"/>
        <v>0</v>
      </c>
      <c r="O48" s="282">
        <v>0</v>
      </c>
      <c r="P48" s="282">
        <f t="shared" si="6"/>
        <v>0</v>
      </c>
      <c r="Q48" s="282">
        <v>0</v>
      </c>
      <c r="R48" s="281" t="s">
        <v>543</v>
      </c>
      <c r="S48" s="281" t="s">
        <v>543</v>
      </c>
      <c r="T48" s="282">
        <f t="shared" si="7"/>
        <v>0</v>
      </c>
      <c r="U48" s="282">
        <v>0</v>
      </c>
      <c r="V48" s="281" t="s">
        <v>543</v>
      </c>
      <c r="W48" s="281" t="s">
        <v>543</v>
      </c>
      <c r="X48" s="282">
        <f t="shared" si="8"/>
        <v>0</v>
      </c>
      <c r="Y48" s="282">
        <v>0</v>
      </c>
      <c r="Z48" s="281" t="s">
        <v>543</v>
      </c>
      <c r="AA48" s="281" t="s">
        <v>543</v>
      </c>
      <c r="AB48" s="281">
        <f t="shared" si="2"/>
        <v>0</v>
      </c>
      <c r="AC48" s="281">
        <f t="shared" si="3"/>
        <v>0</v>
      </c>
    </row>
    <row r="49" spans="1:29" x14ac:dyDescent="0.25">
      <c r="A49" s="66" t="s">
        <v>137</v>
      </c>
      <c r="B49" s="46" t="s">
        <v>136</v>
      </c>
      <c r="C49" s="281">
        <v>0</v>
      </c>
      <c r="D49" s="282">
        <v>0</v>
      </c>
      <c r="E49" s="282">
        <v>0</v>
      </c>
      <c r="F49" s="282">
        <v>0</v>
      </c>
      <c r="G49" s="282">
        <v>0</v>
      </c>
      <c r="H49" s="282">
        <v>0</v>
      </c>
      <c r="I49" s="282">
        <v>0</v>
      </c>
      <c r="J49" s="282">
        <f t="shared" si="4"/>
        <v>0</v>
      </c>
      <c r="K49" s="282">
        <v>0</v>
      </c>
      <c r="L49" s="282">
        <v>0</v>
      </c>
      <c r="M49" s="282">
        <v>0</v>
      </c>
      <c r="N49" s="282">
        <f t="shared" si="5"/>
        <v>0</v>
      </c>
      <c r="O49" s="282">
        <v>0</v>
      </c>
      <c r="P49" s="282">
        <f t="shared" si="6"/>
        <v>0</v>
      </c>
      <c r="Q49" s="282">
        <v>0</v>
      </c>
      <c r="R49" s="281" t="s">
        <v>543</v>
      </c>
      <c r="S49" s="281" t="s">
        <v>543</v>
      </c>
      <c r="T49" s="282">
        <f t="shared" si="7"/>
        <v>0</v>
      </c>
      <c r="U49" s="282">
        <v>0</v>
      </c>
      <c r="V49" s="281" t="s">
        <v>543</v>
      </c>
      <c r="W49" s="281" t="s">
        <v>543</v>
      </c>
      <c r="X49" s="282">
        <f t="shared" si="8"/>
        <v>0</v>
      </c>
      <c r="Y49" s="282">
        <v>0</v>
      </c>
      <c r="Z49" s="281" t="s">
        <v>543</v>
      </c>
      <c r="AA49" s="281" t="s">
        <v>543</v>
      </c>
      <c r="AB49" s="281">
        <f t="shared" si="2"/>
        <v>0</v>
      </c>
      <c r="AC49" s="281">
        <f t="shared" si="3"/>
        <v>0</v>
      </c>
    </row>
    <row r="50" spans="1:29" ht="18.75" x14ac:dyDescent="0.25">
      <c r="A50" s="66" t="s">
        <v>135</v>
      </c>
      <c r="B50" s="65" t="s">
        <v>568</v>
      </c>
      <c r="C50" s="281">
        <v>0</v>
      </c>
      <c r="D50" s="282">
        <v>0</v>
      </c>
      <c r="E50" s="282">
        <v>0</v>
      </c>
      <c r="F50" s="282">
        <v>0</v>
      </c>
      <c r="G50" s="282">
        <v>0</v>
      </c>
      <c r="H50" s="282">
        <v>0</v>
      </c>
      <c r="I50" s="282">
        <v>0</v>
      </c>
      <c r="J50" s="282">
        <f t="shared" si="4"/>
        <v>0</v>
      </c>
      <c r="K50" s="282">
        <v>0</v>
      </c>
      <c r="L50" s="282">
        <v>0</v>
      </c>
      <c r="M50" s="282">
        <v>0</v>
      </c>
      <c r="N50" s="282">
        <f t="shared" si="5"/>
        <v>0</v>
      </c>
      <c r="O50" s="282">
        <v>0</v>
      </c>
      <c r="P50" s="282">
        <f t="shared" si="6"/>
        <v>0</v>
      </c>
      <c r="Q50" s="282">
        <v>0</v>
      </c>
      <c r="R50" s="281" t="s">
        <v>543</v>
      </c>
      <c r="S50" s="281" t="s">
        <v>543</v>
      </c>
      <c r="T50" s="282">
        <f t="shared" si="7"/>
        <v>0</v>
      </c>
      <c r="U50" s="282">
        <v>0</v>
      </c>
      <c r="V50" s="281" t="s">
        <v>543</v>
      </c>
      <c r="W50" s="281" t="s">
        <v>543</v>
      </c>
      <c r="X50" s="282">
        <f t="shared" si="8"/>
        <v>0</v>
      </c>
      <c r="Y50" s="282">
        <v>0</v>
      </c>
      <c r="Z50" s="281" t="s">
        <v>543</v>
      </c>
      <c r="AA50" s="281" t="s">
        <v>543</v>
      </c>
      <c r="AB50" s="281">
        <f t="shared" si="2"/>
        <v>0</v>
      </c>
      <c r="AC50" s="281">
        <f t="shared" si="3"/>
        <v>0</v>
      </c>
    </row>
    <row r="51" spans="1:29" s="221" customFormat="1" ht="35.25" customHeight="1" x14ac:dyDescent="0.25">
      <c r="A51" s="69" t="s">
        <v>57</v>
      </c>
      <c r="B51" s="68" t="s">
        <v>134</v>
      </c>
      <c r="C51" s="281">
        <v>0</v>
      </c>
      <c r="D51" s="281">
        <v>0</v>
      </c>
      <c r="E51" s="281">
        <v>0</v>
      </c>
      <c r="F51" s="281">
        <v>0</v>
      </c>
      <c r="G51" s="281">
        <v>0</v>
      </c>
      <c r="H51" s="281">
        <v>0</v>
      </c>
      <c r="I51" s="281">
        <v>0</v>
      </c>
      <c r="J51" s="281">
        <v>0</v>
      </c>
      <c r="K51" s="281">
        <v>0</v>
      </c>
      <c r="L51" s="281">
        <v>0</v>
      </c>
      <c r="M51" s="281">
        <v>0</v>
      </c>
      <c r="N51" s="281">
        <v>0</v>
      </c>
      <c r="O51" s="281">
        <v>0</v>
      </c>
      <c r="P51" s="281">
        <v>0</v>
      </c>
      <c r="Q51" s="281">
        <v>0</v>
      </c>
      <c r="R51" s="281" t="s">
        <v>543</v>
      </c>
      <c r="S51" s="281" t="s">
        <v>543</v>
      </c>
      <c r="T51" s="281">
        <v>0</v>
      </c>
      <c r="U51" s="281">
        <v>0</v>
      </c>
      <c r="V51" s="281" t="s">
        <v>543</v>
      </c>
      <c r="W51" s="281" t="s">
        <v>543</v>
      </c>
      <c r="X51" s="281">
        <v>0</v>
      </c>
      <c r="Y51" s="281">
        <v>0</v>
      </c>
      <c r="Z51" s="281" t="s">
        <v>543</v>
      </c>
      <c r="AA51" s="281" t="s">
        <v>543</v>
      </c>
      <c r="AB51" s="281">
        <f t="shared" si="2"/>
        <v>0</v>
      </c>
      <c r="AC51" s="281">
        <f t="shared" si="3"/>
        <v>0</v>
      </c>
    </row>
    <row r="52" spans="1:29" x14ac:dyDescent="0.25">
      <c r="A52" s="66" t="s">
        <v>133</v>
      </c>
      <c r="B52" s="46" t="s">
        <v>132</v>
      </c>
      <c r="C52" s="281">
        <v>0</v>
      </c>
      <c r="D52" s="282">
        <v>0</v>
      </c>
      <c r="E52" s="282">
        <v>0</v>
      </c>
      <c r="F52" s="282">
        <v>0</v>
      </c>
      <c r="G52" s="282">
        <v>0</v>
      </c>
      <c r="H52" s="282">
        <v>0</v>
      </c>
      <c r="I52" s="282">
        <v>0</v>
      </c>
      <c r="J52" s="282">
        <f>J30</f>
        <v>0</v>
      </c>
      <c r="K52" s="282">
        <v>0</v>
      </c>
      <c r="L52" s="282">
        <v>0</v>
      </c>
      <c r="M52" s="282">
        <v>0</v>
      </c>
      <c r="N52" s="282">
        <v>0</v>
      </c>
      <c r="O52" s="282">
        <v>0</v>
      </c>
      <c r="P52" s="282">
        <f>P30</f>
        <v>0</v>
      </c>
      <c r="Q52" s="282">
        <v>0</v>
      </c>
      <c r="R52" s="281" t="s">
        <v>543</v>
      </c>
      <c r="S52" s="281" t="s">
        <v>543</v>
      </c>
      <c r="T52" s="282">
        <f>T30</f>
        <v>0</v>
      </c>
      <c r="U52" s="282">
        <v>0</v>
      </c>
      <c r="V52" s="281" t="s">
        <v>543</v>
      </c>
      <c r="W52" s="281" t="s">
        <v>543</v>
      </c>
      <c r="X52" s="282">
        <f>X30</f>
        <v>0</v>
      </c>
      <c r="Y52" s="282">
        <v>0</v>
      </c>
      <c r="Z52" s="281" t="s">
        <v>543</v>
      </c>
      <c r="AA52" s="281" t="s">
        <v>543</v>
      </c>
      <c r="AB52" s="281">
        <f t="shared" si="2"/>
        <v>0</v>
      </c>
      <c r="AC52" s="281">
        <f t="shared" si="3"/>
        <v>0</v>
      </c>
    </row>
    <row r="53" spans="1:29" x14ac:dyDescent="0.25">
      <c r="A53" s="66" t="s">
        <v>131</v>
      </c>
      <c r="B53" s="46" t="s">
        <v>125</v>
      </c>
      <c r="C53" s="281">
        <v>0</v>
      </c>
      <c r="D53" s="282">
        <v>0</v>
      </c>
      <c r="E53" s="282">
        <v>0</v>
      </c>
      <c r="F53" s="282">
        <v>0</v>
      </c>
      <c r="G53" s="282">
        <v>0</v>
      </c>
      <c r="H53" s="282">
        <v>0</v>
      </c>
      <c r="I53" s="282">
        <v>0</v>
      </c>
      <c r="J53" s="282">
        <f>J44</f>
        <v>0</v>
      </c>
      <c r="K53" s="282">
        <v>0</v>
      </c>
      <c r="L53" s="282">
        <v>0</v>
      </c>
      <c r="M53" s="282">
        <v>0</v>
      </c>
      <c r="N53" s="282">
        <f>N44</f>
        <v>0</v>
      </c>
      <c r="O53" s="282">
        <v>0</v>
      </c>
      <c r="P53" s="282">
        <f>P44</f>
        <v>0</v>
      </c>
      <c r="Q53" s="282">
        <v>0</v>
      </c>
      <c r="R53" s="281" t="s">
        <v>543</v>
      </c>
      <c r="S53" s="281" t="s">
        <v>543</v>
      </c>
      <c r="T53" s="282">
        <f>T44</f>
        <v>0</v>
      </c>
      <c r="U53" s="282">
        <v>0</v>
      </c>
      <c r="V53" s="281" t="s">
        <v>543</v>
      </c>
      <c r="W53" s="281" t="s">
        <v>543</v>
      </c>
      <c r="X53" s="282">
        <f>X44</f>
        <v>0</v>
      </c>
      <c r="Y53" s="282">
        <v>0</v>
      </c>
      <c r="Z53" s="281" t="s">
        <v>543</v>
      </c>
      <c r="AA53" s="281" t="s">
        <v>543</v>
      </c>
      <c r="AB53" s="281">
        <f t="shared" si="2"/>
        <v>0</v>
      </c>
      <c r="AC53" s="281">
        <f t="shared" si="3"/>
        <v>0</v>
      </c>
    </row>
    <row r="54" spans="1:29" x14ac:dyDescent="0.25">
      <c r="A54" s="66" t="s">
        <v>130</v>
      </c>
      <c r="B54" s="65" t="s">
        <v>124</v>
      </c>
      <c r="C54" s="281">
        <v>0</v>
      </c>
      <c r="D54" s="282">
        <v>0</v>
      </c>
      <c r="E54" s="282">
        <v>0</v>
      </c>
      <c r="F54" s="282">
        <v>0</v>
      </c>
      <c r="G54" s="282">
        <v>0</v>
      </c>
      <c r="H54" s="282">
        <v>0</v>
      </c>
      <c r="I54" s="282">
        <v>0</v>
      </c>
      <c r="J54" s="282">
        <f>J45</f>
        <v>0</v>
      </c>
      <c r="K54" s="282">
        <v>0</v>
      </c>
      <c r="L54" s="282">
        <v>0</v>
      </c>
      <c r="M54" s="282">
        <v>0</v>
      </c>
      <c r="N54" s="282">
        <f>N45</f>
        <v>0</v>
      </c>
      <c r="O54" s="282">
        <v>0</v>
      </c>
      <c r="P54" s="282">
        <f>P45</f>
        <v>0</v>
      </c>
      <c r="Q54" s="282">
        <v>0</v>
      </c>
      <c r="R54" s="281" t="s">
        <v>543</v>
      </c>
      <c r="S54" s="281" t="s">
        <v>543</v>
      </c>
      <c r="T54" s="282">
        <f>T45</f>
        <v>0</v>
      </c>
      <c r="U54" s="282">
        <v>0</v>
      </c>
      <c r="V54" s="281" t="s">
        <v>543</v>
      </c>
      <c r="W54" s="281" t="s">
        <v>543</v>
      </c>
      <c r="X54" s="282">
        <f>X45</f>
        <v>0</v>
      </c>
      <c r="Y54" s="282">
        <v>0</v>
      </c>
      <c r="Z54" s="281" t="s">
        <v>543</v>
      </c>
      <c r="AA54" s="281" t="s">
        <v>543</v>
      </c>
      <c r="AB54" s="281">
        <f t="shared" si="2"/>
        <v>0</v>
      </c>
      <c r="AC54" s="281">
        <f t="shared" si="3"/>
        <v>0</v>
      </c>
    </row>
    <row r="55" spans="1:29" x14ac:dyDescent="0.25">
      <c r="A55" s="66" t="s">
        <v>129</v>
      </c>
      <c r="B55" s="65" t="s">
        <v>123</v>
      </c>
      <c r="C55" s="281">
        <v>0</v>
      </c>
      <c r="D55" s="282">
        <v>0</v>
      </c>
      <c r="E55" s="282">
        <v>0</v>
      </c>
      <c r="F55" s="282">
        <v>0</v>
      </c>
      <c r="G55" s="282">
        <v>0</v>
      </c>
      <c r="H55" s="282">
        <v>0</v>
      </c>
      <c r="I55" s="282">
        <v>0</v>
      </c>
      <c r="J55" s="282">
        <f>J46</f>
        <v>0</v>
      </c>
      <c r="K55" s="282">
        <v>0</v>
      </c>
      <c r="L55" s="282">
        <v>0</v>
      </c>
      <c r="M55" s="282">
        <v>0</v>
      </c>
      <c r="N55" s="282">
        <f>N46</f>
        <v>0</v>
      </c>
      <c r="O55" s="282">
        <v>0</v>
      </c>
      <c r="P55" s="282">
        <f>P46</f>
        <v>0</v>
      </c>
      <c r="Q55" s="282">
        <v>0</v>
      </c>
      <c r="R55" s="281" t="s">
        <v>543</v>
      </c>
      <c r="S55" s="281" t="s">
        <v>543</v>
      </c>
      <c r="T55" s="282">
        <f>T46</f>
        <v>0</v>
      </c>
      <c r="U55" s="282">
        <v>0</v>
      </c>
      <c r="V55" s="281" t="s">
        <v>543</v>
      </c>
      <c r="W55" s="281" t="s">
        <v>543</v>
      </c>
      <c r="X55" s="282">
        <f>X46</f>
        <v>0</v>
      </c>
      <c r="Y55" s="282">
        <v>0</v>
      </c>
      <c r="Z55" s="281" t="s">
        <v>543</v>
      </c>
      <c r="AA55" s="281" t="s">
        <v>543</v>
      </c>
      <c r="AB55" s="281">
        <f t="shared" si="2"/>
        <v>0</v>
      </c>
      <c r="AC55" s="281">
        <f t="shared" si="3"/>
        <v>0</v>
      </c>
    </row>
    <row r="56" spans="1:29" x14ac:dyDescent="0.25">
      <c r="A56" s="66" t="s">
        <v>128</v>
      </c>
      <c r="B56" s="65" t="s">
        <v>122</v>
      </c>
      <c r="C56" s="281">
        <v>0</v>
      </c>
      <c r="D56" s="282">
        <v>0</v>
      </c>
      <c r="E56" s="282">
        <v>0</v>
      </c>
      <c r="F56" s="282">
        <v>0</v>
      </c>
      <c r="G56" s="282">
        <v>0</v>
      </c>
      <c r="H56" s="282">
        <v>0</v>
      </c>
      <c r="I56" s="282">
        <v>0</v>
      </c>
      <c r="J56" s="282">
        <f>J47+J48+J49</f>
        <v>0</v>
      </c>
      <c r="K56" s="282">
        <v>0</v>
      </c>
      <c r="L56" s="282">
        <v>0</v>
      </c>
      <c r="M56" s="282">
        <v>0</v>
      </c>
      <c r="N56" s="282">
        <f>N47+N48+N49</f>
        <v>0</v>
      </c>
      <c r="O56" s="282">
        <v>0</v>
      </c>
      <c r="P56" s="282">
        <f>P47+P48+P49</f>
        <v>0</v>
      </c>
      <c r="Q56" s="282">
        <v>0</v>
      </c>
      <c r="R56" s="281" t="s">
        <v>543</v>
      </c>
      <c r="S56" s="281" t="s">
        <v>543</v>
      </c>
      <c r="T56" s="282">
        <f>T47+T48+T49</f>
        <v>0</v>
      </c>
      <c r="U56" s="282">
        <v>0</v>
      </c>
      <c r="V56" s="281" t="s">
        <v>543</v>
      </c>
      <c r="W56" s="281" t="s">
        <v>543</v>
      </c>
      <c r="X56" s="282">
        <f>X47+X48+X49</f>
        <v>0</v>
      </c>
      <c r="Y56" s="282">
        <v>0</v>
      </c>
      <c r="Z56" s="281" t="s">
        <v>543</v>
      </c>
      <c r="AA56" s="281" t="s">
        <v>543</v>
      </c>
      <c r="AB56" s="281">
        <f t="shared" si="2"/>
        <v>0</v>
      </c>
      <c r="AC56" s="281">
        <f t="shared" si="3"/>
        <v>0</v>
      </c>
    </row>
    <row r="57" spans="1:29" ht="18.75" x14ac:dyDescent="0.25">
      <c r="A57" s="66" t="s">
        <v>127</v>
      </c>
      <c r="B57" s="65" t="s">
        <v>568</v>
      </c>
      <c r="C57" s="281">
        <v>0</v>
      </c>
      <c r="D57" s="282">
        <v>0</v>
      </c>
      <c r="E57" s="282">
        <v>0</v>
      </c>
      <c r="F57" s="282">
        <v>0</v>
      </c>
      <c r="G57" s="282">
        <v>0</v>
      </c>
      <c r="H57" s="282">
        <v>0</v>
      </c>
      <c r="I57" s="282">
        <v>0</v>
      </c>
      <c r="J57" s="282">
        <f>J50</f>
        <v>0</v>
      </c>
      <c r="K57" s="282">
        <v>0</v>
      </c>
      <c r="L57" s="282">
        <v>0</v>
      </c>
      <c r="M57" s="282">
        <v>0</v>
      </c>
      <c r="N57" s="282">
        <f>N50</f>
        <v>0</v>
      </c>
      <c r="O57" s="282">
        <v>0</v>
      </c>
      <c r="P57" s="282">
        <f>P50</f>
        <v>0</v>
      </c>
      <c r="Q57" s="282">
        <v>0</v>
      </c>
      <c r="R57" s="281" t="s">
        <v>543</v>
      </c>
      <c r="S57" s="281" t="s">
        <v>543</v>
      </c>
      <c r="T57" s="282">
        <f>T50</f>
        <v>0</v>
      </c>
      <c r="U57" s="282">
        <v>0</v>
      </c>
      <c r="V57" s="281" t="s">
        <v>543</v>
      </c>
      <c r="W57" s="281" t="s">
        <v>543</v>
      </c>
      <c r="X57" s="282">
        <f>X50</f>
        <v>0</v>
      </c>
      <c r="Y57" s="282">
        <v>0</v>
      </c>
      <c r="Z57" s="281" t="s">
        <v>543</v>
      </c>
      <c r="AA57" s="281" t="s">
        <v>543</v>
      </c>
      <c r="AB57" s="281">
        <f t="shared" si="2"/>
        <v>0</v>
      </c>
      <c r="AC57" s="281">
        <f t="shared" si="3"/>
        <v>0</v>
      </c>
    </row>
    <row r="58" spans="1:29" s="221" customFormat="1" ht="36.75" customHeight="1" x14ac:dyDescent="0.25">
      <c r="A58" s="69" t="s">
        <v>56</v>
      </c>
      <c r="B58" s="80" t="s">
        <v>222</v>
      </c>
      <c r="C58" s="281">
        <v>0</v>
      </c>
      <c r="D58" s="281">
        <v>0</v>
      </c>
      <c r="E58" s="281">
        <v>0</v>
      </c>
      <c r="F58" s="281">
        <v>0</v>
      </c>
      <c r="G58" s="281">
        <v>0</v>
      </c>
      <c r="H58" s="281">
        <v>0</v>
      </c>
      <c r="I58" s="281">
        <v>0</v>
      </c>
      <c r="J58" s="284">
        <v>0</v>
      </c>
      <c r="K58" s="281">
        <v>0</v>
      </c>
      <c r="L58" s="281">
        <v>0</v>
      </c>
      <c r="M58" s="281">
        <v>0</v>
      </c>
      <c r="N58" s="281">
        <v>0</v>
      </c>
      <c r="O58" s="281">
        <v>0</v>
      </c>
      <c r="P58" s="281">
        <v>0</v>
      </c>
      <c r="Q58" s="281">
        <v>0</v>
      </c>
      <c r="R58" s="281" t="s">
        <v>543</v>
      </c>
      <c r="S58" s="281" t="s">
        <v>543</v>
      </c>
      <c r="T58" s="281">
        <v>0</v>
      </c>
      <c r="U58" s="281">
        <v>0</v>
      </c>
      <c r="V58" s="281" t="s">
        <v>543</v>
      </c>
      <c r="W58" s="281" t="s">
        <v>543</v>
      </c>
      <c r="X58" s="281">
        <v>0</v>
      </c>
      <c r="Y58" s="281">
        <v>0</v>
      </c>
      <c r="Z58" s="281" t="s">
        <v>543</v>
      </c>
      <c r="AA58" s="281" t="s">
        <v>543</v>
      </c>
      <c r="AB58" s="281">
        <f t="shared" si="2"/>
        <v>0</v>
      </c>
      <c r="AC58" s="281">
        <f t="shared" si="3"/>
        <v>0</v>
      </c>
    </row>
    <row r="59" spans="1:29" s="221" customFormat="1" x14ac:dyDescent="0.25">
      <c r="A59" s="69" t="s">
        <v>54</v>
      </c>
      <c r="B59" s="68" t="s">
        <v>126</v>
      </c>
      <c r="C59" s="281">
        <v>0</v>
      </c>
      <c r="D59" s="281">
        <v>0</v>
      </c>
      <c r="E59" s="281">
        <v>0</v>
      </c>
      <c r="F59" s="281">
        <v>0</v>
      </c>
      <c r="G59" s="281">
        <v>0</v>
      </c>
      <c r="H59" s="281">
        <v>0</v>
      </c>
      <c r="I59" s="281">
        <v>0</v>
      </c>
      <c r="J59" s="281">
        <v>0</v>
      </c>
      <c r="K59" s="281">
        <v>0</v>
      </c>
      <c r="L59" s="281">
        <v>0</v>
      </c>
      <c r="M59" s="281">
        <v>0</v>
      </c>
      <c r="N59" s="281">
        <v>0</v>
      </c>
      <c r="O59" s="281">
        <v>0</v>
      </c>
      <c r="P59" s="281">
        <v>0</v>
      </c>
      <c r="Q59" s="281">
        <v>0</v>
      </c>
      <c r="R59" s="281" t="s">
        <v>543</v>
      </c>
      <c r="S59" s="281" t="s">
        <v>543</v>
      </c>
      <c r="T59" s="281">
        <v>0</v>
      </c>
      <c r="U59" s="281">
        <v>0</v>
      </c>
      <c r="V59" s="281" t="s">
        <v>543</v>
      </c>
      <c r="W59" s="281" t="s">
        <v>543</v>
      </c>
      <c r="X59" s="281">
        <v>0</v>
      </c>
      <c r="Y59" s="281">
        <v>0</v>
      </c>
      <c r="Z59" s="281" t="s">
        <v>543</v>
      </c>
      <c r="AA59" s="281" t="s">
        <v>543</v>
      </c>
      <c r="AB59" s="281">
        <f t="shared" si="2"/>
        <v>0</v>
      </c>
      <c r="AC59" s="281">
        <f t="shared" si="3"/>
        <v>0</v>
      </c>
    </row>
    <row r="60" spans="1:29" x14ac:dyDescent="0.25">
      <c r="A60" s="66" t="s">
        <v>216</v>
      </c>
      <c r="B60" s="67" t="s">
        <v>146</v>
      </c>
      <c r="C60" s="281">
        <v>0</v>
      </c>
      <c r="D60" s="282">
        <v>0</v>
      </c>
      <c r="E60" s="282">
        <v>0</v>
      </c>
      <c r="F60" s="282">
        <v>0</v>
      </c>
      <c r="G60" s="282">
        <v>0</v>
      </c>
      <c r="H60" s="282">
        <v>0</v>
      </c>
      <c r="I60" s="282">
        <v>0</v>
      </c>
      <c r="J60" s="285">
        <v>0</v>
      </c>
      <c r="K60" s="282">
        <v>0</v>
      </c>
      <c r="L60" s="282">
        <v>0</v>
      </c>
      <c r="M60" s="282">
        <v>0</v>
      </c>
      <c r="N60" s="282">
        <v>0</v>
      </c>
      <c r="O60" s="282">
        <v>0</v>
      </c>
      <c r="P60" s="282">
        <v>0</v>
      </c>
      <c r="Q60" s="282">
        <v>0</v>
      </c>
      <c r="R60" s="281" t="s">
        <v>543</v>
      </c>
      <c r="S60" s="281" t="s">
        <v>543</v>
      </c>
      <c r="T60" s="282">
        <v>0</v>
      </c>
      <c r="U60" s="282">
        <v>0</v>
      </c>
      <c r="V60" s="281" t="s">
        <v>543</v>
      </c>
      <c r="W60" s="281" t="s">
        <v>543</v>
      </c>
      <c r="X60" s="282">
        <v>0</v>
      </c>
      <c r="Y60" s="282">
        <v>0</v>
      </c>
      <c r="Z60" s="281" t="s">
        <v>543</v>
      </c>
      <c r="AA60" s="281" t="s">
        <v>543</v>
      </c>
      <c r="AB60" s="281">
        <f t="shared" si="2"/>
        <v>0</v>
      </c>
      <c r="AC60" s="281">
        <f t="shared" si="3"/>
        <v>0</v>
      </c>
    </row>
    <row r="61" spans="1:29" x14ac:dyDescent="0.25">
      <c r="A61" s="66" t="s">
        <v>217</v>
      </c>
      <c r="B61" s="67" t="s">
        <v>144</v>
      </c>
      <c r="C61" s="281">
        <v>0</v>
      </c>
      <c r="D61" s="282">
        <v>0</v>
      </c>
      <c r="E61" s="282">
        <v>0</v>
      </c>
      <c r="F61" s="282">
        <v>0</v>
      </c>
      <c r="G61" s="282">
        <v>0</v>
      </c>
      <c r="H61" s="282">
        <v>0</v>
      </c>
      <c r="I61" s="282">
        <v>0</v>
      </c>
      <c r="J61" s="285">
        <v>0</v>
      </c>
      <c r="K61" s="282">
        <v>0</v>
      </c>
      <c r="L61" s="282">
        <v>0</v>
      </c>
      <c r="M61" s="282">
        <v>0</v>
      </c>
      <c r="N61" s="282">
        <v>0</v>
      </c>
      <c r="O61" s="282">
        <v>0</v>
      </c>
      <c r="P61" s="282">
        <v>0</v>
      </c>
      <c r="Q61" s="282">
        <v>0</v>
      </c>
      <c r="R61" s="281" t="s">
        <v>543</v>
      </c>
      <c r="S61" s="281" t="s">
        <v>543</v>
      </c>
      <c r="T61" s="282">
        <v>0</v>
      </c>
      <c r="U61" s="282">
        <v>0</v>
      </c>
      <c r="V61" s="281" t="s">
        <v>543</v>
      </c>
      <c r="W61" s="281" t="s">
        <v>543</v>
      </c>
      <c r="X61" s="282">
        <v>0</v>
      </c>
      <c r="Y61" s="282">
        <v>0</v>
      </c>
      <c r="Z61" s="281" t="s">
        <v>543</v>
      </c>
      <c r="AA61" s="281" t="s">
        <v>543</v>
      </c>
      <c r="AB61" s="281">
        <f t="shared" si="2"/>
        <v>0</v>
      </c>
      <c r="AC61" s="281">
        <f t="shared" si="3"/>
        <v>0</v>
      </c>
    </row>
    <row r="62" spans="1:29" x14ac:dyDescent="0.25">
      <c r="A62" s="66" t="s">
        <v>218</v>
      </c>
      <c r="B62" s="67" t="s">
        <v>142</v>
      </c>
      <c r="C62" s="281">
        <v>0</v>
      </c>
      <c r="D62" s="282">
        <v>0</v>
      </c>
      <c r="E62" s="282">
        <v>0</v>
      </c>
      <c r="F62" s="282">
        <v>0</v>
      </c>
      <c r="G62" s="282">
        <v>0</v>
      </c>
      <c r="H62" s="282">
        <v>0</v>
      </c>
      <c r="I62" s="282">
        <v>0</v>
      </c>
      <c r="J62" s="285">
        <v>0</v>
      </c>
      <c r="K62" s="282">
        <v>0</v>
      </c>
      <c r="L62" s="282">
        <v>0</v>
      </c>
      <c r="M62" s="282">
        <v>0</v>
      </c>
      <c r="N62" s="282">
        <v>0</v>
      </c>
      <c r="O62" s="282">
        <v>0</v>
      </c>
      <c r="P62" s="282">
        <v>0</v>
      </c>
      <c r="Q62" s="282">
        <v>0</v>
      </c>
      <c r="R62" s="281" t="s">
        <v>543</v>
      </c>
      <c r="S62" s="281" t="s">
        <v>543</v>
      </c>
      <c r="T62" s="282">
        <v>0</v>
      </c>
      <c r="U62" s="282">
        <v>0</v>
      </c>
      <c r="V62" s="281" t="s">
        <v>543</v>
      </c>
      <c r="W62" s="281" t="s">
        <v>543</v>
      </c>
      <c r="X62" s="282">
        <v>0</v>
      </c>
      <c r="Y62" s="282">
        <v>0</v>
      </c>
      <c r="Z62" s="281" t="s">
        <v>543</v>
      </c>
      <c r="AA62" s="281" t="s">
        <v>543</v>
      </c>
      <c r="AB62" s="281">
        <f t="shared" si="2"/>
        <v>0</v>
      </c>
      <c r="AC62" s="281">
        <f t="shared" si="3"/>
        <v>0</v>
      </c>
    </row>
    <row r="63" spans="1:29" x14ac:dyDescent="0.25">
      <c r="A63" s="66" t="s">
        <v>219</v>
      </c>
      <c r="B63" s="67" t="s">
        <v>221</v>
      </c>
      <c r="C63" s="281">
        <v>0</v>
      </c>
      <c r="D63" s="282">
        <v>0</v>
      </c>
      <c r="E63" s="282">
        <v>0</v>
      </c>
      <c r="F63" s="282">
        <v>0</v>
      </c>
      <c r="G63" s="282">
        <v>0</v>
      </c>
      <c r="H63" s="282">
        <v>0</v>
      </c>
      <c r="I63" s="282">
        <v>0</v>
      </c>
      <c r="J63" s="285">
        <v>0</v>
      </c>
      <c r="K63" s="282">
        <v>0</v>
      </c>
      <c r="L63" s="282">
        <v>0</v>
      </c>
      <c r="M63" s="282">
        <v>0</v>
      </c>
      <c r="N63" s="282">
        <v>0</v>
      </c>
      <c r="O63" s="282">
        <v>0</v>
      </c>
      <c r="P63" s="282">
        <v>0</v>
      </c>
      <c r="Q63" s="282">
        <v>0</v>
      </c>
      <c r="R63" s="281" t="s">
        <v>543</v>
      </c>
      <c r="S63" s="281" t="s">
        <v>543</v>
      </c>
      <c r="T63" s="282">
        <v>0</v>
      </c>
      <c r="U63" s="282">
        <v>0</v>
      </c>
      <c r="V63" s="281" t="s">
        <v>543</v>
      </c>
      <c r="W63" s="281" t="s">
        <v>543</v>
      </c>
      <c r="X63" s="282">
        <v>0</v>
      </c>
      <c r="Y63" s="282">
        <v>0</v>
      </c>
      <c r="Z63" s="281" t="s">
        <v>543</v>
      </c>
      <c r="AA63" s="281" t="s">
        <v>543</v>
      </c>
      <c r="AB63" s="281">
        <f t="shared" si="2"/>
        <v>0</v>
      </c>
      <c r="AC63" s="281">
        <f t="shared" si="3"/>
        <v>0</v>
      </c>
    </row>
    <row r="64" spans="1:29" ht="18.75" x14ac:dyDescent="0.25">
      <c r="A64" s="66" t="s">
        <v>220</v>
      </c>
      <c r="B64" s="65" t="s">
        <v>568</v>
      </c>
      <c r="C64" s="281">
        <v>0</v>
      </c>
      <c r="D64" s="282">
        <v>0</v>
      </c>
      <c r="E64" s="282">
        <v>0</v>
      </c>
      <c r="F64" s="282">
        <v>0</v>
      </c>
      <c r="G64" s="282">
        <v>0</v>
      </c>
      <c r="H64" s="282">
        <v>0</v>
      </c>
      <c r="I64" s="282">
        <v>0</v>
      </c>
      <c r="J64" s="286">
        <v>0</v>
      </c>
      <c r="K64" s="282">
        <v>0</v>
      </c>
      <c r="L64" s="282">
        <v>0</v>
      </c>
      <c r="M64" s="282">
        <v>0</v>
      </c>
      <c r="N64" s="282">
        <v>0</v>
      </c>
      <c r="O64" s="282">
        <v>0</v>
      </c>
      <c r="P64" s="282">
        <v>0</v>
      </c>
      <c r="Q64" s="282">
        <v>0</v>
      </c>
      <c r="R64" s="281" t="s">
        <v>543</v>
      </c>
      <c r="S64" s="281" t="s">
        <v>543</v>
      </c>
      <c r="T64" s="282">
        <v>0</v>
      </c>
      <c r="U64" s="282">
        <v>0</v>
      </c>
      <c r="V64" s="281" t="s">
        <v>543</v>
      </c>
      <c r="W64" s="281" t="s">
        <v>543</v>
      </c>
      <c r="X64" s="282">
        <v>0</v>
      </c>
      <c r="Y64" s="282">
        <v>0</v>
      </c>
      <c r="Z64" s="281" t="s">
        <v>543</v>
      </c>
      <c r="AA64" s="281" t="s">
        <v>543</v>
      </c>
      <c r="AB64" s="281">
        <f t="shared" si="2"/>
        <v>0</v>
      </c>
      <c r="AC64" s="281">
        <f t="shared" si="3"/>
        <v>0</v>
      </c>
    </row>
    <row r="65" spans="1:28" x14ac:dyDescent="0.25">
      <c r="A65" s="62"/>
      <c r="B65" s="63"/>
      <c r="C65" s="63"/>
      <c r="D65" s="224"/>
      <c r="E65" s="63"/>
      <c r="F65" s="63"/>
      <c r="G65" s="63"/>
      <c r="H65" s="63"/>
      <c r="I65" s="63"/>
      <c r="J65" s="63"/>
      <c r="K65" s="63"/>
      <c r="L65" s="62"/>
      <c r="M65" s="62"/>
      <c r="N65" s="56"/>
      <c r="O65" s="56"/>
      <c r="P65" s="56"/>
      <c r="Q65" s="56"/>
      <c r="R65" s="56"/>
      <c r="S65" s="56"/>
      <c r="T65" s="56"/>
      <c r="U65" s="56"/>
      <c r="V65" s="56"/>
      <c r="W65" s="56"/>
      <c r="X65" s="56"/>
      <c r="Y65" s="56"/>
      <c r="Z65" s="56"/>
      <c r="AA65" s="56"/>
      <c r="AB65" s="56"/>
    </row>
    <row r="66" spans="1:28" ht="54" customHeight="1" x14ac:dyDescent="0.25">
      <c r="A66" s="56"/>
      <c r="B66" s="475"/>
      <c r="C66" s="475"/>
      <c r="D66" s="475"/>
      <c r="E66" s="475"/>
      <c r="F66" s="475"/>
      <c r="G66" s="475"/>
      <c r="H66" s="475"/>
      <c r="I66" s="475"/>
      <c r="J66" s="294"/>
      <c r="K66" s="294"/>
      <c r="L66" s="61"/>
      <c r="M66" s="61"/>
      <c r="N66" s="61"/>
      <c r="O66" s="61"/>
      <c r="P66" s="61"/>
      <c r="Q66" s="61"/>
      <c r="R66" s="61"/>
      <c r="S66" s="61"/>
      <c r="T66" s="61"/>
      <c r="U66" s="61"/>
      <c r="V66" s="61"/>
      <c r="W66" s="61"/>
      <c r="X66" s="61"/>
      <c r="Y66" s="61"/>
      <c r="Z66" s="61"/>
      <c r="AA66" s="61"/>
      <c r="AB66" s="61"/>
    </row>
    <row r="67" spans="1:28" x14ac:dyDescent="0.25">
      <c r="A67" s="56"/>
      <c r="B67" s="56"/>
      <c r="C67" s="56"/>
      <c r="D67" s="222"/>
      <c r="E67" s="56"/>
      <c r="F67" s="56"/>
      <c r="L67" s="56"/>
      <c r="M67" s="56"/>
      <c r="N67" s="56"/>
      <c r="O67" s="56"/>
      <c r="P67" s="56"/>
      <c r="Q67" s="56"/>
      <c r="R67" s="56"/>
      <c r="S67" s="56"/>
      <c r="T67" s="56"/>
      <c r="U67" s="56"/>
      <c r="V67" s="56"/>
      <c r="W67" s="56"/>
      <c r="X67" s="56"/>
      <c r="Y67" s="56"/>
      <c r="Z67" s="56"/>
      <c r="AA67" s="56"/>
      <c r="AB67" s="56"/>
    </row>
    <row r="68" spans="1:28" ht="50.25" customHeight="1" x14ac:dyDescent="0.25">
      <c r="A68" s="56"/>
      <c r="B68" s="477"/>
      <c r="C68" s="477"/>
      <c r="D68" s="477"/>
      <c r="E68" s="477"/>
      <c r="F68" s="477"/>
      <c r="G68" s="477"/>
      <c r="H68" s="477"/>
      <c r="I68" s="477"/>
      <c r="J68" s="296"/>
      <c r="K68" s="296"/>
      <c r="L68" s="56"/>
      <c r="M68" s="56"/>
      <c r="N68" s="56"/>
      <c r="O68" s="56"/>
      <c r="P68" s="56"/>
      <c r="Q68" s="56"/>
      <c r="R68" s="56"/>
      <c r="S68" s="56"/>
      <c r="T68" s="56"/>
      <c r="U68" s="56"/>
      <c r="V68" s="56"/>
      <c r="W68" s="56"/>
      <c r="X68" s="56"/>
      <c r="Y68" s="56"/>
      <c r="Z68" s="56"/>
      <c r="AA68" s="56"/>
      <c r="AB68" s="56"/>
    </row>
    <row r="69" spans="1:28" x14ac:dyDescent="0.25">
      <c r="A69" s="56"/>
      <c r="B69" s="56"/>
      <c r="C69" s="56"/>
      <c r="D69" s="222"/>
      <c r="E69" s="56"/>
      <c r="F69" s="56"/>
      <c r="L69" s="56"/>
      <c r="M69" s="56"/>
      <c r="N69" s="56"/>
      <c r="O69" s="56"/>
      <c r="P69" s="56"/>
      <c r="Q69" s="56"/>
      <c r="R69" s="56"/>
      <c r="S69" s="56"/>
      <c r="T69" s="56"/>
      <c r="U69" s="56"/>
      <c r="V69" s="56"/>
      <c r="W69" s="56"/>
      <c r="X69" s="56"/>
      <c r="Y69" s="56"/>
      <c r="Z69" s="56"/>
      <c r="AA69" s="56"/>
      <c r="AB69" s="56"/>
    </row>
    <row r="70" spans="1:28" ht="36.75" customHeight="1" x14ac:dyDescent="0.25">
      <c r="A70" s="56"/>
      <c r="B70" s="475"/>
      <c r="C70" s="475"/>
      <c r="D70" s="475"/>
      <c r="E70" s="475"/>
      <c r="F70" s="475"/>
      <c r="G70" s="475"/>
      <c r="H70" s="475"/>
      <c r="I70" s="475"/>
      <c r="J70" s="294"/>
      <c r="K70" s="294"/>
      <c r="L70" s="56"/>
      <c r="M70" s="56"/>
      <c r="N70" s="56"/>
      <c r="O70" s="56"/>
      <c r="P70" s="56"/>
      <c r="Q70" s="56"/>
      <c r="R70" s="56"/>
      <c r="S70" s="56"/>
      <c r="T70" s="56"/>
      <c r="U70" s="56"/>
      <c r="V70" s="56"/>
      <c r="W70" s="56"/>
      <c r="X70" s="56"/>
      <c r="Y70" s="56"/>
      <c r="Z70" s="56"/>
      <c r="AA70" s="56"/>
      <c r="AB70" s="56"/>
    </row>
    <row r="71" spans="1:28" x14ac:dyDescent="0.25">
      <c r="A71" s="56"/>
      <c r="B71" s="60"/>
      <c r="C71" s="60"/>
      <c r="D71" s="225"/>
      <c r="E71" s="60"/>
      <c r="F71" s="60"/>
      <c r="L71" s="56"/>
      <c r="M71" s="56"/>
      <c r="N71" s="59"/>
      <c r="O71" s="56"/>
      <c r="P71" s="56"/>
      <c r="Q71" s="56"/>
      <c r="R71" s="56"/>
      <c r="S71" s="56"/>
      <c r="T71" s="56"/>
      <c r="U71" s="56"/>
      <c r="V71" s="56"/>
      <c r="W71" s="56"/>
      <c r="X71" s="56"/>
      <c r="Y71" s="56"/>
      <c r="Z71" s="56"/>
      <c r="AA71" s="56"/>
      <c r="AB71" s="56"/>
    </row>
    <row r="72" spans="1:28" ht="51" customHeight="1" x14ac:dyDescent="0.25">
      <c r="A72" s="56"/>
      <c r="B72" s="475"/>
      <c r="C72" s="475"/>
      <c r="D72" s="475"/>
      <c r="E72" s="475"/>
      <c r="F72" s="475"/>
      <c r="G72" s="475"/>
      <c r="H72" s="475"/>
      <c r="I72" s="475"/>
      <c r="J72" s="294"/>
      <c r="K72" s="294"/>
      <c r="L72" s="56"/>
      <c r="M72" s="56"/>
      <c r="N72" s="59"/>
      <c r="O72" s="56"/>
      <c r="P72" s="56"/>
      <c r="Q72" s="56"/>
      <c r="R72" s="56"/>
      <c r="S72" s="56"/>
      <c r="T72" s="56"/>
      <c r="U72" s="56"/>
      <c r="V72" s="56"/>
      <c r="W72" s="56"/>
      <c r="X72" s="56"/>
      <c r="Y72" s="56"/>
      <c r="Z72" s="56"/>
      <c r="AA72" s="56"/>
      <c r="AB72" s="56"/>
    </row>
    <row r="73" spans="1:28" ht="32.25" customHeight="1" x14ac:dyDescent="0.25">
      <c r="A73" s="56"/>
      <c r="B73" s="477"/>
      <c r="C73" s="477"/>
      <c r="D73" s="477"/>
      <c r="E73" s="477"/>
      <c r="F73" s="477"/>
      <c r="G73" s="477"/>
      <c r="H73" s="477"/>
      <c r="I73" s="477"/>
      <c r="J73" s="296"/>
      <c r="K73" s="296"/>
      <c r="L73" s="56"/>
      <c r="M73" s="56"/>
      <c r="N73" s="56"/>
      <c r="O73" s="56"/>
      <c r="P73" s="56"/>
      <c r="Q73" s="56"/>
      <c r="R73" s="56"/>
      <c r="S73" s="56"/>
      <c r="T73" s="56"/>
      <c r="U73" s="56"/>
      <c r="V73" s="56"/>
      <c r="W73" s="56"/>
      <c r="X73" s="56"/>
      <c r="Y73" s="56"/>
      <c r="Z73" s="56"/>
      <c r="AA73" s="56"/>
      <c r="AB73" s="56"/>
    </row>
    <row r="74" spans="1:28" ht="51.75" customHeight="1" x14ac:dyDescent="0.25">
      <c r="A74" s="56"/>
      <c r="B74" s="475"/>
      <c r="C74" s="475"/>
      <c r="D74" s="475"/>
      <c r="E74" s="475"/>
      <c r="F74" s="475"/>
      <c r="G74" s="475"/>
      <c r="H74" s="475"/>
      <c r="I74" s="475"/>
      <c r="J74" s="294"/>
      <c r="K74" s="294"/>
      <c r="L74" s="56"/>
      <c r="M74" s="56"/>
      <c r="N74" s="56"/>
      <c r="O74" s="56"/>
      <c r="P74" s="56"/>
      <c r="Q74" s="56"/>
      <c r="R74" s="56"/>
      <c r="S74" s="56"/>
      <c r="T74" s="56"/>
      <c r="U74" s="56"/>
      <c r="V74" s="56"/>
      <c r="W74" s="56"/>
      <c r="X74" s="56"/>
      <c r="Y74" s="56"/>
      <c r="Z74" s="56"/>
      <c r="AA74" s="56"/>
      <c r="AB74" s="56"/>
    </row>
    <row r="75" spans="1:28" ht="21.75" customHeight="1" x14ac:dyDescent="0.25">
      <c r="A75" s="56"/>
      <c r="B75" s="478"/>
      <c r="C75" s="478"/>
      <c r="D75" s="478"/>
      <c r="E75" s="478"/>
      <c r="F75" s="478"/>
      <c r="G75" s="478"/>
      <c r="H75" s="478"/>
      <c r="I75" s="478"/>
      <c r="J75" s="297"/>
      <c r="K75" s="297"/>
      <c r="L75" s="57"/>
      <c r="M75" s="57"/>
      <c r="N75" s="56"/>
      <c r="O75" s="56"/>
      <c r="P75" s="56"/>
      <c r="Q75" s="56"/>
      <c r="R75" s="56"/>
      <c r="S75" s="56"/>
      <c r="T75" s="56"/>
      <c r="U75" s="56"/>
      <c r="V75" s="56"/>
      <c r="W75" s="56"/>
      <c r="X75" s="56"/>
      <c r="Y75" s="56"/>
      <c r="Z75" s="56"/>
      <c r="AA75" s="56"/>
      <c r="AB75" s="56"/>
    </row>
    <row r="76" spans="1:28" ht="23.25" customHeight="1" x14ac:dyDescent="0.25">
      <c r="A76" s="56"/>
      <c r="B76" s="57"/>
      <c r="C76" s="57"/>
      <c r="D76" s="226"/>
      <c r="E76" s="57"/>
      <c r="F76" s="57"/>
      <c r="L76" s="56"/>
      <c r="M76" s="56"/>
      <c r="N76" s="56"/>
      <c r="O76" s="56"/>
      <c r="P76" s="56"/>
      <c r="Q76" s="56"/>
      <c r="R76" s="56"/>
      <c r="S76" s="56"/>
      <c r="T76" s="56"/>
      <c r="U76" s="56"/>
      <c r="V76" s="56"/>
      <c r="W76" s="56"/>
      <c r="X76" s="56"/>
      <c r="Y76" s="56"/>
      <c r="Z76" s="56"/>
      <c r="AA76" s="56"/>
      <c r="AB76" s="56"/>
    </row>
    <row r="77" spans="1:28" ht="18.75" customHeight="1" x14ac:dyDescent="0.25">
      <c r="A77" s="56"/>
      <c r="B77" s="476"/>
      <c r="C77" s="476"/>
      <c r="D77" s="476"/>
      <c r="E77" s="476"/>
      <c r="F77" s="476"/>
      <c r="G77" s="476"/>
      <c r="H77" s="476"/>
      <c r="I77" s="476"/>
      <c r="J77" s="295"/>
      <c r="K77" s="295"/>
      <c r="L77" s="56"/>
      <c r="M77" s="56"/>
      <c r="N77" s="56"/>
      <c r="O77" s="56"/>
      <c r="P77" s="56"/>
      <c r="Q77" s="56"/>
      <c r="R77" s="56"/>
      <c r="S77" s="56"/>
      <c r="T77" s="56"/>
      <c r="U77" s="56"/>
      <c r="V77" s="56"/>
      <c r="W77" s="56"/>
      <c r="X77" s="56"/>
      <c r="Y77" s="56"/>
      <c r="Z77" s="56"/>
      <c r="AA77" s="56"/>
      <c r="AB77" s="56"/>
    </row>
    <row r="78" spans="1:28" x14ac:dyDescent="0.25">
      <c r="A78" s="56"/>
      <c r="B78" s="56"/>
      <c r="C78" s="56"/>
      <c r="D78" s="222"/>
      <c r="E78" s="56"/>
      <c r="F78" s="56"/>
      <c r="L78" s="56"/>
      <c r="M78" s="56"/>
      <c r="N78" s="56"/>
      <c r="O78" s="56"/>
      <c r="P78" s="56"/>
      <c r="Q78" s="56"/>
      <c r="R78" s="56"/>
      <c r="S78" s="56"/>
      <c r="T78" s="56"/>
      <c r="U78" s="56"/>
      <c r="V78" s="56"/>
      <c r="W78" s="56"/>
      <c r="X78" s="56"/>
      <c r="Y78" s="56"/>
      <c r="Z78" s="56"/>
      <c r="AA78" s="56"/>
      <c r="AB78" s="56"/>
    </row>
    <row r="79" spans="1:28" x14ac:dyDescent="0.25">
      <c r="A79" s="56"/>
      <c r="B79" s="56"/>
      <c r="C79" s="56"/>
      <c r="D79" s="222"/>
      <c r="E79" s="56"/>
      <c r="F79" s="56"/>
      <c r="L79" s="56"/>
      <c r="M79" s="56"/>
      <c r="N79" s="56"/>
      <c r="O79" s="56"/>
      <c r="P79" s="56"/>
      <c r="Q79" s="56"/>
      <c r="R79" s="56"/>
      <c r="S79" s="56"/>
      <c r="T79" s="56"/>
      <c r="U79" s="56"/>
      <c r="V79" s="56"/>
      <c r="W79" s="56"/>
      <c r="X79" s="56"/>
      <c r="Y79" s="56"/>
      <c r="Z79" s="56"/>
      <c r="AA79" s="56"/>
      <c r="AB79" s="56"/>
    </row>
    <row r="80" spans="1:28"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AC24:AC64">
    <cfRule type="cellIs" dxfId="49" priority="20" operator="notEqual">
      <formula>0</formula>
    </cfRule>
  </conditionalFormatting>
  <conditionalFormatting sqref="C24:C64">
    <cfRule type="cellIs" dxfId="48" priority="14" operator="notEqual">
      <formula>0</formula>
    </cfRule>
  </conditionalFormatting>
  <conditionalFormatting sqref="J35:J57">
    <cfRule type="cellIs" dxfId="47" priority="7" operator="notEqual">
      <formula>0</formula>
    </cfRule>
  </conditionalFormatting>
  <conditionalFormatting sqref="N35:N57">
    <cfRule type="cellIs" dxfId="46" priority="6" operator="notEqual">
      <formula>0</formula>
    </cfRule>
  </conditionalFormatting>
  <conditionalFormatting sqref="P35:P57">
    <cfRule type="cellIs" dxfId="45" priority="5" operator="notEqual">
      <formula>0</formula>
    </cfRule>
  </conditionalFormatting>
  <conditionalFormatting sqref="T35:T57">
    <cfRule type="cellIs" dxfId="44" priority="4" operator="notEqual">
      <formula>0</formula>
    </cfRule>
  </conditionalFormatting>
  <conditionalFormatting sqref="X35:X57">
    <cfRule type="cellIs" dxfId="43" priority="3" operator="notEqual">
      <formula>0</formula>
    </cfRule>
  </conditionalFormatting>
  <conditionalFormatting sqref="H24:Q24">
    <cfRule type="cellIs" dxfId="42" priority="31" operator="greaterThan">
      <formula>0</formula>
    </cfRule>
  </conditionalFormatting>
  <conditionalFormatting sqref="T24:U24 X24:Y24 H25:M34 H24:Q24 H58:M64 H35:I57 K35:M57 AB24:AB64">
    <cfRule type="cellIs" dxfId="41" priority="30" operator="notEqual">
      <formula>0</formula>
    </cfRule>
  </conditionalFormatting>
  <conditionalFormatting sqref="T24:U24 X24:Y24">
    <cfRule type="cellIs" dxfId="40" priority="29" operator="greaterThan">
      <formula>0</formula>
    </cfRule>
  </conditionalFormatting>
  <conditionalFormatting sqref="T24:U24 X24:Y24">
    <cfRule type="cellIs" dxfId="39" priority="28" operator="greaterThan">
      <formula>0</formula>
    </cfRule>
  </conditionalFormatting>
  <conditionalFormatting sqref="T24:U24 X24:Y24">
    <cfRule type="cellIs" dxfId="38" priority="27" operator="greaterThan">
      <formula>0</formula>
    </cfRule>
  </conditionalFormatting>
  <conditionalFormatting sqref="N25:Q34 T25:U34 X25:Y34 N58:Q64 O35:O57 Q35:Q57 T58:U64 U35:U57 X58:Y64 Y35:Y57">
    <cfRule type="cellIs" dxfId="37" priority="21" operator="notEqual">
      <formula>0</formula>
    </cfRule>
  </conditionalFormatting>
  <conditionalFormatting sqref="C30">
    <cfRule type="cellIs" dxfId="36" priority="18" operator="greaterThan">
      <formula>0</formula>
    </cfRule>
  </conditionalFormatting>
  <conditionalFormatting sqref="C31">
    <cfRule type="cellIs" dxfId="35" priority="17" operator="greaterThan">
      <formula>0</formula>
    </cfRule>
  </conditionalFormatting>
  <conditionalFormatting sqref="C31">
    <cfRule type="cellIs" dxfId="34" priority="16" operator="greaterThan">
      <formula>0</formula>
    </cfRule>
  </conditionalFormatting>
  <conditionalFormatting sqref="C31">
    <cfRule type="cellIs" dxfId="33" priority="15" operator="greaterThan">
      <formula>0</formula>
    </cfRule>
  </conditionalFormatting>
  <conditionalFormatting sqref="D24:G24">
    <cfRule type="cellIs" dxfId="32" priority="2" operator="greaterThan">
      <formula>0</formula>
    </cfRule>
  </conditionalFormatting>
  <conditionalFormatting sqref="D24:G64">
    <cfRule type="cellIs" dxfId="3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pane="topRight"/>
      <selection pane="bottomLeft"/>
      <selection pane="bottomRight" activeCell="G30" sqref="G30"/>
    </sheetView>
  </sheetViews>
  <sheetFormatPr defaultColWidth="9.28515625" defaultRowHeight="15.75" x14ac:dyDescent="0.25"/>
  <cols>
    <col min="1" max="1" width="9.28515625" style="55"/>
    <col min="2" max="2" width="57.7109375" style="55" customWidth="1"/>
    <col min="3" max="3" width="13" style="55" customWidth="1"/>
    <col min="4" max="4" width="17.7109375" style="221" hidden="1" customWidth="1"/>
    <col min="5" max="5" width="17.7109375" style="221" customWidth="1"/>
    <col min="6" max="7" width="19" style="55" customWidth="1"/>
    <col min="8" max="8" width="12" style="55" customWidth="1"/>
    <col min="9" max="10" width="9.42578125" style="55" customWidth="1"/>
    <col min="11" max="11" width="9.7109375" style="55" customWidth="1"/>
    <col min="12" max="18" width="9.42578125" style="55" customWidth="1"/>
    <col min="19" max="24" width="9.42578125" style="56" customWidth="1"/>
    <col min="25" max="28" width="9.42578125" style="55" customWidth="1"/>
    <col min="29" max="40" width="0" style="55" hidden="1" customWidth="1"/>
    <col min="41" max="41" width="13.140625" style="55" customWidth="1"/>
    <col min="42" max="42" width="24.85546875" style="221" customWidth="1"/>
    <col min="43" max="43" width="9.28515625" style="55"/>
    <col min="44" max="44" width="28.28515625" style="55" customWidth="1"/>
    <col min="45" max="16384" width="9.28515625" style="55"/>
  </cols>
  <sheetData>
    <row r="1" spans="1:42" ht="18.75" x14ac:dyDescent="0.25">
      <c r="A1" s="56"/>
      <c r="B1" s="56"/>
      <c r="C1" s="56"/>
      <c r="D1" s="222"/>
      <c r="E1" s="222"/>
      <c r="F1" s="56"/>
      <c r="G1" s="56"/>
      <c r="H1" s="56"/>
      <c r="I1" s="56"/>
      <c r="J1" s="56"/>
      <c r="K1" s="56"/>
      <c r="L1" s="56"/>
      <c r="M1" s="56"/>
      <c r="N1" s="56"/>
      <c r="O1" s="56"/>
      <c r="P1" s="56"/>
      <c r="Q1" s="56"/>
      <c r="R1" s="56"/>
      <c r="Y1" s="56"/>
      <c r="Z1" s="56"/>
      <c r="AP1" s="219" t="s">
        <v>66</v>
      </c>
    </row>
    <row r="2" spans="1:42" ht="18.75" x14ac:dyDescent="0.3">
      <c r="A2" s="56"/>
      <c r="B2" s="56"/>
      <c r="C2" s="56"/>
      <c r="D2" s="222"/>
      <c r="E2" s="222"/>
      <c r="F2" s="56"/>
      <c r="G2" s="56"/>
      <c r="H2" s="56"/>
      <c r="I2" s="56"/>
      <c r="J2" s="56"/>
      <c r="K2" s="56"/>
      <c r="L2" s="56"/>
      <c r="M2" s="56"/>
      <c r="N2" s="56"/>
      <c r="O2" s="56"/>
      <c r="P2" s="56"/>
      <c r="Q2" s="56"/>
      <c r="R2" s="56"/>
      <c r="Y2" s="56"/>
      <c r="Z2" s="56"/>
      <c r="AP2" s="220" t="s">
        <v>8</v>
      </c>
    </row>
    <row r="3" spans="1:42" ht="18.75" x14ac:dyDescent="0.3">
      <c r="A3" s="56"/>
      <c r="B3" s="56"/>
      <c r="C3" s="56"/>
      <c r="D3" s="222"/>
      <c r="E3" s="222"/>
      <c r="F3" s="56"/>
      <c r="G3" s="56"/>
      <c r="H3" s="56"/>
      <c r="I3" s="56"/>
      <c r="J3" s="56"/>
      <c r="K3" s="56"/>
      <c r="L3" s="56"/>
      <c r="M3" s="56"/>
      <c r="N3" s="56"/>
      <c r="O3" s="56"/>
      <c r="P3" s="56"/>
      <c r="Q3" s="56"/>
      <c r="R3" s="56"/>
      <c r="Y3" s="56"/>
      <c r="Z3" s="56"/>
      <c r="AP3" s="220" t="s">
        <v>65</v>
      </c>
    </row>
    <row r="4" spans="1:42" ht="18.75" customHeight="1" x14ac:dyDescent="0.25">
      <c r="A4" s="464" t="str">
        <f>'6.1. Паспорт сетевой график'!A5:L5</f>
        <v>Год раскрытия информации: 2020 год</v>
      </c>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c r="AD4" s="464"/>
      <c r="AE4" s="464"/>
      <c r="AF4" s="464"/>
      <c r="AG4" s="464"/>
      <c r="AH4" s="464"/>
      <c r="AI4" s="464"/>
      <c r="AJ4" s="464"/>
      <c r="AK4" s="464"/>
      <c r="AL4" s="464"/>
      <c r="AM4" s="464"/>
      <c r="AN4" s="464"/>
      <c r="AO4" s="464"/>
      <c r="AP4" s="464"/>
    </row>
    <row r="5" spans="1:42" ht="18.75" x14ac:dyDescent="0.3">
      <c r="A5" s="56"/>
      <c r="B5" s="56"/>
      <c r="C5" s="56"/>
      <c r="D5" s="222"/>
      <c r="E5" s="222"/>
      <c r="F5" s="56"/>
      <c r="G5" s="56"/>
      <c r="H5" s="56"/>
      <c r="I5" s="56"/>
      <c r="J5" s="56"/>
      <c r="K5" s="56"/>
      <c r="L5" s="56"/>
      <c r="M5" s="56"/>
      <c r="N5" s="56"/>
      <c r="O5" s="56"/>
      <c r="P5" s="56"/>
      <c r="Q5" s="56"/>
      <c r="R5" s="56"/>
      <c r="Y5" s="56"/>
      <c r="Z5" s="56"/>
      <c r="AP5" s="220"/>
    </row>
    <row r="6" spans="1:42"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0"/>
      <c r="AF6" s="400"/>
      <c r="AG6" s="400"/>
      <c r="AH6" s="400"/>
      <c r="AI6" s="400"/>
      <c r="AJ6" s="400"/>
      <c r="AK6" s="400"/>
      <c r="AL6" s="400"/>
      <c r="AM6" s="400"/>
      <c r="AN6" s="400"/>
      <c r="AO6" s="400"/>
      <c r="AP6" s="400"/>
    </row>
    <row r="7" spans="1:42" ht="18.75" x14ac:dyDescent="0.25">
      <c r="A7" s="133"/>
      <c r="B7" s="133"/>
      <c r="C7" s="133"/>
      <c r="D7" s="133"/>
      <c r="E7" s="133"/>
      <c r="F7" s="133"/>
      <c r="G7" s="133"/>
      <c r="H7" s="133"/>
      <c r="I7" s="133"/>
      <c r="J7" s="133"/>
      <c r="K7" s="133"/>
      <c r="L7" s="133"/>
      <c r="M7" s="133"/>
      <c r="N7" s="133"/>
      <c r="O7" s="133"/>
      <c r="P7" s="133"/>
      <c r="Q7" s="133"/>
      <c r="R7" s="133"/>
      <c r="S7" s="133"/>
      <c r="T7" s="133"/>
      <c r="U7" s="133"/>
      <c r="V7" s="133"/>
      <c r="W7" s="74"/>
      <c r="X7" s="74"/>
      <c r="Y7" s="74"/>
      <c r="Z7" s="74"/>
      <c r="AA7" s="74"/>
      <c r="AB7" s="74"/>
      <c r="AC7" s="74"/>
      <c r="AD7" s="74"/>
      <c r="AE7" s="74"/>
      <c r="AF7" s="74"/>
      <c r="AG7" s="74"/>
      <c r="AH7" s="74"/>
      <c r="AI7" s="74"/>
      <c r="AJ7" s="74"/>
      <c r="AK7" s="74"/>
      <c r="AL7" s="74"/>
      <c r="AM7" s="74"/>
      <c r="AN7" s="74"/>
      <c r="AO7" s="74"/>
      <c r="AP7" s="74"/>
    </row>
    <row r="8" spans="1:42" x14ac:dyDescent="0.25">
      <c r="A8" s="465" t="str">
        <f>'1. паспорт местоположение'!A9:C9</f>
        <v>Акционерное общество "Янтарьэнерго" ДЗО  ПАО "Россети"</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c r="AD8" s="465"/>
      <c r="AE8" s="465"/>
      <c r="AF8" s="465"/>
      <c r="AG8" s="465"/>
      <c r="AH8" s="465"/>
      <c r="AI8" s="465"/>
      <c r="AJ8" s="465"/>
      <c r="AK8" s="465"/>
      <c r="AL8" s="465"/>
      <c r="AM8" s="465"/>
      <c r="AN8" s="465"/>
      <c r="AO8" s="465"/>
      <c r="AP8" s="465"/>
    </row>
    <row r="9" spans="1:42" ht="18.75" customHeight="1" x14ac:dyDescent="0.25">
      <c r="A9" s="396" t="s">
        <v>6</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row>
    <row r="10" spans="1:42"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74"/>
      <c r="X10" s="74"/>
      <c r="Y10" s="74"/>
      <c r="Z10" s="74"/>
      <c r="AA10" s="74"/>
      <c r="AB10" s="74"/>
      <c r="AC10" s="74"/>
      <c r="AD10" s="74"/>
      <c r="AE10" s="74"/>
      <c r="AF10" s="74"/>
      <c r="AG10" s="74"/>
      <c r="AH10" s="74"/>
      <c r="AI10" s="74"/>
      <c r="AJ10" s="74"/>
      <c r="AK10" s="74"/>
      <c r="AL10" s="74"/>
      <c r="AM10" s="74"/>
      <c r="AN10" s="74"/>
      <c r="AO10" s="74"/>
      <c r="AP10" s="74"/>
    </row>
    <row r="11" spans="1:42" x14ac:dyDescent="0.25">
      <c r="A11" s="465" t="str">
        <f>'1. паспорт местоположение'!A12:C12</f>
        <v>J_16-0138</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c r="AD11" s="465"/>
      <c r="AE11" s="465"/>
      <c r="AF11" s="465"/>
      <c r="AG11" s="465"/>
      <c r="AH11" s="465"/>
      <c r="AI11" s="465"/>
      <c r="AJ11" s="465"/>
      <c r="AK11" s="465"/>
      <c r="AL11" s="465"/>
      <c r="AM11" s="465"/>
      <c r="AN11" s="465"/>
      <c r="AO11" s="465"/>
      <c r="AP11" s="465"/>
    </row>
    <row r="12" spans="1:42" x14ac:dyDescent="0.25">
      <c r="A12" s="396" t="s">
        <v>5</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396"/>
      <c r="AP12" s="396"/>
    </row>
    <row r="13" spans="1:42" ht="16.5" customHeight="1" x14ac:dyDescent="0.3">
      <c r="A13" s="10"/>
      <c r="B13" s="10"/>
      <c r="C13" s="10"/>
      <c r="D13" s="223"/>
      <c r="E13" s="223"/>
      <c r="F13" s="10"/>
      <c r="G13" s="10"/>
      <c r="H13" s="10"/>
      <c r="I13" s="10"/>
      <c r="J13" s="10"/>
      <c r="K13" s="10"/>
      <c r="L13" s="10"/>
      <c r="M13" s="10"/>
      <c r="N13" s="10"/>
      <c r="O13" s="10"/>
      <c r="P13" s="10"/>
      <c r="Q13" s="10"/>
      <c r="R13" s="10"/>
      <c r="S13" s="10"/>
      <c r="T13" s="10"/>
      <c r="U13" s="10"/>
      <c r="V13" s="10"/>
      <c r="W13" s="73"/>
      <c r="X13" s="73"/>
      <c r="Y13" s="73"/>
      <c r="Z13" s="73"/>
      <c r="AA13" s="73"/>
      <c r="AB13" s="73"/>
      <c r="AC13" s="73"/>
      <c r="AD13" s="73"/>
      <c r="AE13" s="73"/>
      <c r="AF13" s="73"/>
      <c r="AG13" s="73"/>
      <c r="AH13" s="73"/>
      <c r="AI13" s="73"/>
      <c r="AJ13" s="73"/>
      <c r="AK13" s="73"/>
      <c r="AL13" s="73"/>
      <c r="AM13" s="73"/>
      <c r="AN13" s="73"/>
      <c r="AO13" s="73"/>
      <c r="AP13" s="75"/>
    </row>
    <row r="14" spans="1:42" x14ac:dyDescent="0.25">
      <c r="A14" s="466"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c r="AD14" s="466"/>
      <c r="AE14" s="466"/>
      <c r="AF14" s="466"/>
      <c r="AG14" s="466"/>
      <c r="AH14" s="466"/>
      <c r="AI14" s="466"/>
      <c r="AJ14" s="466"/>
      <c r="AK14" s="466"/>
      <c r="AL14" s="466"/>
      <c r="AM14" s="466"/>
      <c r="AN14" s="466"/>
      <c r="AO14" s="466"/>
      <c r="AP14" s="466"/>
    </row>
    <row r="15" spans="1:42" ht="15.75" customHeight="1" x14ac:dyDescent="0.25">
      <c r="A15" s="396" t="s">
        <v>4</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row>
    <row r="16" spans="1:42"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7"/>
      <c r="AH16" s="467"/>
      <c r="AI16" s="467"/>
      <c r="AJ16" s="467"/>
      <c r="AK16" s="467"/>
      <c r="AL16" s="467"/>
      <c r="AM16" s="467"/>
      <c r="AN16" s="467"/>
      <c r="AO16" s="467"/>
      <c r="AP16" s="467"/>
    </row>
    <row r="17" spans="1:45" x14ac:dyDescent="0.25">
      <c r="A17" s="56"/>
      <c r="Y17" s="56"/>
      <c r="Z17" s="56"/>
      <c r="AA17" s="56"/>
      <c r="AB17" s="56"/>
      <c r="AC17" s="56"/>
      <c r="AD17" s="56"/>
      <c r="AE17" s="56"/>
      <c r="AF17" s="56"/>
      <c r="AG17" s="56"/>
      <c r="AH17" s="56"/>
      <c r="AI17" s="56"/>
      <c r="AJ17" s="56"/>
      <c r="AK17" s="56"/>
      <c r="AL17" s="56"/>
      <c r="AM17" s="56"/>
      <c r="AN17" s="56"/>
      <c r="AO17" s="56"/>
    </row>
    <row r="18" spans="1:45" x14ac:dyDescent="0.25">
      <c r="A18" s="468" t="s">
        <v>485</v>
      </c>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row>
    <row r="19" spans="1:45" x14ac:dyDescent="0.25">
      <c r="A19" s="56"/>
      <c r="B19" s="56"/>
      <c r="C19" s="56"/>
      <c r="D19" s="222"/>
      <c r="E19" s="222"/>
      <c r="F19" s="56"/>
      <c r="G19" s="56"/>
      <c r="H19" s="56"/>
      <c r="I19" s="56"/>
      <c r="J19" s="56"/>
      <c r="K19" s="56"/>
      <c r="L19" s="56"/>
      <c r="M19" s="56"/>
      <c r="N19" s="56"/>
      <c r="O19" s="56"/>
      <c r="P19" s="56"/>
      <c r="Q19" s="56"/>
      <c r="R19" s="56"/>
      <c r="Y19" s="56"/>
      <c r="Z19" s="56"/>
      <c r="AA19" s="56"/>
      <c r="AB19" s="56"/>
      <c r="AC19" s="56"/>
      <c r="AD19" s="56"/>
      <c r="AE19" s="56"/>
      <c r="AF19" s="56"/>
      <c r="AG19" s="56"/>
      <c r="AH19" s="56"/>
      <c r="AI19" s="56"/>
      <c r="AJ19" s="56"/>
      <c r="AK19" s="56"/>
      <c r="AL19" s="56"/>
      <c r="AM19" s="56"/>
      <c r="AN19" s="56"/>
      <c r="AO19" s="56"/>
    </row>
    <row r="20" spans="1:45" ht="33" customHeight="1" x14ac:dyDescent="0.25">
      <c r="A20" s="469" t="s">
        <v>181</v>
      </c>
      <c r="B20" s="469" t="s">
        <v>180</v>
      </c>
      <c r="C20" s="514" t="s">
        <v>179</v>
      </c>
      <c r="D20" s="515"/>
      <c r="E20" s="516"/>
      <c r="F20" s="471" t="s">
        <v>178</v>
      </c>
      <c r="G20" s="471"/>
      <c r="H20" s="479" t="s">
        <v>616</v>
      </c>
      <c r="I20" s="472">
        <v>2016</v>
      </c>
      <c r="J20" s="473"/>
      <c r="K20" s="473"/>
      <c r="L20" s="473"/>
      <c r="M20" s="472">
        <v>2017</v>
      </c>
      <c r="N20" s="473"/>
      <c r="O20" s="473"/>
      <c r="P20" s="473"/>
      <c r="Q20" s="472">
        <v>2018</v>
      </c>
      <c r="R20" s="473"/>
      <c r="S20" s="473"/>
      <c r="T20" s="473"/>
      <c r="U20" s="472">
        <v>2019</v>
      </c>
      <c r="V20" s="473"/>
      <c r="W20" s="473"/>
      <c r="X20" s="473"/>
      <c r="Y20" s="472">
        <v>2020</v>
      </c>
      <c r="Z20" s="473"/>
      <c r="AA20" s="473"/>
      <c r="AB20" s="473"/>
      <c r="AC20" s="472">
        <v>2021</v>
      </c>
      <c r="AD20" s="473"/>
      <c r="AE20" s="473"/>
      <c r="AF20" s="473"/>
      <c r="AG20" s="472">
        <v>2022</v>
      </c>
      <c r="AH20" s="473"/>
      <c r="AI20" s="473"/>
      <c r="AJ20" s="473"/>
      <c r="AK20" s="472">
        <v>2023</v>
      </c>
      <c r="AL20" s="473"/>
      <c r="AM20" s="473"/>
      <c r="AN20" s="473"/>
      <c r="AO20" s="474" t="s">
        <v>177</v>
      </c>
      <c r="AP20" s="474"/>
      <c r="AQ20" s="72"/>
      <c r="AR20" s="72"/>
      <c r="AS20" s="72"/>
    </row>
    <row r="21" spans="1:45" ht="99.75" customHeight="1" x14ac:dyDescent="0.25">
      <c r="A21" s="470"/>
      <c r="B21" s="470"/>
      <c r="C21" s="462"/>
      <c r="D21" s="517"/>
      <c r="E21" s="463"/>
      <c r="F21" s="471"/>
      <c r="G21" s="471"/>
      <c r="H21" s="480"/>
      <c r="I21" s="482" t="s">
        <v>2</v>
      </c>
      <c r="J21" s="482"/>
      <c r="K21" s="482" t="s">
        <v>557</v>
      </c>
      <c r="L21" s="482"/>
      <c r="M21" s="482" t="s">
        <v>2</v>
      </c>
      <c r="N21" s="482"/>
      <c r="O21" s="482" t="s">
        <v>557</v>
      </c>
      <c r="P21" s="482"/>
      <c r="Q21" s="482" t="s">
        <v>2</v>
      </c>
      <c r="R21" s="482"/>
      <c r="S21" s="482" t="s">
        <v>557</v>
      </c>
      <c r="T21" s="482"/>
      <c r="U21" s="482" t="s">
        <v>2</v>
      </c>
      <c r="V21" s="482"/>
      <c r="W21" s="482" t="s">
        <v>557</v>
      </c>
      <c r="X21" s="482"/>
      <c r="Y21" s="482" t="s">
        <v>2</v>
      </c>
      <c r="Z21" s="482"/>
      <c r="AA21" s="482" t="s">
        <v>557</v>
      </c>
      <c r="AB21" s="482"/>
      <c r="AC21" s="454" t="s">
        <v>2</v>
      </c>
      <c r="AD21" s="454"/>
      <c r="AE21" s="454" t="s">
        <v>176</v>
      </c>
      <c r="AF21" s="454"/>
      <c r="AG21" s="454" t="s">
        <v>2</v>
      </c>
      <c r="AH21" s="454"/>
      <c r="AI21" s="454" t="s">
        <v>176</v>
      </c>
      <c r="AJ21" s="454"/>
      <c r="AK21" s="454" t="s">
        <v>2</v>
      </c>
      <c r="AL21" s="454"/>
      <c r="AM21" s="454" t="s">
        <v>176</v>
      </c>
      <c r="AN21" s="454"/>
      <c r="AO21" s="474"/>
      <c r="AP21" s="474"/>
    </row>
    <row r="22" spans="1:45" ht="89.25" customHeight="1" x14ac:dyDescent="0.25">
      <c r="A22" s="461"/>
      <c r="B22" s="461"/>
      <c r="C22" s="279" t="s">
        <v>2</v>
      </c>
      <c r="D22" s="279" t="s">
        <v>176</v>
      </c>
      <c r="E22" s="385" t="s">
        <v>176</v>
      </c>
      <c r="F22" s="71" t="s">
        <v>602</v>
      </c>
      <c r="G22" s="71" t="s">
        <v>680</v>
      </c>
      <c r="H22" s="481"/>
      <c r="I22" s="320" t="s">
        <v>466</v>
      </c>
      <c r="J22" s="320" t="s">
        <v>467</v>
      </c>
      <c r="K22" s="320" t="s">
        <v>466</v>
      </c>
      <c r="L22" s="320" t="s">
        <v>467</v>
      </c>
      <c r="M22" s="320" t="s">
        <v>466</v>
      </c>
      <c r="N22" s="320" t="s">
        <v>467</v>
      </c>
      <c r="O22" s="320" t="s">
        <v>466</v>
      </c>
      <c r="P22" s="320" t="s">
        <v>467</v>
      </c>
      <c r="Q22" s="320" t="s">
        <v>466</v>
      </c>
      <c r="R22" s="320" t="s">
        <v>467</v>
      </c>
      <c r="S22" s="320" t="s">
        <v>466</v>
      </c>
      <c r="T22" s="320" t="s">
        <v>467</v>
      </c>
      <c r="U22" s="280" t="s">
        <v>466</v>
      </c>
      <c r="V22" s="280" t="s">
        <v>467</v>
      </c>
      <c r="W22" s="280" t="s">
        <v>466</v>
      </c>
      <c r="X22" s="280" t="s">
        <v>467</v>
      </c>
      <c r="Y22" s="280" t="s">
        <v>466</v>
      </c>
      <c r="Z22" s="280" t="s">
        <v>467</v>
      </c>
      <c r="AA22" s="280" t="s">
        <v>466</v>
      </c>
      <c r="AB22" s="280" t="s">
        <v>467</v>
      </c>
      <c r="AC22" s="280" t="s">
        <v>466</v>
      </c>
      <c r="AD22" s="280" t="s">
        <v>467</v>
      </c>
      <c r="AE22" s="280" t="s">
        <v>466</v>
      </c>
      <c r="AF22" s="280" t="s">
        <v>467</v>
      </c>
      <c r="AG22" s="280" t="s">
        <v>466</v>
      </c>
      <c r="AH22" s="280" t="s">
        <v>467</v>
      </c>
      <c r="AI22" s="280" t="s">
        <v>466</v>
      </c>
      <c r="AJ22" s="280" t="s">
        <v>467</v>
      </c>
      <c r="AK22" s="280" t="s">
        <v>466</v>
      </c>
      <c r="AL22" s="280" t="s">
        <v>467</v>
      </c>
      <c r="AM22" s="280" t="s">
        <v>466</v>
      </c>
      <c r="AN22" s="280" t="s">
        <v>467</v>
      </c>
      <c r="AO22" s="319" t="s">
        <v>2</v>
      </c>
      <c r="AP22" s="319" t="s">
        <v>9</v>
      </c>
    </row>
    <row r="23" spans="1:45" ht="19.5" customHeight="1" x14ac:dyDescent="0.25">
      <c r="A23" s="278">
        <v>1</v>
      </c>
      <c r="B23" s="278">
        <v>2</v>
      </c>
      <c r="C23" s="278">
        <v>3</v>
      </c>
      <c r="D23" s="278">
        <v>4</v>
      </c>
      <c r="E23" s="384">
        <v>4</v>
      </c>
      <c r="F23" s="318">
        <v>5</v>
      </c>
      <c r="G23" s="318">
        <v>6</v>
      </c>
      <c r="H23" s="318">
        <v>7</v>
      </c>
      <c r="I23" s="318">
        <v>8</v>
      </c>
      <c r="J23" s="318">
        <v>9</v>
      </c>
      <c r="K23" s="318">
        <v>10</v>
      </c>
      <c r="L23" s="318">
        <v>11</v>
      </c>
      <c r="M23" s="318">
        <v>12</v>
      </c>
      <c r="N23" s="318">
        <v>13</v>
      </c>
      <c r="O23" s="318">
        <v>14</v>
      </c>
      <c r="P23" s="318">
        <v>15</v>
      </c>
      <c r="Q23" s="318">
        <v>16</v>
      </c>
      <c r="R23" s="318">
        <v>17</v>
      </c>
      <c r="S23" s="318">
        <v>18</v>
      </c>
      <c r="T23" s="318">
        <v>19</v>
      </c>
      <c r="U23" s="318">
        <v>20</v>
      </c>
      <c r="V23" s="318">
        <v>21</v>
      </c>
      <c r="W23" s="318">
        <v>22</v>
      </c>
      <c r="X23" s="318">
        <v>23</v>
      </c>
      <c r="Y23" s="318">
        <v>24</v>
      </c>
      <c r="Z23" s="318">
        <v>25</v>
      </c>
      <c r="AA23" s="318">
        <v>26</v>
      </c>
      <c r="AB23" s="318">
        <v>27</v>
      </c>
      <c r="AC23" s="318">
        <v>28</v>
      </c>
      <c r="AD23" s="318">
        <v>29</v>
      </c>
      <c r="AE23" s="318">
        <v>30</v>
      </c>
      <c r="AF23" s="318">
        <v>31</v>
      </c>
      <c r="AG23" s="318">
        <v>32</v>
      </c>
      <c r="AH23" s="318">
        <v>33</v>
      </c>
      <c r="AI23" s="318">
        <v>34</v>
      </c>
      <c r="AJ23" s="318">
        <v>35</v>
      </c>
      <c r="AK23" s="318">
        <v>36</v>
      </c>
      <c r="AL23" s="318">
        <v>37</v>
      </c>
      <c r="AM23" s="318">
        <v>38</v>
      </c>
      <c r="AN23" s="318">
        <v>39</v>
      </c>
      <c r="AO23" s="318">
        <v>28</v>
      </c>
      <c r="AP23" s="318">
        <v>29</v>
      </c>
    </row>
    <row r="24" spans="1:45" s="221" customFormat="1" ht="47.25" customHeight="1" x14ac:dyDescent="0.25">
      <c r="A24" s="69">
        <v>1</v>
      </c>
      <c r="B24" s="68" t="s">
        <v>175</v>
      </c>
      <c r="C24" s="281">
        <f t="shared" ref="C24:AA24" si="0">SUM(C25:C29)</f>
        <v>87.590683240000004</v>
      </c>
      <c r="D24" s="281">
        <f t="shared" si="0"/>
        <v>64.091561900000002</v>
      </c>
      <c r="E24" s="281">
        <v>0</v>
      </c>
      <c r="F24" s="281">
        <f t="shared" si="0"/>
        <v>87.590683240000004</v>
      </c>
      <c r="G24" s="281">
        <f t="shared" si="0"/>
        <v>26.105976630000001</v>
      </c>
      <c r="H24" s="281">
        <f t="shared" si="0"/>
        <v>0</v>
      </c>
      <c r="I24" s="281">
        <f t="shared" si="0"/>
        <v>0</v>
      </c>
      <c r="J24" s="281">
        <f t="shared" si="0"/>
        <v>0</v>
      </c>
      <c r="K24" s="281">
        <f t="shared" si="0"/>
        <v>0</v>
      </c>
      <c r="L24" s="281">
        <f t="shared" si="0"/>
        <v>0</v>
      </c>
      <c r="M24" s="281">
        <f t="shared" si="0"/>
        <v>0</v>
      </c>
      <c r="N24" s="281">
        <f t="shared" si="0"/>
        <v>0</v>
      </c>
      <c r="O24" s="281">
        <f t="shared" si="0"/>
        <v>4.4999999999999998E-2</v>
      </c>
      <c r="P24" s="281">
        <f t="shared" si="0"/>
        <v>0</v>
      </c>
      <c r="Q24" s="281">
        <f t="shared" si="0"/>
        <v>0</v>
      </c>
      <c r="R24" s="281">
        <f t="shared" si="0"/>
        <v>0</v>
      </c>
      <c r="S24" s="281">
        <f t="shared" si="0"/>
        <v>61.439706610000002</v>
      </c>
      <c r="T24" s="281">
        <f t="shared" si="0"/>
        <v>0</v>
      </c>
      <c r="U24" s="281">
        <f t="shared" si="0"/>
        <v>10.105976630000001</v>
      </c>
      <c r="V24" s="281">
        <f t="shared" si="0"/>
        <v>0</v>
      </c>
      <c r="W24" s="281">
        <f t="shared" si="0"/>
        <v>2.6068552899999999</v>
      </c>
      <c r="X24" s="281">
        <f t="shared" si="0"/>
        <v>0</v>
      </c>
      <c r="Y24" s="281">
        <f t="shared" si="0"/>
        <v>16</v>
      </c>
      <c r="Z24" s="281">
        <f t="shared" si="0"/>
        <v>0</v>
      </c>
      <c r="AA24" s="281">
        <f t="shared" si="0"/>
        <v>0</v>
      </c>
      <c r="AB24" s="281">
        <f t="shared" ref="AB24:AL24" si="1">SUM(AB25:AB29)</f>
        <v>0</v>
      </c>
      <c r="AC24" s="281">
        <f t="shared" si="1"/>
        <v>0</v>
      </c>
      <c r="AD24" s="281">
        <f t="shared" si="1"/>
        <v>0</v>
      </c>
      <c r="AE24" s="281" t="s">
        <v>543</v>
      </c>
      <c r="AF24" s="281" t="s">
        <v>543</v>
      </c>
      <c r="AG24" s="281">
        <f t="shared" si="1"/>
        <v>0</v>
      </c>
      <c r="AH24" s="281">
        <f t="shared" si="1"/>
        <v>0</v>
      </c>
      <c r="AI24" s="281" t="s">
        <v>543</v>
      </c>
      <c r="AJ24" s="281" t="s">
        <v>543</v>
      </c>
      <c r="AK24" s="281">
        <f t="shared" si="1"/>
        <v>0</v>
      </c>
      <c r="AL24" s="281">
        <f t="shared" si="1"/>
        <v>0</v>
      </c>
      <c r="AM24" s="281" t="s">
        <v>543</v>
      </c>
      <c r="AN24" s="281" t="s">
        <v>543</v>
      </c>
      <c r="AO24" s="281">
        <f>I24+M24+Q24+U24+Y24</f>
        <v>26.105976630000001</v>
      </c>
      <c r="AP24" s="281">
        <f>K24+O24+S24+W24+AA24</f>
        <v>64.091561900000002</v>
      </c>
    </row>
    <row r="25" spans="1:45" ht="24" customHeight="1" x14ac:dyDescent="0.25">
      <c r="A25" s="66" t="s">
        <v>174</v>
      </c>
      <c r="B25" s="46" t="s">
        <v>173</v>
      </c>
      <c r="C25" s="281">
        <v>0</v>
      </c>
      <c r="D25" s="281">
        <v>0</v>
      </c>
      <c r="E25" s="281">
        <v>0</v>
      </c>
      <c r="F25" s="281">
        <f>C25</f>
        <v>0</v>
      </c>
      <c r="G25" s="281">
        <f>F25-H25-K25-O25-S25</f>
        <v>0</v>
      </c>
      <c r="H25" s="282">
        <v>0</v>
      </c>
      <c r="I25" s="282">
        <v>0</v>
      </c>
      <c r="J25" s="282">
        <v>0</v>
      </c>
      <c r="K25" s="282">
        <v>0</v>
      </c>
      <c r="L25" s="282">
        <v>0</v>
      </c>
      <c r="M25" s="282">
        <v>0</v>
      </c>
      <c r="N25" s="282">
        <v>0</v>
      </c>
      <c r="O25" s="282">
        <v>0</v>
      </c>
      <c r="P25" s="282">
        <v>0</v>
      </c>
      <c r="Q25" s="282">
        <v>0</v>
      </c>
      <c r="R25" s="282">
        <v>0</v>
      </c>
      <c r="S25" s="282">
        <v>0</v>
      </c>
      <c r="T25" s="282">
        <v>0</v>
      </c>
      <c r="U25" s="282">
        <v>0</v>
      </c>
      <c r="V25" s="282">
        <v>0</v>
      </c>
      <c r="W25" s="282">
        <v>0</v>
      </c>
      <c r="X25" s="282">
        <v>0</v>
      </c>
      <c r="Y25" s="282">
        <v>0</v>
      </c>
      <c r="Z25" s="282">
        <v>0</v>
      </c>
      <c r="AA25" s="282">
        <v>0</v>
      </c>
      <c r="AB25" s="282">
        <v>0</v>
      </c>
      <c r="AC25" s="282">
        <v>0</v>
      </c>
      <c r="AD25" s="282">
        <v>0</v>
      </c>
      <c r="AE25" s="281" t="s">
        <v>543</v>
      </c>
      <c r="AF25" s="281" t="s">
        <v>543</v>
      </c>
      <c r="AG25" s="282">
        <v>0</v>
      </c>
      <c r="AH25" s="282">
        <v>0</v>
      </c>
      <c r="AI25" s="281" t="s">
        <v>543</v>
      </c>
      <c r="AJ25" s="281" t="s">
        <v>543</v>
      </c>
      <c r="AK25" s="282">
        <v>0</v>
      </c>
      <c r="AL25" s="282">
        <v>0</v>
      </c>
      <c r="AM25" s="281" t="s">
        <v>543</v>
      </c>
      <c r="AN25" s="281" t="s">
        <v>543</v>
      </c>
      <c r="AO25" s="281">
        <f t="shared" ref="AO25:AO64" si="2">I25+M25+Q25+U25+Y25</f>
        <v>0</v>
      </c>
      <c r="AP25" s="281">
        <f t="shared" ref="AP25:AP64" si="3">K25+O25+S25+W25+AA25</f>
        <v>0</v>
      </c>
    </row>
    <row r="26" spans="1:45" x14ac:dyDescent="0.25">
      <c r="A26" s="66" t="s">
        <v>172</v>
      </c>
      <c r="B26" s="46" t="s">
        <v>171</v>
      </c>
      <c r="C26" s="281">
        <v>0</v>
      </c>
      <c r="D26" s="281">
        <v>0</v>
      </c>
      <c r="E26" s="281">
        <v>0</v>
      </c>
      <c r="F26" s="281">
        <f t="shared" ref="F26:F64" si="4">C26</f>
        <v>0</v>
      </c>
      <c r="G26" s="281">
        <f t="shared" ref="G26:G64" si="5">F26-H26-K26-O26-S26</f>
        <v>0</v>
      </c>
      <c r="H26" s="282">
        <v>0</v>
      </c>
      <c r="I26" s="282">
        <v>0</v>
      </c>
      <c r="J26" s="282">
        <v>0</v>
      </c>
      <c r="K26" s="282">
        <v>0</v>
      </c>
      <c r="L26" s="282">
        <v>0</v>
      </c>
      <c r="M26" s="282">
        <v>0</v>
      </c>
      <c r="N26" s="282">
        <v>0</v>
      </c>
      <c r="O26" s="282">
        <v>0</v>
      </c>
      <c r="P26" s="282">
        <v>0</v>
      </c>
      <c r="Q26" s="282">
        <v>0</v>
      </c>
      <c r="R26" s="282">
        <v>0</v>
      </c>
      <c r="S26" s="282">
        <v>0</v>
      </c>
      <c r="T26" s="282">
        <v>0</v>
      </c>
      <c r="U26" s="282">
        <v>0</v>
      </c>
      <c r="V26" s="282">
        <v>0</v>
      </c>
      <c r="W26" s="282">
        <v>0</v>
      </c>
      <c r="X26" s="282">
        <v>0</v>
      </c>
      <c r="Y26" s="282">
        <v>0</v>
      </c>
      <c r="Z26" s="282">
        <v>0</v>
      </c>
      <c r="AA26" s="282">
        <v>0</v>
      </c>
      <c r="AB26" s="282">
        <v>0</v>
      </c>
      <c r="AC26" s="282">
        <v>0</v>
      </c>
      <c r="AD26" s="282">
        <v>0</v>
      </c>
      <c r="AE26" s="281" t="s">
        <v>543</v>
      </c>
      <c r="AF26" s="281" t="s">
        <v>543</v>
      </c>
      <c r="AG26" s="282">
        <v>0</v>
      </c>
      <c r="AH26" s="282">
        <v>0</v>
      </c>
      <c r="AI26" s="281" t="s">
        <v>543</v>
      </c>
      <c r="AJ26" s="281" t="s">
        <v>543</v>
      </c>
      <c r="AK26" s="282">
        <v>0</v>
      </c>
      <c r="AL26" s="282">
        <v>0</v>
      </c>
      <c r="AM26" s="281" t="s">
        <v>543</v>
      </c>
      <c r="AN26" s="281" t="s">
        <v>543</v>
      </c>
      <c r="AO26" s="281">
        <f t="shared" si="2"/>
        <v>0</v>
      </c>
      <c r="AP26" s="281">
        <f t="shared" si="3"/>
        <v>0</v>
      </c>
    </row>
    <row r="27" spans="1:45" ht="31.5" x14ac:dyDescent="0.25">
      <c r="A27" s="66" t="s">
        <v>170</v>
      </c>
      <c r="B27" s="46" t="s">
        <v>424</v>
      </c>
      <c r="C27" s="281">
        <v>87.590683240000004</v>
      </c>
      <c r="D27" s="281">
        <v>64.091561900000002</v>
      </c>
      <c r="E27" s="281">
        <v>0</v>
      </c>
      <c r="F27" s="281">
        <f t="shared" si="4"/>
        <v>87.590683240000004</v>
      </c>
      <c r="G27" s="281">
        <f t="shared" si="5"/>
        <v>26.105976630000001</v>
      </c>
      <c r="H27" s="282">
        <v>0</v>
      </c>
      <c r="I27" s="282">
        <v>0</v>
      </c>
      <c r="J27" s="282">
        <v>0</v>
      </c>
      <c r="K27" s="282">
        <v>0</v>
      </c>
      <c r="L27" s="282">
        <v>0</v>
      </c>
      <c r="M27" s="282">
        <v>0</v>
      </c>
      <c r="N27" s="282">
        <v>0</v>
      </c>
      <c r="O27" s="282">
        <v>4.4999999999999998E-2</v>
      </c>
      <c r="P27" s="282">
        <v>0</v>
      </c>
      <c r="Q27" s="282">
        <v>0</v>
      </c>
      <c r="R27" s="282">
        <v>0</v>
      </c>
      <c r="S27" s="282">
        <v>61.439706610000002</v>
      </c>
      <c r="T27" s="282">
        <v>0</v>
      </c>
      <c r="U27" s="282">
        <v>10.105976630000001</v>
      </c>
      <c r="V27" s="282">
        <v>0</v>
      </c>
      <c r="W27" s="282">
        <v>2.6068552899999999</v>
      </c>
      <c r="X27" s="282">
        <v>0</v>
      </c>
      <c r="Y27" s="282">
        <v>16</v>
      </c>
      <c r="Z27" s="282">
        <v>0</v>
      </c>
      <c r="AA27" s="282">
        <v>0</v>
      </c>
      <c r="AB27" s="282">
        <v>0</v>
      </c>
      <c r="AC27" s="282">
        <v>0</v>
      </c>
      <c r="AD27" s="282">
        <v>0</v>
      </c>
      <c r="AE27" s="281" t="s">
        <v>543</v>
      </c>
      <c r="AF27" s="281" t="s">
        <v>543</v>
      </c>
      <c r="AG27" s="282">
        <v>0</v>
      </c>
      <c r="AH27" s="282">
        <v>0</v>
      </c>
      <c r="AI27" s="281" t="s">
        <v>543</v>
      </c>
      <c r="AJ27" s="281" t="s">
        <v>543</v>
      </c>
      <c r="AK27" s="282">
        <v>0</v>
      </c>
      <c r="AL27" s="282">
        <v>0</v>
      </c>
      <c r="AM27" s="281" t="s">
        <v>543</v>
      </c>
      <c r="AN27" s="281" t="s">
        <v>543</v>
      </c>
      <c r="AO27" s="281">
        <f t="shared" si="2"/>
        <v>26.105976630000001</v>
      </c>
      <c r="AP27" s="281">
        <f t="shared" si="3"/>
        <v>64.091561900000002</v>
      </c>
    </row>
    <row r="28" spans="1:45" x14ac:dyDescent="0.25">
      <c r="A28" s="66" t="s">
        <v>169</v>
      </c>
      <c r="B28" s="46" t="s">
        <v>567</v>
      </c>
      <c r="C28" s="281">
        <v>0</v>
      </c>
      <c r="D28" s="281">
        <v>0</v>
      </c>
      <c r="E28" s="281">
        <v>0</v>
      </c>
      <c r="F28" s="281">
        <f t="shared" si="4"/>
        <v>0</v>
      </c>
      <c r="G28" s="281">
        <f t="shared" si="5"/>
        <v>0</v>
      </c>
      <c r="H28" s="282">
        <v>0</v>
      </c>
      <c r="I28" s="282">
        <v>0</v>
      </c>
      <c r="J28" s="282">
        <v>0</v>
      </c>
      <c r="K28" s="282">
        <v>0</v>
      </c>
      <c r="L28" s="282">
        <v>0</v>
      </c>
      <c r="M28" s="282">
        <v>0</v>
      </c>
      <c r="N28" s="282">
        <v>0</v>
      </c>
      <c r="O28" s="282">
        <v>0</v>
      </c>
      <c r="P28" s="282">
        <v>0</v>
      </c>
      <c r="Q28" s="282">
        <v>0</v>
      </c>
      <c r="R28" s="282">
        <v>0</v>
      </c>
      <c r="S28" s="282">
        <v>0</v>
      </c>
      <c r="T28" s="282">
        <v>0</v>
      </c>
      <c r="U28" s="282">
        <v>0</v>
      </c>
      <c r="V28" s="282">
        <v>0</v>
      </c>
      <c r="W28" s="282">
        <v>0</v>
      </c>
      <c r="X28" s="282">
        <v>0</v>
      </c>
      <c r="Y28" s="282">
        <v>0</v>
      </c>
      <c r="Z28" s="282">
        <v>0</v>
      </c>
      <c r="AA28" s="282">
        <v>0</v>
      </c>
      <c r="AB28" s="282">
        <v>0</v>
      </c>
      <c r="AC28" s="282">
        <v>0</v>
      </c>
      <c r="AD28" s="282">
        <v>0</v>
      </c>
      <c r="AE28" s="281" t="s">
        <v>543</v>
      </c>
      <c r="AF28" s="281" t="s">
        <v>543</v>
      </c>
      <c r="AG28" s="282">
        <v>0</v>
      </c>
      <c r="AH28" s="282">
        <v>0</v>
      </c>
      <c r="AI28" s="281" t="s">
        <v>543</v>
      </c>
      <c r="AJ28" s="281" t="s">
        <v>543</v>
      </c>
      <c r="AK28" s="282">
        <v>0</v>
      </c>
      <c r="AL28" s="282">
        <v>0</v>
      </c>
      <c r="AM28" s="281" t="s">
        <v>543</v>
      </c>
      <c r="AN28" s="281" t="s">
        <v>543</v>
      </c>
      <c r="AO28" s="281">
        <f t="shared" si="2"/>
        <v>0</v>
      </c>
      <c r="AP28" s="281">
        <f t="shared" si="3"/>
        <v>0</v>
      </c>
    </row>
    <row r="29" spans="1:45" x14ac:dyDescent="0.25">
      <c r="A29" s="66" t="s">
        <v>168</v>
      </c>
      <c r="B29" s="70" t="s">
        <v>167</v>
      </c>
      <c r="C29" s="281">
        <v>0</v>
      </c>
      <c r="D29" s="281">
        <v>0</v>
      </c>
      <c r="E29" s="281">
        <v>0</v>
      </c>
      <c r="F29" s="281">
        <f t="shared" si="4"/>
        <v>0</v>
      </c>
      <c r="G29" s="281">
        <f t="shared" si="5"/>
        <v>0</v>
      </c>
      <c r="H29" s="282">
        <v>0</v>
      </c>
      <c r="I29" s="282">
        <v>0</v>
      </c>
      <c r="J29" s="282">
        <v>0</v>
      </c>
      <c r="K29" s="282">
        <v>0</v>
      </c>
      <c r="L29" s="282">
        <v>0</v>
      </c>
      <c r="M29" s="282">
        <v>0</v>
      </c>
      <c r="N29" s="282">
        <v>0</v>
      </c>
      <c r="O29" s="282">
        <v>0</v>
      </c>
      <c r="P29" s="282">
        <v>0</v>
      </c>
      <c r="Q29" s="282">
        <v>0</v>
      </c>
      <c r="R29" s="282">
        <v>0</v>
      </c>
      <c r="S29" s="282">
        <v>0</v>
      </c>
      <c r="T29" s="282">
        <v>0</v>
      </c>
      <c r="U29" s="282">
        <v>0</v>
      </c>
      <c r="V29" s="282">
        <v>0</v>
      </c>
      <c r="W29" s="282">
        <v>0</v>
      </c>
      <c r="X29" s="282">
        <v>0</v>
      </c>
      <c r="Y29" s="282">
        <v>0</v>
      </c>
      <c r="Z29" s="282">
        <v>0</v>
      </c>
      <c r="AA29" s="282">
        <v>0</v>
      </c>
      <c r="AB29" s="282">
        <v>0</v>
      </c>
      <c r="AC29" s="282">
        <v>0</v>
      </c>
      <c r="AD29" s="282">
        <v>0</v>
      </c>
      <c r="AE29" s="281" t="s">
        <v>543</v>
      </c>
      <c r="AF29" s="281" t="s">
        <v>543</v>
      </c>
      <c r="AG29" s="282">
        <v>0</v>
      </c>
      <c r="AH29" s="282">
        <v>0</v>
      </c>
      <c r="AI29" s="281" t="s">
        <v>543</v>
      </c>
      <c r="AJ29" s="281" t="s">
        <v>543</v>
      </c>
      <c r="AK29" s="282">
        <v>0</v>
      </c>
      <c r="AL29" s="282">
        <v>0</v>
      </c>
      <c r="AM29" s="281" t="s">
        <v>543</v>
      </c>
      <c r="AN29" s="281" t="s">
        <v>543</v>
      </c>
      <c r="AO29" s="281">
        <f t="shared" si="2"/>
        <v>0</v>
      </c>
      <c r="AP29" s="281">
        <f t="shared" si="3"/>
        <v>0</v>
      </c>
    </row>
    <row r="30" spans="1:45" s="221" customFormat="1" ht="47.25" x14ac:dyDescent="0.25">
      <c r="A30" s="69" t="s">
        <v>61</v>
      </c>
      <c r="B30" s="68" t="s">
        <v>166</v>
      </c>
      <c r="C30" s="281">
        <v>74.298197860000002</v>
      </c>
      <c r="D30" s="281">
        <v>61.241517000000002</v>
      </c>
      <c r="E30" s="281">
        <v>0</v>
      </c>
      <c r="F30" s="281">
        <f t="shared" si="4"/>
        <v>74.298197860000002</v>
      </c>
      <c r="G30" s="281">
        <f t="shared" si="5"/>
        <v>5.6957137800000055</v>
      </c>
      <c r="H30" s="281">
        <v>0</v>
      </c>
      <c r="I30" s="281">
        <v>0</v>
      </c>
      <c r="J30" s="281">
        <v>0</v>
      </c>
      <c r="K30" s="281">
        <v>0</v>
      </c>
      <c r="L30" s="281">
        <v>0</v>
      </c>
      <c r="M30" s="281">
        <v>0</v>
      </c>
      <c r="N30" s="281">
        <v>0</v>
      </c>
      <c r="O30" s="281">
        <v>0.70335011000000003</v>
      </c>
      <c r="P30" s="281">
        <v>0</v>
      </c>
      <c r="Q30" s="281">
        <v>0</v>
      </c>
      <c r="R30" s="281">
        <v>0</v>
      </c>
      <c r="S30" s="281">
        <v>67.899133969999994</v>
      </c>
      <c r="T30" s="281">
        <v>0</v>
      </c>
      <c r="U30" s="281">
        <v>5.6957138900000004</v>
      </c>
      <c r="V30" s="281">
        <v>0</v>
      </c>
      <c r="W30" s="281">
        <v>-7.36096708</v>
      </c>
      <c r="X30" s="281">
        <v>0</v>
      </c>
      <c r="Y30" s="281">
        <v>0</v>
      </c>
      <c r="Z30" s="281">
        <v>0</v>
      </c>
      <c r="AA30" s="281">
        <v>0</v>
      </c>
      <c r="AB30" s="281">
        <v>0</v>
      </c>
      <c r="AC30" s="281">
        <v>0</v>
      </c>
      <c r="AD30" s="281">
        <v>0</v>
      </c>
      <c r="AE30" s="281" t="s">
        <v>543</v>
      </c>
      <c r="AF30" s="281" t="s">
        <v>543</v>
      </c>
      <c r="AG30" s="281">
        <v>0</v>
      </c>
      <c r="AH30" s="281">
        <v>0</v>
      </c>
      <c r="AI30" s="281" t="s">
        <v>543</v>
      </c>
      <c r="AJ30" s="281" t="s">
        <v>543</v>
      </c>
      <c r="AK30" s="281">
        <v>0</v>
      </c>
      <c r="AL30" s="281">
        <v>0</v>
      </c>
      <c r="AM30" s="281" t="s">
        <v>543</v>
      </c>
      <c r="AN30" s="281" t="s">
        <v>543</v>
      </c>
      <c r="AO30" s="281">
        <f t="shared" si="2"/>
        <v>5.6957138900000004</v>
      </c>
      <c r="AP30" s="281">
        <f t="shared" si="3"/>
        <v>61.241516999999995</v>
      </c>
      <c r="AR30" s="383"/>
    </row>
    <row r="31" spans="1:45" x14ac:dyDescent="0.25">
      <c r="A31" s="69" t="s">
        <v>165</v>
      </c>
      <c r="B31" s="46" t="s">
        <v>164</v>
      </c>
      <c r="C31" s="281">
        <v>1.8810000000000002</v>
      </c>
      <c r="D31" s="281">
        <v>1.881</v>
      </c>
      <c r="E31" s="281">
        <v>0</v>
      </c>
      <c r="F31" s="281">
        <f t="shared" si="4"/>
        <v>1.8810000000000002</v>
      </c>
      <c r="G31" s="281">
        <f t="shared" si="5"/>
        <v>0</v>
      </c>
      <c r="H31" s="282">
        <v>0</v>
      </c>
      <c r="I31" s="282">
        <v>0</v>
      </c>
      <c r="J31" s="282">
        <v>0</v>
      </c>
      <c r="K31" s="282">
        <v>0</v>
      </c>
      <c r="L31" s="282">
        <v>0</v>
      </c>
      <c r="M31" s="282">
        <v>0</v>
      </c>
      <c r="N31" s="282">
        <v>0</v>
      </c>
      <c r="O31" s="282">
        <v>0.65834999999999999</v>
      </c>
      <c r="P31" s="282">
        <v>0</v>
      </c>
      <c r="Q31" s="282">
        <v>0</v>
      </c>
      <c r="R31" s="282">
        <v>0</v>
      </c>
      <c r="S31" s="282">
        <v>1.22265</v>
      </c>
      <c r="T31" s="282">
        <v>0</v>
      </c>
      <c r="U31" s="282">
        <v>0</v>
      </c>
      <c r="V31" s="282">
        <v>0</v>
      </c>
      <c r="W31" s="282">
        <v>0</v>
      </c>
      <c r="X31" s="282">
        <v>0</v>
      </c>
      <c r="Y31" s="282">
        <v>0</v>
      </c>
      <c r="Z31" s="282">
        <v>0</v>
      </c>
      <c r="AA31" s="282">
        <v>0</v>
      </c>
      <c r="AB31" s="282">
        <v>0</v>
      </c>
      <c r="AC31" s="282">
        <v>0</v>
      </c>
      <c r="AD31" s="282">
        <v>0</v>
      </c>
      <c r="AE31" s="281" t="s">
        <v>543</v>
      </c>
      <c r="AF31" s="281" t="s">
        <v>543</v>
      </c>
      <c r="AG31" s="282">
        <v>0</v>
      </c>
      <c r="AH31" s="282">
        <v>0</v>
      </c>
      <c r="AI31" s="281" t="s">
        <v>543</v>
      </c>
      <c r="AJ31" s="281" t="s">
        <v>543</v>
      </c>
      <c r="AK31" s="282">
        <v>0</v>
      </c>
      <c r="AL31" s="282">
        <v>0</v>
      </c>
      <c r="AM31" s="281" t="s">
        <v>543</v>
      </c>
      <c r="AN31" s="281" t="s">
        <v>543</v>
      </c>
      <c r="AO31" s="281">
        <f t="shared" si="2"/>
        <v>0</v>
      </c>
      <c r="AP31" s="281">
        <f t="shared" si="3"/>
        <v>1.881</v>
      </c>
      <c r="AR31" s="383"/>
    </row>
    <row r="32" spans="1:45" ht="31.5" x14ac:dyDescent="0.25">
      <c r="A32" s="69" t="s">
        <v>163</v>
      </c>
      <c r="B32" s="46" t="s">
        <v>162</v>
      </c>
      <c r="C32" s="281">
        <v>10.14223486</v>
      </c>
      <c r="D32" s="281">
        <v>8.4701450000000005</v>
      </c>
      <c r="E32" s="281">
        <v>0</v>
      </c>
      <c r="F32" s="281">
        <f t="shared" si="4"/>
        <v>10.14223486</v>
      </c>
      <c r="G32" s="281">
        <f t="shared" si="5"/>
        <v>2.441539660000001</v>
      </c>
      <c r="H32" s="282">
        <v>0</v>
      </c>
      <c r="I32" s="282">
        <v>0</v>
      </c>
      <c r="J32" s="282">
        <v>0</v>
      </c>
      <c r="K32" s="282">
        <v>0</v>
      </c>
      <c r="L32" s="282">
        <v>0</v>
      </c>
      <c r="M32" s="282">
        <v>0</v>
      </c>
      <c r="N32" s="282">
        <v>0</v>
      </c>
      <c r="O32" s="282">
        <v>0</v>
      </c>
      <c r="P32" s="282">
        <v>0</v>
      </c>
      <c r="Q32" s="282">
        <v>0</v>
      </c>
      <c r="R32" s="282">
        <v>0</v>
      </c>
      <c r="S32" s="282">
        <v>7.7006951999999993</v>
      </c>
      <c r="T32" s="282">
        <v>0</v>
      </c>
      <c r="U32" s="282">
        <v>0</v>
      </c>
      <c r="V32" s="282">
        <v>0</v>
      </c>
      <c r="W32" s="282">
        <v>0.76944979999999996</v>
      </c>
      <c r="X32" s="282">
        <v>0</v>
      </c>
      <c r="Y32" s="282">
        <v>0</v>
      </c>
      <c r="Z32" s="282">
        <v>0</v>
      </c>
      <c r="AA32" s="282">
        <v>0</v>
      </c>
      <c r="AB32" s="282">
        <v>0</v>
      </c>
      <c r="AC32" s="282">
        <v>0</v>
      </c>
      <c r="AD32" s="282">
        <v>0</v>
      </c>
      <c r="AE32" s="281" t="s">
        <v>543</v>
      </c>
      <c r="AF32" s="281" t="s">
        <v>543</v>
      </c>
      <c r="AG32" s="282">
        <v>0</v>
      </c>
      <c r="AH32" s="282">
        <v>0</v>
      </c>
      <c r="AI32" s="281" t="s">
        <v>543</v>
      </c>
      <c r="AJ32" s="281" t="s">
        <v>543</v>
      </c>
      <c r="AK32" s="282">
        <v>0</v>
      </c>
      <c r="AL32" s="282">
        <v>0</v>
      </c>
      <c r="AM32" s="281" t="s">
        <v>543</v>
      </c>
      <c r="AN32" s="281" t="s">
        <v>543</v>
      </c>
      <c r="AO32" s="281">
        <f t="shared" si="2"/>
        <v>0</v>
      </c>
      <c r="AP32" s="281">
        <f t="shared" si="3"/>
        <v>8.4701449999999987</v>
      </c>
      <c r="AR32" s="383"/>
    </row>
    <row r="33" spans="1:44" x14ac:dyDescent="0.25">
      <c r="A33" s="69" t="s">
        <v>161</v>
      </c>
      <c r="B33" s="46" t="s">
        <v>160</v>
      </c>
      <c r="C33" s="281">
        <v>53.694571799999999</v>
      </c>
      <c r="D33" s="281">
        <v>42.366312000000001</v>
      </c>
      <c r="E33" s="281">
        <v>0</v>
      </c>
      <c r="F33" s="281">
        <f t="shared" si="4"/>
        <v>53.694571799999999</v>
      </c>
      <c r="G33" s="281">
        <f t="shared" si="5"/>
        <v>3.3623558199999977</v>
      </c>
      <c r="H33" s="282">
        <v>0</v>
      </c>
      <c r="I33" s="282">
        <v>0</v>
      </c>
      <c r="J33" s="282">
        <v>0</v>
      </c>
      <c r="K33" s="282">
        <v>0</v>
      </c>
      <c r="L33" s="282">
        <v>0</v>
      </c>
      <c r="M33" s="282">
        <v>0</v>
      </c>
      <c r="N33" s="282">
        <v>0</v>
      </c>
      <c r="O33" s="282">
        <v>0</v>
      </c>
      <c r="P33" s="282">
        <v>0</v>
      </c>
      <c r="Q33" s="282">
        <v>0</v>
      </c>
      <c r="R33" s="282">
        <v>0</v>
      </c>
      <c r="S33" s="282">
        <v>50.332215980000001</v>
      </c>
      <c r="T33" s="282">
        <v>0</v>
      </c>
      <c r="U33" s="282">
        <v>0</v>
      </c>
      <c r="V33" s="282">
        <v>0</v>
      </c>
      <c r="W33" s="282">
        <v>-7.9659039800000002</v>
      </c>
      <c r="X33" s="282">
        <v>0</v>
      </c>
      <c r="Y33" s="282">
        <v>0</v>
      </c>
      <c r="Z33" s="282">
        <v>0</v>
      </c>
      <c r="AA33" s="282">
        <v>0</v>
      </c>
      <c r="AB33" s="282">
        <v>0</v>
      </c>
      <c r="AC33" s="282">
        <v>0</v>
      </c>
      <c r="AD33" s="282">
        <v>0</v>
      </c>
      <c r="AE33" s="281" t="s">
        <v>543</v>
      </c>
      <c r="AF33" s="281" t="s">
        <v>543</v>
      </c>
      <c r="AG33" s="282">
        <v>0</v>
      </c>
      <c r="AH33" s="282">
        <v>0</v>
      </c>
      <c r="AI33" s="281" t="s">
        <v>543</v>
      </c>
      <c r="AJ33" s="281" t="s">
        <v>543</v>
      </c>
      <c r="AK33" s="282">
        <v>0</v>
      </c>
      <c r="AL33" s="282">
        <v>0</v>
      </c>
      <c r="AM33" s="281" t="s">
        <v>543</v>
      </c>
      <c r="AN33" s="281" t="s">
        <v>543</v>
      </c>
      <c r="AO33" s="281">
        <f t="shared" si="2"/>
        <v>0</v>
      </c>
      <c r="AP33" s="281">
        <f t="shared" si="3"/>
        <v>42.366312000000001</v>
      </c>
      <c r="AR33" s="383"/>
    </row>
    <row r="34" spans="1:44" x14ac:dyDescent="0.25">
      <c r="A34" s="69" t="s">
        <v>159</v>
      </c>
      <c r="B34" s="46" t="s">
        <v>158</v>
      </c>
      <c r="C34" s="281">
        <v>8.5803911999999993</v>
      </c>
      <c r="D34" s="281">
        <v>8.5240600000000004</v>
      </c>
      <c r="E34" s="281">
        <v>0</v>
      </c>
      <c r="F34" s="281">
        <f t="shared" si="4"/>
        <v>8.5803911999999993</v>
      </c>
      <c r="G34" s="281">
        <f t="shared" si="5"/>
        <v>-0.10818170000000116</v>
      </c>
      <c r="H34" s="282">
        <v>0</v>
      </c>
      <c r="I34" s="282">
        <v>0</v>
      </c>
      <c r="J34" s="282">
        <v>0</v>
      </c>
      <c r="K34" s="282">
        <v>0</v>
      </c>
      <c r="L34" s="282">
        <v>0</v>
      </c>
      <c r="M34" s="282">
        <v>0</v>
      </c>
      <c r="N34" s="282">
        <v>0</v>
      </c>
      <c r="O34" s="282">
        <v>4.5000110000000003E-2</v>
      </c>
      <c r="P34" s="282">
        <v>0</v>
      </c>
      <c r="Q34" s="282">
        <v>0</v>
      </c>
      <c r="R34" s="282">
        <v>0</v>
      </c>
      <c r="S34" s="282">
        <v>8.6435727900000003</v>
      </c>
      <c r="T34" s="282">
        <v>0</v>
      </c>
      <c r="U34" s="282">
        <v>0</v>
      </c>
      <c r="V34" s="282">
        <v>0</v>
      </c>
      <c r="W34" s="282">
        <v>-0.16451290000000007</v>
      </c>
      <c r="X34" s="282">
        <v>0</v>
      </c>
      <c r="Y34" s="282">
        <v>0</v>
      </c>
      <c r="Z34" s="282">
        <v>0</v>
      </c>
      <c r="AA34" s="282">
        <v>0</v>
      </c>
      <c r="AB34" s="282">
        <v>0</v>
      </c>
      <c r="AC34" s="282">
        <v>0</v>
      </c>
      <c r="AD34" s="282">
        <v>0</v>
      </c>
      <c r="AE34" s="281" t="s">
        <v>543</v>
      </c>
      <c r="AF34" s="281" t="s">
        <v>543</v>
      </c>
      <c r="AG34" s="282">
        <v>0</v>
      </c>
      <c r="AH34" s="282">
        <v>0</v>
      </c>
      <c r="AI34" s="281" t="s">
        <v>543</v>
      </c>
      <c r="AJ34" s="281" t="s">
        <v>543</v>
      </c>
      <c r="AK34" s="282">
        <v>0</v>
      </c>
      <c r="AL34" s="282">
        <v>0</v>
      </c>
      <c r="AM34" s="281" t="s">
        <v>543</v>
      </c>
      <c r="AN34" s="281" t="s">
        <v>543</v>
      </c>
      <c r="AO34" s="281">
        <f t="shared" si="2"/>
        <v>0</v>
      </c>
      <c r="AP34" s="281">
        <f t="shared" si="3"/>
        <v>8.5240600000000004</v>
      </c>
      <c r="AR34" s="383"/>
    </row>
    <row r="35" spans="1:44" s="221" customFormat="1" ht="31.5" x14ac:dyDescent="0.25">
      <c r="A35" s="69" t="s">
        <v>60</v>
      </c>
      <c r="B35" s="68" t="s">
        <v>157</v>
      </c>
      <c r="C35" s="281">
        <v>0</v>
      </c>
      <c r="D35" s="281">
        <v>0</v>
      </c>
      <c r="E35" s="281">
        <v>0</v>
      </c>
      <c r="F35" s="281">
        <f t="shared" si="4"/>
        <v>0</v>
      </c>
      <c r="G35" s="281">
        <f t="shared" si="5"/>
        <v>0</v>
      </c>
      <c r="H35" s="281">
        <v>0</v>
      </c>
      <c r="I35" s="281">
        <v>0</v>
      </c>
      <c r="J35" s="281">
        <v>0</v>
      </c>
      <c r="K35" s="281">
        <v>0</v>
      </c>
      <c r="L35" s="281">
        <v>0</v>
      </c>
      <c r="M35" s="281">
        <v>0</v>
      </c>
      <c r="N35" s="281">
        <v>0</v>
      </c>
      <c r="O35" s="281">
        <v>0</v>
      </c>
      <c r="P35" s="281">
        <v>0</v>
      </c>
      <c r="Q35" s="281">
        <v>0</v>
      </c>
      <c r="R35" s="281">
        <v>0</v>
      </c>
      <c r="S35" s="281">
        <v>0</v>
      </c>
      <c r="T35" s="281">
        <v>0</v>
      </c>
      <c r="U35" s="281">
        <v>0</v>
      </c>
      <c r="V35" s="281">
        <v>0</v>
      </c>
      <c r="W35" s="281">
        <v>0</v>
      </c>
      <c r="X35" s="281">
        <v>0</v>
      </c>
      <c r="Y35" s="281">
        <v>0</v>
      </c>
      <c r="Z35" s="281">
        <v>0</v>
      </c>
      <c r="AA35" s="281">
        <v>0</v>
      </c>
      <c r="AB35" s="281">
        <v>0</v>
      </c>
      <c r="AC35" s="281">
        <v>0</v>
      </c>
      <c r="AD35" s="281">
        <v>0</v>
      </c>
      <c r="AE35" s="281" t="s">
        <v>543</v>
      </c>
      <c r="AF35" s="281" t="s">
        <v>543</v>
      </c>
      <c r="AG35" s="281">
        <v>0</v>
      </c>
      <c r="AH35" s="281">
        <v>0</v>
      </c>
      <c r="AI35" s="281" t="s">
        <v>543</v>
      </c>
      <c r="AJ35" s="281" t="s">
        <v>543</v>
      </c>
      <c r="AK35" s="281">
        <v>0</v>
      </c>
      <c r="AL35" s="281">
        <v>0</v>
      </c>
      <c r="AM35" s="281" t="s">
        <v>543</v>
      </c>
      <c r="AN35" s="281" t="s">
        <v>543</v>
      </c>
      <c r="AO35" s="281">
        <f t="shared" si="2"/>
        <v>0</v>
      </c>
      <c r="AP35" s="281">
        <f t="shared" si="3"/>
        <v>0</v>
      </c>
    </row>
    <row r="36" spans="1:44" ht="31.5" x14ac:dyDescent="0.25">
      <c r="A36" s="66" t="s">
        <v>156</v>
      </c>
      <c r="B36" s="65" t="s">
        <v>155</v>
      </c>
      <c r="C36" s="281">
        <v>0</v>
      </c>
      <c r="D36" s="281">
        <v>0</v>
      </c>
      <c r="E36" s="281">
        <v>0</v>
      </c>
      <c r="F36" s="281">
        <f t="shared" si="4"/>
        <v>0</v>
      </c>
      <c r="G36" s="281">
        <f t="shared" si="5"/>
        <v>0</v>
      </c>
      <c r="H36" s="282">
        <v>0</v>
      </c>
      <c r="I36" s="282">
        <v>0</v>
      </c>
      <c r="J36" s="282">
        <v>0</v>
      </c>
      <c r="K36" s="282">
        <v>0</v>
      </c>
      <c r="L36" s="282">
        <v>0</v>
      </c>
      <c r="M36" s="282">
        <v>0</v>
      </c>
      <c r="N36" s="282">
        <v>0</v>
      </c>
      <c r="O36" s="282">
        <v>0</v>
      </c>
      <c r="P36" s="282">
        <v>0</v>
      </c>
      <c r="Q36" s="282">
        <v>0</v>
      </c>
      <c r="R36" s="282">
        <v>0</v>
      </c>
      <c r="S36" s="282">
        <v>0</v>
      </c>
      <c r="T36" s="282">
        <v>0</v>
      </c>
      <c r="U36" s="282">
        <v>0</v>
      </c>
      <c r="V36" s="282">
        <v>0</v>
      </c>
      <c r="W36" s="282">
        <v>0</v>
      </c>
      <c r="X36" s="282">
        <v>0</v>
      </c>
      <c r="Y36" s="282">
        <v>0</v>
      </c>
      <c r="Z36" s="282">
        <v>0</v>
      </c>
      <c r="AA36" s="282">
        <v>0</v>
      </c>
      <c r="AB36" s="282">
        <v>0</v>
      </c>
      <c r="AC36" s="282">
        <v>0</v>
      </c>
      <c r="AD36" s="282">
        <v>0</v>
      </c>
      <c r="AE36" s="281" t="s">
        <v>543</v>
      </c>
      <c r="AF36" s="281" t="s">
        <v>543</v>
      </c>
      <c r="AG36" s="282">
        <v>0</v>
      </c>
      <c r="AH36" s="282">
        <v>0</v>
      </c>
      <c r="AI36" s="281" t="s">
        <v>543</v>
      </c>
      <c r="AJ36" s="281" t="s">
        <v>543</v>
      </c>
      <c r="AK36" s="282">
        <v>0</v>
      </c>
      <c r="AL36" s="282">
        <v>0</v>
      </c>
      <c r="AM36" s="281" t="s">
        <v>543</v>
      </c>
      <c r="AN36" s="281" t="s">
        <v>543</v>
      </c>
      <c r="AO36" s="281">
        <f t="shared" si="2"/>
        <v>0</v>
      </c>
      <c r="AP36" s="281">
        <f t="shared" si="3"/>
        <v>0</v>
      </c>
    </row>
    <row r="37" spans="1:44" x14ac:dyDescent="0.25">
      <c r="A37" s="66" t="s">
        <v>154</v>
      </c>
      <c r="B37" s="65" t="s">
        <v>144</v>
      </c>
      <c r="C37" s="281">
        <v>1.52</v>
      </c>
      <c r="D37" s="281">
        <v>1.52</v>
      </c>
      <c r="E37" s="281">
        <v>0</v>
      </c>
      <c r="F37" s="281">
        <f t="shared" si="4"/>
        <v>1.52</v>
      </c>
      <c r="G37" s="281">
        <f t="shared" si="5"/>
        <v>0</v>
      </c>
      <c r="H37" s="282">
        <v>0</v>
      </c>
      <c r="I37" s="282">
        <v>0</v>
      </c>
      <c r="J37" s="282">
        <v>0</v>
      </c>
      <c r="K37" s="282">
        <v>0</v>
      </c>
      <c r="L37" s="282">
        <v>0</v>
      </c>
      <c r="M37" s="282">
        <v>0</v>
      </c>
      <c r="N37" s="282">
        <v>0</v>
      </c>
      <c r="O37" s="282">
        <v>0</v>
      </c>
      <c r="P37" s="282">
        <v>0</v>
      </c>
      <c r="Q37" s="282">
        <v>0</v>
      </c>
      <c r="R37" s="282">
        <v>0</v>
      </c>
      <c r="S37" s="282">
        <v>1.52</v>
      </c>
      <c r="T37" s="282">
        <v>0</v>
      </c>
      <c r="U37" s="282">
        <v>0</v>
      </c>
      <c r="V37" s="282">
        <v>0</v>
      </c>
      <c r="W37" s="282">
        <v>0</v>
      </c>
      <c r="X37" s="282">
        <v>0</v>
      </c>
      <c r="Y37" s="282">
        <v>0</v>
      </c>
      <c r="Z37" s="282">
        <v>0</v>
      </c>
      <c r="AA37" s="282">
        <v>0</v>
      </c>
      <c r="AB37" s="282">
        <v>0</v>
      </c>
      <c r="AC37" s="282">
        <v>0</v>
      </c>
      <c r="AD37" s="282">
        <v>0</v>
      </c>
      <c r="AE37" s="281" t="s">
        <v>543</v>
      </c>
      <c r="AF37" s="281" t="s">
        <v>543</v>
      </c>
      <c r="AG37" s="282">
        <v>0</v>
      </c>
      <c r="AH37" s="282">
        <v>0</v>
      </c>
      <c r="AI37" s="281" t="s">
        <v>543</v>
      </c>
      <c r="AJ37" s="281" t="s">
        <v>543</v>
      </c>
      <c r="AK37" s="282">
        <v>0</v>
      </c>
      <c r="AL37" s="282">
        <v>0</v>
      </c>
      <c r="AM37" s="281" t="s">
        <v>543</v>
      </c>
      <c r="AN37" s="281" t="s">
        <v>543</v>
      </c>
      <c r="AO37" s="281">
        <f t="shared" si="2"/>
        <v>0</v>
      </c>
      <c r="AP37" s="281">
        <f t="shared" si="3"/>
        <v>1.52</v>
      </c>
    </row>
    <row r="38" spans="1:44" x14ac:dyDescent="0.25">
      <c r="A38" s="66" t="s">
        <v>153</v>
      </c>
      <c r="B38" s="65" t="s">
        <v>142</v>
      </c>
      <c r="C38" s="281">
        <v>0</v>
      </c>
      <c r="D38" s="281">
        <v>0</v>
      </c>
      <c r="E38" s="281">
        <v>0</v>
      </c>
      <c r="F38" s="281">
        <f t="shared" si="4"/>
        <v>0</v>
      </c>
      <c r="G38" s="281">
        <f t="shared" si="5"/>
        <v>0</v>
      </c>
      <c r="H38" s="282">
        <v>0</v>
      </c>
      <c r="I38" s="282">
        <v>0</v>
      </c>
      <c r="J38" s="282">
        <v>0</v>
      </c>
      <c r="K38" s="282">
        <v>0</v>
      </c>
      <c r="L38" s="282">
        <v>0</v>
      </c>
      <c r="M38" s="282">
        <v>0</v>
      </c>
      <c r="N38" s="282">
        <v>0</v>
      </c>
      <c r="O38" s="282">
        <v>0</v>
      </c>
      <c r="P38" s="282">
        <v>0</v>
      </c>
      <c r="Q38" s="282">
        <v>0</v>
      </c>
      <c r="R38" s="282">
        <v>0</v>
      </c>
      <c r="S38" s="282">
        <v>0</v>
      </c>
      <c r="T38" s="282">
        <v>0</v>
      </c>
      <c r="U38" s="282">
        <v>0</v>
      </c>
      <c r="V38" s="282">
        <v>0</v>
      </c>
      <c r="W38" s="282">
        <v>0</v>
      </c>
      <c r="X38" s="282">
        <v>0</v>
      </c>
      <c r="Y38" s="282">
        <v>0</v>
      </c>
      <c r="Z38" s="282">
        <v>0</v>
      </c>
      <c r="AA38" s="282">
        <v>0</v>
      </c>
      <c r="AB38" s="282">
        <v>0</v>
      </c>
      <c r="AC38" s="282">
        <v>0</v>
      </c>
      <c r="AD38" s="282">
        <v>0</v>
      </c>
      <c r="AE38" s="281" t="s">
        <v>543</v>
      </c>
      <c r="AF38" s="281" t="s">
        <v>543</v>
      </c>
      <c r="AG38" s="282">
        <v>0</v>
      </c>
      <c r="AH38" s="282">
        <v>0</v>
      </c>
      <c r="AI38" s="281" t="s">
        <v>543</v>
      </c>
      <c r="AJ38" s="281" t="s">
        <v>543</v>
      </c>
      <c r="AK38" s="282">
        <v>0</v>
      </c>
      <c r="AL38" s="282">
        <v>0</v>
      </c>
      <c r="AM38" s="281" t="s">
        <v>543</v>
      </c>
      <c r="AN38" s="281" t="s">
        <v>543</v>
      </c>
      <c r="AO38" s="281">
        <f t="shared" si="2"/>
        <v>0</v>
      </c>
      <c r="AP38" s="281">
        <f t="shared" si="3"/>
        <v>0</v>
      </c>
    </row>
    <row r="39" spans="1:44" ht="31.5" x14ac:dyDescent="0.25">
      <c r="A39" s="66" t="s">
        <v>152</v>
      </c>
      <c r="B39" s="46" t="s">
        <v>140</v>
      </c>
      <c r="C39" s="281">
        <v>0</v>
      </c>
      <c r="D39" s="281">
        <v>0</v>
      </c>
      <c r="E39" s="281">
        <v>0</v>
      </c>
      <c r="F39" s="281">
        <f t="shared" si="4"/>
        <v>0</v>
      </c>
      <c r="G39" s="281">
        <f t="shared" si="5"/>
        <v>0</v>
      </c>
      <c r="H39" s="282">
        <v>0</v>
      </c>
      <c r="I39" s="282">
        <v>0</v>
      </c>
      <c r="J39" s="282">
        <v>0</v>
      </c>
      <c r="K39" s="282">
        <v>0</v>
      </c>
      <c r="L39" s="282">
        <v>0</v>
      </c>
      <c r="M39" s="282">
        <v>0</v>
      </c>
      <c r="N39" s="282">
        <v>0</v>
      </c>
      <c r="O39" s="282">
        <v>0</v>
      </c>
      <c r="P39" s="282">
        <v>0</v>
      </c>
      <c r="Q39" s="282">
        <v>0</v>
      </c>
      <c r="R39" s="282">
        <v>0</v>
      </c>
      <c r="S39" s="282">
        <v>0</v>
      </c>
      <c r="T39" s="282">
        <v>0</v>
      </c>
      <c r="U39" s="282">
        <v>0</v>
      </c>
      <c r="V39" s="282">
        <v>0</v>
      </c>
      <c r="W39" s="282">
        <v>0</v>
      </c>
      <c r="X39" s="282">
        <v>0</v>
      </c>
      <c r="Y39" s="282">
        <v>0</v>
      </c>
      <c r="Z39" s="282">
        <v>0</v>
      </c>
      <c r="AA39" s="282">
        <v>0</v>
      </c>
      <c r="AB39" s="282">
        <v>0</v>
      </c>
      <c r="AC39" s="282">
        <v>0</v>
      </c>
      <c r="AD39" s="282">
        <v>0</v>
      </c>
      <c r="AE39" s="281" t="s">
        <v>543</v>
      </c>
      <c r="AF39" s="281" t="s">
        <v>543</v>
      </c>
      <c r="AG39" s="282">
        <v>0</v>
      </c>
      <c r="AH39" s="282">
        <v>0</v>
      </c>
      <c r="AI39" s="281" t="s">
        <v>543</v>
      </c>
      <c r="AJ39" s="281" t="s">
        <v>543</v>
      </c>
      <c r="AK39" s="282">
        <v>0</v>
      </c>
      <c r="AL39" s="282">
        <v>0</v>
      </c>
      <c r="AM39" s="281" t="s">
        <v>543</v>
      </c>
      <c r="AN39" s="281" t="s">
        <v>543</v>
      </c>
      <c r="AO39" s="281">
        <f t="shared" si="2"/>
        <v>0</v>
      </c>
      <c r="AP39" s="281">
        <f t="shared" si="3"/>
        <v>0</v>
      </c>
    </row>
    <row r="40" spans="1:44" ht="31.5" x14ac:dyDescent="0.25">
      <c r="A40" s="66" t="s">
        <v>151</v>
      </c>
      <c r="B40" s="46" t="s">
        <v>138</v>
      </c>
      <c r="C40" s="281">
        <v>0</v>
      </c>
      <c r="D40" s="281">
        <v>0</v>
      </c>
      <c r="E40" s="281">
        <v>0</v>
      </c>
      <c r="F40" s="281">
        <f t="shared" si="4"/>
        <v>0</v>
      </c>
      <c r="G40" s="281">
        <f t="shared" si="5"/>
        <v>0</v>
      </c>
      <c r="H40" s="282">
        <v>0</v>
      </c>
      <c r="I40" s="282">
        <v>0</v>
      </c>
      <c r="J40" s="282">
        <v>0</v>
      </c>
      <c r="K40" s="282">
        <v>0</v>
      </c>
      <c r="L40" s="282">
        <v>0</v>
      </c>
      <c r="M40" s="282">
        <v>0</v>
      </c>
      <c r="N40" s="282">
        <v>0</v>
      </c>
      <c r="O40" s="282">
        <v>0</v>
      </c>
      <c r="P40" s="282">
        <v>0</v>
      </c>
      <c r="Q40" s="282">
        <v>0</v>
      </c>
      <c r="R40" s="282">
        <v>0</v>
      </c>
      <c r="S40" s="282">
        <v>0</v>
      </c>
      <c r="T40" s="282">
        <v>0</v>
      </c>
      <c r="U40" s="282">
        <v>0</v>
      </c>
      <c r="V40" s="282">
        <v>0</v>
      </c>
      <c r="W40" s="282">
        <v>0</v>
      </c>
      <c r="X40" s="282">
        <v>0</v>
      </c>
      <c r="Y40" s="282">
        <v>0</v>
      </c>
      <c r="Z40" s="282">
        <v>0</v>
      </c>
      <c r="AA40" s="282">
        <v>0</v>
      </c>
      <c r="AB40" s="282">
        <v>0</v>
      </c>
      <c r="AC40" s="282">
        <v>0</v>
      </c>
      <c r="AD40" s="282">
        <v>0</v>
      </c>
      <c r="AE40" s="281" t="s">
        <v>543</v>
      </c>
      <c r="AF40" s="281" t="s">
        <v>543</v>
      </c>
      <c r="AG40" s="282">
        <v>0</v>
      </c>
      <c r="AH40" s="282">
        <v>0</v>
      </c>
      <c r="AI40" s="281" t="s">
        <v>543</v>
      </c>
      <c r="AJ40" s="281" t="s">
        <v>543</v>
      </c>
      <c r="AK40" s="282">
        <v>0</v>
      </c>
      <c r="AL40" s="282">
        <v>0</v>
      </c>
      <c r="AM40" s="281" t="s">
        <v>543</v>
      </c>
      <c r="AN40" s="281" t="s">
        <v>543</v>
      </c>
      <c r="AO40" s="281">
        <f t="shared" si="2"/>
        <v>0</v>
      </c>
      <c r="AP40" s="281">
        <f t="shared" si="3"/>
        <v>0</v>
      </c>
    </row>
    <row r="41" spans="1:44" x14ac:dyDescent="0.25">
      <c r="A41" s="66" t="s">
        <v>150</v>
      </c>
      <c r="B41" s="46" t="s">
        <v>136</v>
      </c>
      <c r="C41" s="281">
        <v>0.54900000000000004</v>
      </c>
      <c r="D41" s="281">
        <v>0.54900000000000004</v>
      </c>
      <c r="E41" s="281">
        <v>0</v>
      </c>
      <c r="F41" s="281">
        <f t="shared" si="4"/>
        <v>0.54900000000000004</v>
      </c>
      <c r="G41" s="281">
        <f t="shared" si="5"/>
        <v>0</v>
      </c>
      <c r="H41" s="282">
        <v>0</v>
      </c>
      <c r="I41" s="282">
        <v>0</v>
      </c>
      <c r="J41" s="282">
        <v>0</v>
      </c>
      <c r="K41" s="282">
        <v>0</v>
      </c>
      <c r="L41" s="282">
        <v>0</v>
      </c>
      <c r="M41" s="282">
        <v>0</v>
      </c>
      <c r="N41" s="282">
        <v>0</v>
      </c>
      <c r="O41" s="282">
        <v>0</v>
      </c>
      <c r="P41" s="282">
        <v>0</v>
      </c>
      <c r="Q41" s="282">
        <v>0</v>
      </c>
      <c r="R41" s="282">
        <v>0</v>
      </c>
      <c r="S41" s="282">
        <v>0.54900000000000004</v>
      </c>
      <c r="T41" s="282">
        <v>0</v>
      </c>
      <c r="U41" s="282">
        <v>0</v>
      </c>
      <c r="V41" s="282">
        <v>0</v>
      </c>
      <c r="W41" s="282">
        <v>0</v>
      </c>
      <c r="X41" s="282">
        <v>0</v>
      </c>
      <c r="Y41" s="282">
        <v>0</v>
      </c>
      <c r="Z41" s="282">
        <v>0</v>
      </c>
      <c r="AA41" s="282">
        <v>0</v>
      </c>
      <c r="AB41" s="282">
        <v>0</v>
      </c>
      <c r="AC41" s="282">
        <v>0</v>
      </c>
      <c r="AD41" s="282">
        <v>0</v>
      </c>
      <c r="AE41" s="281" t="s">
        <v>543</v>
      </c>
      <c r="AF41" s="281" t="s">
        <v>543</v>
      </c>
      <c r="AG41" s="282">
        <v>0</v>
      </c>
      <c r="AH41" s="282">
        <v>0</v>
      </c>
      <c r="AI41" s="281" t="s">
        <v>543</v>
      </c>
      <c r="AJ41" s="281" t="s">
        <v>543</v>
      </c>
      <c r="AK41" s="282">
        <v>0</v>
      </c>
      <c r="AL41" s="282">
        <v>0</v>
      </c>
      <c r="AM41" s="281" t="s">
        <v>543</v>
      </c>
      <c r="AN41" s="281" t="s">
        <v>543</v>
      </c>
      <c r="AO41" s="281">
        <f t="shared" si="2"/>
        <v>0</v>
      </c>
      <c r="AP41" s="281">
        <f t="shared" si="3"/>
        <v>0.54900000000000004</v>
      </c>
    </row>
    <row r="42" spans="1:44" ht="18.75" x14ac:dyDescent="0.25">
      <c r="A42" s="66" t="s">
        <v>149</v>
      </c>
      <c r="B42" s="354" t="s">
        <v>638</v>
      </c>
      <c r="C42" s="281">
        <v>37</v>
      </c>
      <c r="D42" s="281">
        <v>37</v>
      </c>
      <c r="E42" s="281">
        <v>0</v>
      </c>
      <c r="F42" s="281">
        <f t="shared" si="4"/>
        <v>37</v>
      </c>
      <c r="G42" s="281">
        <f t="shared" si="5"/>
        <v>0</v>
      </c>
      <c r="H42" s="282">
        <v>0</v>
      </c>
      <c r="I42" s="282">
        <v>0</v>
      </c>
      <c r="J42" s="282">
        <v>0</v>
      </c>
      <c r="K42" s="282">
        <v>0</v>
      </c>
      <c r="L42" s="282">
        <v>0</v>
      </c>
      <c r="M42" s="282">
        <v>0</v>
      </c>
      <c r="N42" s="282">
        <v>0</v>
      </c>
      <c r="O42" s="282">
        <v>0</v>
      </c>
      <c r="P42" s="282">
        <v>0</v>
      </c>
      <c r="Q42" s="282">
        <v>0</v>
      </c>
      <c r="R42" s="282">
        <v>0</v>
      </c>
      <c r="S42" s="282">
        <v>37</v>
      </c>
      <c r="T42" s="282">
        <v>0</v>
      </c>
      <c r="U42" s="282">
        <v>0</v>
      </c>
      <c r="V42" s="282">
        <v>0</v>
      </c>
      <c r="W42" s="282">
        <v>0</v>
      </c>
      <c r="X42" s="282">
        <v>0</v>
      </c>
      <c r="Y42" s="282">
        <v>0</v>
      </c>
      <c r="Z42" s="282">
        <v>0</v>
      </c>
      <c r="AA42" s="282">
        <v>0</v>
      </c>
      <c r="AB42" s="282">
        <v>0</v>
      </c>
      <c r="AC42" s="282">
        <v>0</v>
      </c>
      <c r="AD42" s="282">
        <v>0</v>
      </c>
      <c r="AE42" s="281" t="s">
        <v>543</v>
      </c>
      <c r="AF42" s="281" t="s">
        <v>543</v>
      </c>
      <c r="AG42" s="282">
        <v>0</v>
      </c>
      <c r="AH42" s="282">
        <v>0</v>
      </c>
      <c r="AI42" s="281" t="s">
        <v>543</v>
      </c>
      <c r="AJ42" s="281" t="s">
        <v>543</v>
      </c>
      <c r="AK42" s="282">
        <v>0</v>
      </c>
      <c r="AL42" s="282">
        <v>0</v>
      </c>
      <c r="AM42" s="281" t="s">
        <v>543</v>
      </c>
      <c r="AN42" s="281" t="s">
        <v>543</v>
      </c>
      <c r="AO42" s="281">
        <f t="shared" si="2"/>
        <v>0</v>
      </c>
      <c r="AP42" s="281">
        <f t="shared" si="3"/>
        <v>37</v>
      </c>
    </row>
    <row r="43" spans="1:44" s="221" customFormat="1" x14ac:dyDescent="0.25">
      <c r="A43" s="69" t="s">
        <v>59</v>
      </c>
      <c r="B43" s="68" t="s">
        <v>148</v>
      </c>
      <c r="C43" s="281">
        <v>0</v>
      </c>
      <c r="D43" s="281">
        <v>0</v>
      </c>
      <c r="E43" s="281">
        <v>0</v>
      </c>
      <c r="F43" s="281">
        <f t="shared" si="4"/>
        <v>0</v>
      </c>
      <c r="G43" s="281">
        <f t="shared" si="5"/>
        <v>0</v>
      </c>
      <c r="H43" s="281">
        <v>0</v>
      </c>
      <c r="I43" s="281">
        <v>0</v>
      </c>
      <c r="J43" s="281">
        <v>0</v>
      </c>
      <c r="K43" s="281">
        <v>0</v>
      </c>
      <c r="L43" s="281">
        <v>0</v>
      </c>
      <c r="M43" s="281">
        <v>0</v>
      </c>
      <c r="N43" s="281">
        <v>0</v>
      </c>
      <c r="O43" s="281">
        <v>0</v>
      </c>
      <c r="P43" s="281">
        <v>0</v>
      </c>
      <c r="Q43" s="281">
        <v>0</v>
      </c>
      <c r="R43" s="281">
        <v>0</v>
      </c>
      <c r="S43" s="281">
        <v>0</v>
      </c>
      <c r="T43" s="281">
        <v>0</v>
      </c>
      <c r="U43" s="281">
        <v>0</v>
      </c>
      <c r="V43" s="281">
        <v>0</v>
      </c>
      <c r="W43" s="281">
        <v>0</v>
      </c>
      <c r="X43" s="281">
        <v>0</v>
      </c>
      <c r="Y43" s="281">
        <v>0</v>
      </c>
      <c r="Z43" s="281">
        <v>0</v>
      </c>
      <c r="AA43" s="281">
        <v>0</v>
      </c>
      <c r="AB43" s="281">
        <v>0</v>
      </c>
      <c r="AC43" s="281">
        <v>0</v>
      </c>
      <c r="AD43" s="281">
        <v>0</v>
      </c>
      <c r="AE43" s="281" t="s">
        <v>543</v>
      </c>
      <c r="AF43" s="281" t="s">
        <v>543</v>
      </c>
      <c r="AG43" s="281">
        <v>0</v>
      </c>
      <c r="AH43" s="281">
        <v>0</v>
      </c>
      <c r="AI43" s="281" t="s">
        <v>543</v>
      </c>
      <c r="AJ43" s="281" t="s">
        <v>543</v>
      </c>
      <c r="AK43" s="281">
        <v>0</v>
      </c>
      <c r="AL43" s="281">
        <v>0</v>
      </c>
      <c r="AM43" s="281" t="s">
        <v>543</v>
      </c>
      <c r="AN43" s="281" t="s">
        <v>543</v>
      </c>
      <c r="AO43" s="281">
        <f t="shared" si="2"/>
        <v>0</v>
      </c>
      <c r="AP43" s="281">
        <f t="shared" si="3"/>
        <v>0</v>
      </c>
    </row>
    <row r="44" spans="1:44" x14ac:dyDescent="0.25">
      <c r="A44" s="66" t="s">
        <v>147</v>
      </c>
      <c r="B44" s="46" t="s">
        <v>146</v>
      </c>
      <c r="C44" s="281">
        <v>0</v>
      </c>
      <c r="D44" s="281">
        <v>0</v>
      </c>
      <c r="E44" s="281">
        <v>0</v>
      </c>
      <c r="F44" s="281">
        <f t="shared" si="4"/>
        <v>0</v>
      </c>
      <c r="G44" s="281">
        <f t="shared" si="5"/>
        <v>0</v>
      </c>
      <c r="H44" s="282">
        <v>0</v>
      </c>
      <c r="I44" s="282">
        <v>0</v>
      </c>
      <c r="J44" s="282">
        <v>0</v>
      </c>
      <c r="K44" s="282">
        <v>0</v>
      </c>
      <c r="L44" s="282">
        <v>0</v>
      </c>
      <c r="M44" s="282">
        <v>0</v>
      </c>
      <c r="N44" s="282">
        <v>0</v>
      </c>
      <c r="O44" s="282">
        <v>0</v>
      </c>
      <c r="P44" s="282">
        <v>0</v>
      </c>
      <c r="Q44" s="282">
        <v>0</v>
      </c>
      <c r="R44" s="282">
        <v>0</v>
      </c>
      <c r="S44" s="282">
        <v>0</v>
      </c>
      <c r="T44" s="282">
        <v>0</v>
      </c>
      <c r="U44" s="282">
        <v>0</v>
      </c>
      <c r="V44" s="282">
        <v>0</v>
      </c>
      <c r="W44" s="282">
        <v>0</v>
      </c>
      <c r="X44" s="282">
        <v>0</v>
      </c>
      <c r="Y44" s="282">
        <v>0</v>
      </c>
      <c r="Z44" s="282">
        <v>0</v>
      </c>
      <c r="AA44" s="282">
        <v>0</v>
      </c>
      <c r="AB44" s="282">
        <v>0</v>
      </c>
      <c r="AC44" s="282">
        <f>AC36</f>
        <v>0</v>
      </c>
      <c r="AD44" s="282">
        <v>0</v>
      </c>
      <c r="AE44" s="281" t="s">
        <v>543</v>
      </c>
      <c r="AF44" s="281" t="s">
        <v>543</v>
      </c>
      <c r="AG44" s="282">
        <f>AG36</f>
        <v>0</v>
      </c>
      <c r="AH44" s="282">
        <v>0</v>
      </c>
      <c r="AI44" s="281" t="s">
        <v>543</v>
      </c>
      <c r="AJ44" s="281" t="s">
        <v>543</v>
      </c>
      <c r="AK44" s="282">
        <f>AK36</f>
        <v>0</v>
      </c>
      <c r="AL44" s="282">
        <v>0</v>
      </c>
      <c r="AM44" s="281" t="s">
        <v>543</v>
      </c>
      <c r="AN44" s="281" t="s">
        <v>543</v>
      </c>
      <c r="AO44" s="281">
        <f t="shared" si="2"/>
        <v>0</v>
      </c>
      <c r="AP44" s="281">
        <f t="shared" si="3"/>
        <v>0</v>
      </c>
    </row>
    <row r="45" spans="1:44" x14ac:dyDescent="0.25">
      <c r="A45" s="66" t="s">
        <v>145</v>
      </c>
      <c r="B45" s="46" t="s">
        <v>144</v>
      </c>
      <c r="C45" s="281">
        <v>1.52</v>
      </c>
      <c r="D45" s="281">
        <v>1.52</v>
      </c>
      <c r="E45" s="281">
        <v>0</v>
      </c>
      <c r="F45" s="281">
        <f t="shared" si="4"/>
        <v>1.52</v>
      </c>
      <c r="G45" s="281">
        <f t="shared" si="5"/>
        <v>1.52</v>
      </c>
      <c r="H45" s="282">
        <v>0</v>
      </c>
      <c r="I45" s="282">
        <v>0</v>
      </c>
      <c r="J45" s="282">
        <v>0</v>
      </c>
      <c r="K45" s="282">
        <v>0</v>
      </c>
      <c r="L45" s="282">
        <v>0</v>
      </c>
      <c r="M45" s="282">
        <v>0</v>
      </c>
      <c r="N45" s="282">
        <v>0</v>
      </c>
      <c r="O45" s="282">
        <v>0</v>
      </c>
      <c r="P45" s="282">
        <v>0</v>
      </c>
      <c r="Q45" s="282">
        <v>0</v>
      </c>
      <c r="R45" s="282">
        <v>0</v>
      </c>
      <c r="S45" s="282">
        <v>0</v>
      </c>
      <c r="T45" s="282">
        <v>0</v>
      </c>
      <c r="U45" s="282">
        <v>1.52</v>
      </c>
      <c r="V45" s="282">
        <v>0</v>
      </c>
      <c r="W45" s="282">
        <v>1.52</v>
      </c>
      <c r="X45" s="282">
        <v>0</v>
      </c>
      <c r="Y45" s="282">
        <v>0</v>
      </c>
      <c r="Z45" s="282">
        <v>0</v>
      </c>
      <c r="AA45" s="282">
        <v>0</v>
      </c>
      <c r="AB45" s="282">
        <v>0</v>
      </c>
      <c r="AC45" s="282">
        <f t="shared" ref="AC45:AC50" si="6">AC37</f>
        <v>0</v>
      </c>
      <c r="AD45" s="282">
        <v>0</v>
      </c>
      <c r="AE45" s="281" t="s">
        <v>543</v>
      </c>
      <c r="AF45" s="281" t="s">
        <v>543</v>
      </c>
      <c r="AG45" s="282">
        <f t="shared" ref="AG45:AG50" si="7">AG37</f>
        <v>0</v>
      </c>
      <c r="AH45" s="282">
        <v>0</v>
      </c>
      <c r="AI45" s="281" t="s">
        <v>543</v>
      </c>
      <c r="AJ45" s="281" t="s">
        <v>543</v>
      </c>
      <c r="AK45" s="282">
        <f t="shared" ref="AK45:AK50" si="8">AK37</f>
        <v>0</v>
      </c>
      <c r="AL45" s="282">
        <v>0</v>
      </c>
      <c r="AM45" s="281" t="s">
        <v>543</v>
      </c>
      <c r="AN45" s="281" t="s">
        <v>543</v>
      </c>
      <c r="AO45" s="281">
        <f t="shared" si="2"/>
        <v>1.52</v>
      </c>
      <c r="AP45" s="281">
        <f t="shared" si="3"/>
        <v>1.52</v>
      </c>
    </row>
    <row r="46" spans="1:44" x14ac:dyDescent="0.25">
      <c r="A46" s="66" t="s">
        <v>143</v>
      </c>
      <c r="B46" s="46" t="s">
        <v>142</v>
      </c>
      <c r="C46" s="281">
        <v>0</v>
      </c>
      <c r="D46" s="281">
        <v>0</v>
      </c>
      <c r="E46" s="281">
        <v>0</v>
      </c>
      <c r="F46" s="281">
        <f t="shared" si="4"/>
        <v>0</v>
      </c>
      <c r="G46" s="281">
        <f t="shared" si="5"/>
        <v>0</v>
      </c>
      <c r="H46" s="282">
        <v>0</v>
      </c>
      <c r="I46" s="282">
        <v>0</v>
      </c>
      <c r="J46" s="282">
        <v>0</v>
      </c>
      <c r="K46" s="282">
        <v>0</v>
      </c>
      <c r="L46" s="282">
        <v>0</v>
      </c>
      <c r="M46" s="282">
        <v>0</v>
      </c>
      <c r="N46" s="282">
        <v>0</v>
      </c>
      <c r="O46" s="282">
        <v>0</v>
      </c>
      <c r="P46" s="282">
        <v>0</v>
      </c>
      <c r="Q46" s="282">
        <v>0</v>
      </c>
      <c r="R46" s="282">
        <v>0</v>
      </c>
      <c r="S46" s="282">
        <v>0</v>
      </c>
      <c r="T46" s="282">
        <v>0</v>
      </c>
      <c r="U46" s="282">
        <v>0</v>
      </c>
      <c r="V46" s="282">
        <v>0</v>
      </c>
      <c r="W46" s="282">
        <v>0</v>
      </c>
      <c r="X46" s="282">
        <v>0</v>
      </c>
      <c r="Y46" s="282">
        <v>0</v>
      </c>
      <c r="Z46" s="282">
        <v>0</v>
      </c>
      <c r="AA46" s="282">
        <v>0</v>
      </c>
      <c r="AB46" s="282">
        <v>0</v>
      </c>
      <c r="AC46" s="282">
        <f t="shared" si="6"/>
        <v>0</v>
      </c>
      <c r="AD46" s="282">
        <v>0</v>
      </c>
      <c r="AE46" s="281" t="s">
        <v>543</v>
      </c>
      <c r="AF46" s="281" t="s">
        <v>543</v>
      </c>
      <c r="AG46" s="282">
        <f t="shared" si="7"/>
        <v>0</v>
      </c>
      <c r="AH46" s="282">
        <v>0</v>
      </c>
      <c r="AI46" s="281" t="s">
        <v>543</v>
      </c>
      <c r="AJ46" s="281" t="s">
        <v>543</v>
      </c>
      <c r="AK46" s="282">
        <f t="shared" si="8"/>
        <v>0</v>
      </c>
      <c r="AL46" s="282">
        <v>0</v>
      </c>
      <c r="AM46" s="281" t="s">
        <v>543</v>
      </c>
      <c r="AN46" s="281" t="s">
        <v>543</v>
      </c>
      <c r="AO46" s="281">
        <f t="shared" si="2"/>
        <v>0</v>
      </c>
      <c r="AP46" s="281">
        <f t="shared" si="3"/>
        <v>0</v>
      </c>
    </row>
    <row r="47" spans="1:44" ht="31.5" x14ac:dyDescent="0.25">
      <c r="A47" s="66" t="s">
        <v>141</v>
      </c>
      <c r="B47" s="46" t="s">
        <v>140</v>
      </c>
      <c r="C47" s="281">
        <v>0</v>
      </c>
      <c r="D47" s="281">
        <v>0</v>
      </c>
      <c r="E47" s="281">
        <v>0</v>
      </c>
      <c r="F47" s="281">
        <f t="shared" si="4"/>
        <v>0</v>
      </c>
      <c r="G47" s="281">
        <f t="shared" si="5"/>
        <v>0</v>
      </c>
      <c r="H47" s="282">
        <v>0</v>
      </c>
      <c r="I47" s="282">
        <v>0</v>
      </c>
      <c r="J47" s="282">
        <v>0</v>
      </c>
      <c r="K47" s="282">
        <v>0</v>
      </c>
      <c r="L47" s="282">
        <v>0</v>
      </c>
      <c r="M47" s="282">
        <v>0</v>
      </c>
      <c r="N47" s="282">
        <v>0</v>
      </c>
      <c r="O47" s="282">
        <v>0</v>
      </c>
      <c r="P47" s="282">
        <v>0</v>
      </c>
      <c r="Q47" s="282">
        <v>0</v>
      </c>
      <c r="R47" s="282">
        <v>0</v>
      </c>
      <c r="S47" s="282">
        <v>0</v>
      </c>
      <c r="T47" s="282">
        <v>0</v>
      </c>
      <c r="U47" s="282">
        <v>0</v>
      </c>
      <c r="V47" s="282">
        <v>0</v>
      </c>
      <c r="W47" s="282">
        <v>0</v>
      </c>
      <c r="X47" s="282">
        <v>0</v>
      </c>
      <c r="Y47" s="282">
        <v>0</v>
      </c>
      <c r="Z47" s="282">
        <v>0</v>
      </c>
      <c r="AA47" s="282">
        <v>0</v>
      </c>
      <c r="AB47" s="282">
        <v>0</v>
      </c>
      <c r="AC47" s="282">
        <f t="shared" si="6"/>
        <v>0</v>
      </c>
      <c r="AD47" s="282">
        <v>0</v>
      </c>
      <c r="AE47" s="281" t="s">
        <v>543</v>
      </c>
      <c r="AF47" s="281" t="s">
        <v>543</v>
      </c>
      <c r="AG47" s="282">
        <f t="shared" si="7"/>
        <v>0</v>
      </c>
      <c r="AH47" s="282">
        <v>0</v>
      </c>
      <c r="AI47" s="281" t="s">
        <v>543</v>
      </c>
      <c r="AJ47" s="281" t="s">
        <v>543</v>
      </c>
      <c r="AK47" s="282">
        <f t="shared" si="8"/>
        <v>0</v>
      </c>
      <c r="AL47" s="282">
        <v>0</v>
      </c>
      <c r="AM47" s="281" t="s">
        <v>543</v>
      </c>
      <c r="AN47" s="281" t="s">
        <v>543</v>
      </c>
      <c r="AO47" s="281">
        <f t="shared" si="2"/>
        <v>0</v>
      </c>
      <c r="AP47" s="281">
        <f t="shared" si="3"/>
        <v>0</v>
      </c>
    </row>
    <row r="48" spans="1:44" ht="31.5" x14ac:dyDescent="0.25">
      <c r="A48" s="66" t="s">
        <v>139</v>
      </c>
      <c r="B48" s="46" t="s">
        <v>138</v>
      </c>
      <c r="C48" s="281">
        <v>0</v>
      </c>
      <c r="D48" s="281">
        <v>0</v>
      </c>
      <c r="E48" s="281">
        <v>0</v>
      </c>
      <c r="F48" s="281">
        <f t="shared" si="4"/>
        <v>0</v>
      </c>
      <c r="G48" s="281">
        <f t="shared" si="5"/>
        <v>0</v>
      </c>
      <c r="H48" s="282">
        <v>0</v>
      </c>
      <c r="I48" s="282">
        <v>0</v>
      </c>
      <c r="J48" s="282">
        <v>0</v>
      </c>
      <c r="K48" s="282">
        <v>0</v>
      </c>
      <c r="L48" s="282">
        <v>0</v>
      </c>
      <c r="M48" s="282">
        <v>0</v>
      </c>
      <c r="N48" s="282">
        <v>0</v>
      </c>
      <c r="O48" s="282">
        <v>0</v>
      </c>
      <c r="P48" s="282">
        <v>0</v>
      </c>
      <c r="Q48" s="282">
        <v>0</v>
      </c>
      <c r="R48" s="282">
        <v>0</v>
      </c>
      <c r="S48" s="282">
        <v>0</v>
      </c>
      <c r="T48" s="282">
        <v>0</v>
      </c>
      <c r="U48" s="282">
        <v>0</v>
      </c>
      <c r="V48" s="282">
        <v>0</v>
      </c>
      <c r="W48" s="282">
        <v>0</v>
      </c>
      <c r="X48" s="282">
        <v>0</v>
      </c>
      <c r="Y48" s="282">
        <v>0</v>
      </c>
      <c r="Z48" s="282">
        <v>0</v>
      </c>
      <c r="AA48" s="282">
        <v>0</v>
      </c>
      <c r="AB48" s="282">
        <v>0</v>
      </c>
      <c r="AC48" s="282">
        <f t="shared" si="6"/>
        <v>0</v>
      </c>
      <c r="AD48" s="282">
        <v>0</v>
      </c>
      <c r="AE48" s="281" t="s">
        <v>543</v>
      </c>
      <c r="AF48" s="281" t="s">
        <v>543</v>
      </c>
      <c r="AG48" s="282">
        <f t="shared" si="7"/>
        <v>0</v>
      </c>
      <c r="AH48" s="282">
        <v>0</v>
      </c>
      <c r="AI48" s="281" t="s">
        <v>543</v>
      </c>
      <c r="AJ48" s="281" t="s">
        <v>543</v>
      </c>
      <c r="AK48" s="282">
        <f t="shared" si="8"/>
        <v>0</v>
      </c>
      <c r="AL48" s="282">
        <v>0</v>
      </c>
      <c r="AM48" s="281" t="s">
        <v>543</v>
      </c>
      <c r="AN48" s="281" t="s">
        <v>543</v>
      </c>
      <c r="AO48" s="281">
        <f t="shared" si="2"/>
        <v>0</v>
      </c>
      <c r="AP48" s="281">
        <f t="shared" si="3"/>
        <v>0</v>
      </c>
    </row>
    <row r="49" spans="1:42" x14ac:dyDescent="0.25">
      <c r="A49" s="66" t="s">
        <v>137</v>
      </c>
      <c r="B49" s="46" t="s">
        <v>136</v>
      </c>
      <c r="C49" s="281">
        <v>0.54900000000000004</v>
      </c>
      <c r="D49" s="281">
        <v>0.54900000000000004</v>
      </c>
      <c r="E49" s="281">
        <v>0</v>
      </c>
      <c r="F49" s="281">
        <f t="shared" si="4"/>
        <v>0.54900000000000004</v>
      </c>
      <c r="G49" s="281">
        <f t="shared" si="5"/>
        <v>0.54900000000000004</v>
      </c>
      <c r="H49" s="282">
        <v>0</v>
      </c>
      <c r="I49" s="282">
        <v>0</v>
      </c>
      <c r="J49" s="282">
        <v>0</v>
      </c>
      <c r="K49" s="282">
        <v>0</v>
      </c>
      <c r="L49" s="282">
        <v>0</v>
      </c>
      <c r="M49" s="282">
        <v>0</v>
      </c>
      <c r="N49" s="282">
        <v>0</v>
      </c>
      <c r="O49" s="282">
        <v>0</v>
      </c>
      <c r="P49" s="282">
        <v>0</v>
      </c>
      <c r="Q49" s="282">
        <v>0</v>
      </c>
      <c r="R49" s="282">
        <v>0</v>
      </c>
      <c r="S49" s="282">
        <v>0</v>
      </c>
      <c r="T49" s="282">
        <v>0</v>
      </c>
      <c r="U49" s="282">
        <v>0.54900000000000004</v>
      </c>
      <c r="V49" s="282">
        <v>0</v>
      </c>
      <c r="W49" s="282">
        <v>0.54900000000000004</v>
      </c>
      <c r="X49" s="282">
        <v>0</v>
      </c>
      <c r="Y49" s="282">
        <v>0</v>
      </c>
      <c r="Z49" s="282">
        <v>0</v>
      </c>
      <c r="AA49" s="282">
        <v>0</v>
      </c>
      <c r="AB49" s="282">
        <v>0</v>
      </c>
      <c r="AC49" s="282">
        <f t="shared" si="6"/>
        <v>0</v>
      </c>
      <c r="AD49" s="282">
        <v>0</v>
      </c>
      <c r="AE49" s="281" t="s">
        <v>543</v>
      </c>
      <c r="AF49" s="281" t="s">
        <v>543</v>
      </c>
      <c r="AG49" s="282">
        <f t="shared" si="7"/>
        <v>0</v>
      </c>
      <c r="AH49" s="282">
        <v>0</v>
      </c>
      <c r="AI49" s="281" t="s">
        <v>543</v>
      </c>
      <c r="AJ49" s="281" t="s">
        <v>543</v>
      </c>
      <c r="AK49" s="282">
        <f t="shared" si="8"/>
        <v>0</v>
      </c>
      <c r="AL49" s="282">
        <v>0</v>
      </c>
      <c r="AM49" s="281" t="s">
        <v>543</v>
      </c>
      <c r="AN49" s="281" t="s">
        <v>543</v>
      </c>
      <c r="AO49" s="281">
        <f t="shared" si="2"/>
        <v>0.54900000000000004</v>
      </c>
      <c r="AP49" s="281">
        <f t="shared" si="3"/>
        <v>0.54900000000000004</v>
      </c>
    </row>
    <row r="50" spans="1:42" ht="18.75" x14ac:dyDescent="0.25">
      <c r="A50" s="66" t="s">
        <v>135</v>
      </c>
      <c r="B50" s="354" t="s">
        <v>638</v>
      </c>
      <c r="C50" s="281">
        <v>37</v>
      </c>
      <c r="D50" s="281">
        <v>37</v>
      </c>
      <c r="E50" s="281">
        <v>0</v>
      </c>
      <c r="F50" s="281">
        <f t="shared" si="4"/>
        <v>37</v>
      </c>
      <c r="G50" s="281">
        <f t="shared" si="5"/>
        <v>37</v>
      </c>
      <c r="H50" s="282">
        <v>0</v>
      </c>
      <c r="I50" s="282">
        <v>0</v>
      </c>
      <c r="J50" s="282">
        <v>0</v>
      </c>
      <c r="K50" s="282">
        <v>0</v>
      </c>
      <c r="L50" s="282">
        <v>0</v>
      </c>
      <c r="M50" s="282">
        <v>0</v>
      </c>
      <c r="N50" s="282">
        <v>0</v>
      </c>
      <c r="O50" s="282">
        <v>0</v>
      </c>
      <c r="P50" s="282">
        <v>0</v>
      </c>
      <c r="Q50" s="282">
        <v>0</v>
      </c>
      <c r="R50" s="282">
        <v>0</v>
      </c>
      <c r="S50" s="282">
        <v>0</v>
      </c>
      <c r="T50" s="282">
        <v>0</v>
      </c>
      <c r="U50" s="282">
        <v>37</v>
      </c>
      <c r="V50" s="282">
        <v>0</v>
      </c>
      <c r="W50" s="282">
        <v>37</v>
      </c>
      <c r="X50" s="282">
        <v>0</v>
      </c>
      <c r="Y50" s="282">
        <v>0</v>
      </c>
      <c r="Z50" s="282">
        <v>0</v>
      </c>
      <c r="AA50" s="282">
        <v>0</v>
      </c>
      <c r="AB50" s="282">
        <v>0</v>
      </c>
      <c r="AC50" s="282">
        <f t="shared" si="6"/>
        <v>0</v>
      </c>
      <c r="AD50" s="282">
        <v>0</v>
      </c>
      <c r="AE50" s="281" t="s">
        <v>543</v>
      </c>
      <c r="AF50" s="281" t="s">
        <v>543</v>
      </c>
      <c r="AG50" s="282">
        <f t="shared" si="7"/>
        <v>0</v>
      </c>
      <c r="AH50" s="282">
        <v>0</v>
      </c>
      <c r="AI50" s="281" t="s">
        <v>543</v>
      </c>
      <c r="AJ50" s="281" t="s">
        <v>543</v>
      </c>
      <c r="AK50" s="282">
        <f t="shared" si="8"/>
        <v>0</v>
      </c>
      <c r="AL50" s="282">
        <v>0</v>
      </c>
      <c r="AM50" s="281" t="s">
        <v>543</v>
      </c>
      <c r="AN50" s="281" t="s">
        <v>543</v>
      </c>
      <c r="AO50" s="281">
        <f t="shared" si="2"/>
        <v>37</v>
      </c>
      <c r="AP50" s="281">
        <f t="shared" si="3"/>
        <v>37</v>
      </c>
    </row>
    <row r="51" spans="1:42" s="221" customFormat="1" ht="35.25" customHeight="1" x14ac:dyDescent="0.25">
      <c r="A51" s="69" t="s">
        <v>57</v>
      </c>
      <c r="B51" s="68" t="s">
        <v>134</v>
      </c>
      <c r="C51" s="281">
        <v>0</v>
      </c>
      <c r="D51" s="281">
        <v>0</v>
      </c>
      <c r="E51" s="281">
        <v>0</v>
      </c>
      <c r="F51" s="281">
        <f t="shared" si="4"/>
        <v>0</v>
      </c>
      <c r="G51" s="281">
        <f t="shared" si="5"/>
        <v>0</v>
      </c>
      <c r="H51" s="281">
        <v>0</v>
      </c>
      <c r="I51" s="281">
        <v>0</v>
      </c>
      <c r="J51" s="281">
        <v>0</v>
      </c>
      <c r="K51" s="281">
        <v>0</v>
      </c>
      <c r="L51" s="281">
        <v>0</v>
      </c>
      <c r="M51" s="281">
        <v>0</v>
      </c>
      <c r="N51" s="281">
        <v>0</v>
      </c>
      <c r="O51" s="281">
        <v>0</v>
      </c>
      <c r="P51" s="281">
        <v>0</v>
      </c>
      <c r="Q51" s="281">
        <v>0</v>
      </c>
      <c r="R51" s="281">
        <v>0</v>
      </c>
      <c r="S51" s="281">
        <v>0</v>
      </c>
      <c r="T51" s="281">
        <v>0</v>
      </c>
      <c r="U51" s="281">
        <v>0</v>
      </c>
      <c r="V51" s="281">
        <v>0</v>
      </c>
      <c r="W51" s="281">
        <v>0</v>
      </c>
      <c r="X51" s="281">
        <v>0</v>
      </c>
      <c r="Y51" s="281">
        <v>0</v>
      </c>
      <c r="Z51" s="281">
        <v>0</v>
      </c>
      <c r="AA51" s="281">
        <v>0</v>
      </c>
      <c r="AB51" s="281">
        <v>0</v>
      </c>
      <c r="AC51" s="281">
        <v>0</v>
      </c>
      <c r="AD51" s="281">
        <v>0</v>
      </c>
      <c r="AE51" s="281" t="s">
        <v>543</v>
      </c>
      <c r="AF51" s="281" t="s">
        <v>543</v>
      </c>
      <c r="AG51" s="281">
        <v>0</v>
      </c>
      <c r="AH51" s="281">
        <v>0</v>
      </c>
      <c r="AI51" s="281" t="s">
        <v>543</v>
      </c>
      <c r="AJ51" s="281" t="s">
        <v>543</v>
      </c>
      <c r="AK51" s="281">
        <v>0</v>
      </c>
      <c r="AL51" s="281">
        <v>0</v>
      </c>
      <c r="AM51" s="281" t="s">
        <v>543</v>
      </c>
      <c r="AN51" s="281" t="s">
        <v>543</v>
      </c>
      <c r="AO51" s="281">
        <f t="shared" si="2"/>
        <v>0</v>
      </c>
      <c r="AP51" s="281">
        <f t="shared" si="3"/>
        <v>0</v>
      </c>
    </row>
    <row r="52" spans="1:42" x14ac:dyDescent="0.25">
      <c r="A52" s="66" t="s">
        <v>133</v>
      </c>
      <c r="B52" s="46" t="s">
        <v>132</v>
      </c>
      <c r="C52" s="281">
        <v>74.298197860000002</v>
      </c>
      <c r="D52" s="281">
        <f>D30</f>
        <v>61.241517000000002</v>
      </c>
      <c r="E52" s="281">
        <v>0</v>
      </c>
      <c r="F52" s="281">
        <f t="shared" si="4"/>
        <v>74.298197860000002</v>
      </c>
      <c r="G52" s="281">
        <f t="shared" si="5"/>
        <v>74.298197860000002</v>
      </c>
      <c r="H52" s="282">
        <v>0</v>
      </c>
      <c r="I52" s="282">
        <v>0</v>
      </c>
      <c r="J52" s="282">
        <v>0</v>
      </c>
      <c r="K52" s="282">
        <v>0</v>
      </c>
      <c r="L52" s="282">
        <v>0</v>
      </c>
      <c r="M52" s="282">
        <v>0</v>
      </c>
      <c r="N52" s="282">
        <v>0</v>
      </c>
      <c r="O52" s="282">
        <v>0</v>
      </c>
      <c r="P52" s="282">
        <v>0</v>
      </c>
      <c r="Q52" s="282">
        <v>0</v>
      </c>
      <c r="R52" s="282">
        <v>0</v>
      </c>
      <c r="S52" s="282">
        <v>0</v>
      </c>
      <c r="T52" s="282">
        <v>0</v>
      </c>
      <c r="U52" s="282">
        <v>74.298197860000002</v>
      </c>
      <c r="V52" s="282">
        <v>0</v>
      </c>
      <c r="W52" s="282">
        <f>D52</f>
        <v>61.241517000000002</v>
      </c>
      <c r="X52" s="282">
        <v>0</v>
      </c>
      <c r="Y52" s="282">
        <v>0</v>
      </c>
      <c r="Z52" s="282">
        <v>0</v>
      </c>
      <c r="AA52" s="282">
        <v>0</v>
      </c>
      <c r="AB52" s="282">
        <v>0</v>
      </c>
      <c r="AC52" s="282">
        <f>AC30</f>
        <v>0</v>
      </c>
      <c r="AD52" s="282">
        <v>0</v>
      </c>
      <c r="AE52" s="281" t="s">
        <v>543</v>
      </c>
      <c r="AF52" s="281" t="s">
        <v>543</v>
      </c>
      <c r="AG52" s="282">
        <f>AG30</f>
        <v>0</v>
      </c>
      <c r="AH52" s="282">
        <v>0</v>
      </c>
      <c r="AI52" s="281" t="s">
        <v>543</v>
      </c>
      <c r="AJ52" s="281" t="s">
        <v>543</v>
      </c>
      <c r="AK52" s="282">
        <f>AK30</f>
        <v>0</v>
      </c>
      <c r="AL52" s="282">
        <v>0</v>
      </c>
      <c r="AM52" s="281" t="s">
        <v>543</v>
      </c>
      <c r="AN52" s="281" t="s">
        <v>543</v>
      </c>
      <c r="AO52" s="281">
        <f t="shared" si="2"/>
        <v>74.298197860000002</v>
      </c>
      <c r="AP52" s="281">
        <f t="shared" si="3"/>
        <v>61.241517000000002</v>
      </c>
    </row>
    <row r="53" spans="1:42" x14ac:dyDescent="0.25">
      <c r="A53" s="66" t="s">
        <v>131</v>
      </c>
      <c r="B53" s="46" t="s">
        <v>125</v>
      </c>
      <c r="C53" s="281">
        <v>0</v>
      </c>
      <c r="D53" s="281">
        <v>0</v>
      </c>
      <c r="E53" s="281">
        <v>0</v>
      </c>
      <c r="F53" s="281">
        <f t="shared" si="4"/>
        <v>0</v>
      </c>
      <c r="G53" s="281">
        <f t="shared" si="5"/>
        <v>0</v>
      </c>
      <c r="H53" s="282">
        <v>0</v>
      </c>
      <c r="I53" s="282">
        <v>0</v>
      </c>
      <c r="J53" s="282">
        <v>0</v>
      </c>
      <c r="K53" s="282">
        <v>0</v>
      </c>
      <c r="L53" s="282">
        <v>0</v>
      </c>
      <c r="M53" s="282">
        <v>0</v>
      </c>
      <c r="N53" s="282">
        <v>0</v>
      </c>
      <c r="O53" s="282">
        <v>0</v>
      </c>
      <c r="P53" s="282">
        <v>0</v>
      </c>
      <c r="Q53" s="282">
        <v>0</v>
      </c>
      <c r="R53" s="282">
        <v>0</v>
      </c>
      <c r="S53" s="282">
        <v>0</v>
      </c>
      <c r="T53" s="282">
        <v>0</v>
      </c>
      <c r="U53" s="282">
        <v>0</v>
      </c>
      <c r="V53" s="282">
        <v>0</v>
      </c>
      <c r="W53" s="282">
        <v>0</v>
      </c>
      <c r="X53" s="282">
        <v>0</v>
      </c>
      <c r="Y53" s="282">
        <v>0</v>
      </c>
      <c r="Z53" s="282">
        <v>0</v>
      </c>
      <c r="AA53" s="282">
        <v>0</v>
      </c>
      <c r="AB53" s="282">
        <v>0</v>
      </c>
      <c r="AC53" s="282">
        <f>AC44</f>
        <v>0</v>
      </c>
      <c r="AD53" s="282">
        <v>0</v>
      </c>
      <c r="AE53" s="281" t="s">
        <v>543</v>
      </c>
      <c r="AF53" s="281" t="s">
        <v>543</v>
      </c>
      <c r="AG53" s="282">
        <f>AG44</f>
        <v>0</v>
      </c>
      <c r="AH53" s="282">
        <v>0</v>
      </c>
      <c r="AI53" s="281" t="s">
        <v>543</v>
      </c>
      <c r="AJ53" s="281" t="s">
        <v>543</v>
      </c>
      <c r="AK53" s="282">
        <f>AK44</f>
        <v>0</v>
      </c>
      <c r="AL53" s="282">
        <v>0</v>
      </c>
      <c r="AM53" s="281" t="s">
        <v>543</v>
      </c>
      <c r="AN53" s="281" t="s">
        <v>543</v>
      </c>
      <c r="AO53" s="281">
        <f t="shared" si="2"/>
        <v>0</v>
      </c>
      <c r="AP53" s="281">
        <f t="shared" si="3"/>
        <v>0</v>
      </c>
    </row>
    <row r="54" spans="1:42" x14ac:dyDescent="0.25">
      <c r="A54" s="66" t="s">
        <v>130</v>
      </c>
      <c r="B54" s="65" t="s">
        <v>124</v>
      </c>
      <c r="C54" s="281">
        <v>1.52</v>
      </c>
      <c r="D54" s="281">
        <v>1.52</v>
      </c>
      <c r="E54" s="281">
        <v>0</v>
      </c>
      <c r="F54" s="281">
        <f t="shared" si="4"/>
        <v>1.52</v>
      </c>
      <c r="G54" s="281">
        <f t="shared" si="5"/>
        <v>1.52</v>
      </c>
      <c r="H54" s="282">
        <v>0</v>
      </c>
      <c r="I54" s="282">
        <v>0</v>
      </c>
      <c r="J54" s="282">
        <v>0</v>
      </c>
      <c r="K54" s="282">
        <v>0</v>
      </c>
      <c r="L54" s="282">
        <v>0</v>
      </c>
      <c r="M54" s="282">
        <v>0</v>
      </c>
      <c r="N54" s="282">
        <v>0</v>
      </c>
      <c r="O54" s="282">
        <v>0</v>
      </c>
      <c r="P54" s="282">
        <v>0</v>
      </c>
      <c r="Q54" s="282">
        <v>0</v>
      </c>
      <c r="R54" s="282">
        <v>0</v>
      </c>
      <c r="S54" s="282">
        <v>0</v>
      </c>
      <c r="T54" s="282">
        <v>0</v>
      </c>
      <c r="U54" s="282">
        <v>1.52</v>
      </c>
      <c r="V54" s="282">
        <v>0</v>
      </c>
      <c r="W54" s="282">
        <v>1.52</v>
      </c>
      <c r="X54" s="282">
        <v>0</v>
      </c>
      <c r="Y54" s="282">
        <v>0</v>
      </c>
      <c r="Z54" s="282">
        <v>0</v>
      </c>
      <c r="AA54" s="282">
        <v>0</v>
      </c>
      <c r="AB54" s="282">
        <v>0</v>
      </c>
      <c r="AC54" s="282">
        <f>AC45</f>
        <v>0</v>
      </c>
      <c r="AD54" s="282">
        <v>0</v>
      </c>
      <c r="AE54" s="281" t="s">
        <v>543</v>
      </c>
      <c r="AF54" s="281" t="s">
        <v>543</v>
      </c>
      <c r="AG54" s="282">
        <f>AG45</f>
        <v>0</v>
      </c>
      <c r="AH54" s="282">
        <v>0</v>
      </c>
      <c r="AI54" s="281" t="s">
        <v>543</v>
      </c>
      <c r="AJ54" s="281" t="s">
        <v>543</v>
      </c>
      <c r="AK54" s="282">
        <f>AK45</f>
        <v>0</v>
      </c>
      <c r="AL54" s="282">
        <v>0</v>
      </c>
      <c r="AM54" s="281" t="s">
        <v>543</v>
      </c>
      <c r="AN54" s="281" t="s">
        <v>543</v>
      </c>
      <c r="AO54" s="281">
        <f t="shared" si="2"/>
        <v>1.52</v>
      </c>
      <c r="AP54" s="281">
        <f t="shared" si="3"/>
        <v>1.52</v>
      </c>
    </row>
    <row r="55" spans="1:42" x14ac:dyDescent="0.25">
      <c r="A55" s="66" t="s">
        <v>129</v>
      </c>
      <c r="B55" s="65" t="s">
        <v>123</v>
      </c>
      <c r="C55" s="281">
        <v>0</v>
      </c>
      <c r="D55" s="281">
        <v>0</v>
      </c>
      <c r="E55" s="281">
        <v>0</v>
      </c>
      <c r="F55" s="281">
        <f t="shared" si="4"/>
        <v>0</v>
      </c>
      <c r="G55" s="281">
        <f t="shared" si="5"/>
        <v>0</v>
      </c>
      <c r="H55" s="282">
        <v>0</v>
      </c>
      <c r="I55" s="282">
        <v>0</v>
      </c>
      <c r="J55" s="282">
        <v>0</v>
      </c>
      <c r="K55" s="282">
        <v>0</v>
      </c>
      <c r="L55" s="282">
        <v>0</v>
      </c>
      <c r="M55" s="282">
        <v>0</v>
      </c>
      <c r="N55" s="282">
        <v>0</v>
      </c>
      <c r="O55" s="282">
        <v>0</v>
      </c>
      <c r="P55" s="282">
        <v>0</v>
      </c>
      <c r="Q55" s="282">
        <v>0</v>
      </c>
      <c r="R55" s="282">
        <v>0</v>
      </c>
      <c r="S55" s="282">
        <v>0</v>
      </c>
      <c r="T55" s="282">
        <v>0</v>
      </c>
      <c r="U55" s="282">
        <v>0</v>
      </c>
      <c r="V55" s="282">
        <v>0</v>
      </c>
      <c r="W55" s="282">
        <v>0</v>
      </c>
      <c r="X55" s="282">
        <v>0</v>
      </c>
      <c r="Y55" s="282">
        <v>0</v>
      </c>
      <c r="Z55" s="282">
        <v>0</v>
      </c>
      <c r="AA55" s="282">
        <v>0</v>
      </c>
      <c r="AB55" s="282">
        <v>0</v>
      </c>
      <c r="AC55" s="282">
        <f>AC46</f>
        <v>0</v>
      </c>
      <c r="AD55" s="282">
        <v>0</v>
      </c>
      <c r="AE55" s="281" t="s">
        <v>543</v>
      </c>
      <c r="AF55" s="281" t="s">
        <v>543</v>
      </c>
      <c r="AG55" s="282">
        <f>AG46</f>
        <v>0</v>
      </c>
      <c r="AH55" s="282">
        <v>0</v>
      </c>
      <c r="AI55" s="281" t="s">
        <v>543</v>
      </c>
      <c r="AJ55" s="281" t="s">
        <v>543</v>
      </c>
      <c r="AK55" s="282">
        <f>AK46</f>
        <v>0</v>
      </c>
      <c r="AL55" s="282">
        <v>0</v>
      </c>
      <c r="AM55" s="281" t="s">
        <v>543</v>
      </c>
      <c r="AN55" s="281" t="s">
        <v>543</v>
      </c>
      <c r="AO55" s="281">
        <f t="shared" si="2"/>
        <v>0</v>
      </c>
      <c r="AP55" s="281">
        <f t="shared" si="3"/>
        <v>0</v>
      </c>
    </row>
    <row r="56" spans="1:42" x14ac:dyDescent="0.25">
      <c r="A56" s="66" t="s">
        <v>128</v>
      </c>
      <c r="B56" s="65" t="s">
        <v>122</v>
      </c>
      <c r="C56" s="281">
        <v>0.54900000000000004</v>
      </c>
      <c r="D56" s="281">
        <v>0.54900000000000004</v>
      </c>
      <c r="E56" s="281">
        <v>0</v>
      </c>
      <c r="F56" s="281">
        <f t="shared" si="4"/>
        <v>0.54900000000000004</v>
      </c>
      <c r="G56" s="281">
        <f t="shared" si="5"/>
        <v>0.54900000000000004</v>
      </c>
      <c r="H56" s="282">
        <v>0</v>
      </c>
      <c r="I56" s="282">
        <v>0</v>
      </c>
      <c r="J56" s="282">
        <v>0</v>
      </c>
      <c r="K56" s="282">
        <v>0</v>
      </c>
      <c r="L56" s="282">
        <v>0</v>
      </c>
      <c r="M56" s="282">
        <v>0</v>
      </c>
      <c r="N56" s="282">
        <v>0</v>
      </c>
      <c r="O56" s="282">
        <v>0</v>
      </c>
      <c r="P56" s="282">
        <v>0</v>
      </c>
      <c r="Q56" s="282">
        <v>0</v>
      </c>
      <c r="R56" s="282">
        <v>0</v>
      </c>
      <c r="S56" s="282">
        <v>0</v>
      </c>
      <c r="T56" s="282">
        <v>0</v>
      </c>
      <c r="U56" s="282">
        <v>0.54900000000000004</v>
      </c>
      <c r="V56" s="282">
        <v>0</v>
      </c>
      <c r="W56" s="282">
        <v>0.54900000000000004</v>
      </c>
      <c r="X56" s="282">
        <v>0</v>
      </c>
      <c r="Y56" s="282">
        <v>0</v>
      </c>
      <c r="Z56" s="282">
        <v>0</v>
      </c>
      <c r="AA56" s="282">
        <v>0</v>
      </c>
      <c r="AB56" s="282">
        <v>0</v>
      </c>
      <c r="AC56" s="282">
        <f>AC47+AC48+AC49</f>
        <v>0</v>
      </c>
      <c r="AD56" s="282">
        <v>0</v>
      </c>
      <c r="AE56" s="281" t="s">
        <v>543</v>
      </c>
      <c r="AF56" s="281" t="s">
        <v>543</v>
      </c>
      <c r="AG56" s="282">
        <f>AG47+AG48+AG49</f>
        <v>0</v>
      </c>
      <c r="AH56" s="282">
        <v>0</v>
      </c>
      <c r="AI56" s="281" t="s">
        <v>543</v>
      </c>
      <c r="AJ56" s="281" t="s">
        <v>543</v>
      </c>
      <c r="AK56" s="282">
        <f>AK47+AK48+AK49</f>
        <v>0</v>
      </c>
      <c r="AL56" s="282">
        <v>0</v>
      </c>
      <c r="AM56" s="281" t="s">
        <v>543</v>
      </c>
      <c r="AN56" s="281" t="s">
        <v>543</v>
      </c>
      <c r="AO56" s="281">
        <f t="shared" si="2"/>
        <v>0.54900000000000004</v>
      </c>
      <c r="AP56" s="281">
        <f t="shared" si="3"/>
        <v>0.54900000000000004</v>
      </c>
    </row>
    <row r="57" spans="1:42" ht="18.75" x14ac:dyDescent="0.25">
      <c r="A57" s="66" t="s">
        <v>127</v>
      </c>
      <c r="B57" s="354" t="s">
        <v>638</v>
      </c>
      <c r="C57" s="281">
        <v>37</v>
      </c>
      <c r="D57" s="281">
        <v>37</v>
      </c>
      <c r="E57" s="281">
        <v>0</v>
      </c>
      <c r="F57" s="281">
        <f t="shared" si="4"/>
        <v>37</v>
      </c>
      <c r="G57" s="281">
        <f t="shared" si="5"/>
        <v>37</v>
      </c>
      <c r="H57" s="282">
        <v>0</v>
      </c>
      <c r="I57" s="282">
        <v>0</v>
      </c>
      <c r="J57" s="282">
        <v>0</v>
      </c>
      <c r="K57" s="282">
        <v>0</v>
      </c>
      <c r="L57" s="282">
        <v>0</v>
      </c>
      <c r="M57" s="282">
        <v>0</v>
      </c>
      <c r="N57" s="282">
        <v>0</v>
      </c>
      <c r="O57" s="282">
        <v>0</v>
      </c>
      <c r="P57" s="282">
        <v>0</v>
      </c>
      <c r="Q57" s="282">
        <v>0</v>
      </c>
      <c r="R57" s="282">
        <v>0</v>
      </c>
      <c r="S57" s="282">
        <v>0</v>
      </c>
      <c r="T57" s="282">
        <v>0</v>
      </c>
      <c r="U57" s="282">
        <v>37</v>
      </c>
      <c r="V57" s="282">
        <v>0</v>
      </c>
      <c r="W57" s="282">
        <v>37</v>
      </c>
      <c r="X57" s="282">
        <v>0</v>
      </c>
      <c r="Y57" s="282">
        <v>0</v>
      </c>
      <c r="Z57" s="282">
        <v>0</v>
      </c>
      <c r="AA57" s="282">
        <v>0</v>
      </c>
      <c r="AB57" s="282">
        <v>0</v>
      </c>
      <c r="AC57" s="282">
        <f>AC50</f>
        <v>0</v>
      </c>
      <c r="AD57" s="282">
        <v>0</v>
      </c>
      <c r="AE57" s="281" t="s">
        <v>543</v>
      </c>
      <c r="AF57" s="281" t="s">
        <v>543</v>
      </c>
      <c r="AG57" s="282">
        <f>AG50</f>
        <v>0</v>
      </c>
      <c r="AH57" s="282">
        <v>0</v>
      </c>
      <c r="AI57" s="281" t="s">
        <v>543</v>
      </c>
      <c r="AJ57" s="281" t="s">
        <v>543</v>
      </c>
      <c r="AK57" s="282">
        <f>AK50</f>
        <v>0</v>
      </c>
      <c r="AL57" s="282">
        <v>0</v>
      </c>
      <c r="AM57" s="281" t="s">
        <v>543</v>
      </c>
      <c r="AN57" s="281" t="s">
        <v>543</v>
      </c>
      <c r="AO57" s="281">
        <f t="shared" si="2"/>
        <v>37</v>
      </c>
      <c r="AP57" s="281">
        <f t="shared" si="3"/>
        <v>37</v>
      </c>
    </row>
    <row r="58" spans="1:42" s="221" customFormat="1" ht="36.75" customHeight="1" x14ac:dyDescent="0.25">
      <c r="A58" s="69" t="s">
        <v>56</v>
      </c>
      <c r="B58" s="80" t="s">
        <v>222</v>
      </c>
      <c r="C58" s="281">
        <v>0</v>
      </c>
      <c r="D58" s="281">
        <v>0</v>
      </c>
      <c r="E58" s="281">
        <v>0</v>
      </c>
      <c r="F58" s="281">
        <f t="shared" si="4"/>
        <v>0</v>
      </c>
      <c r="G58" s="281">
        <f t="shared" si="5"/>
        <v>0</v>
      </c>
      <c r="H58" s="281">
        <v>0</v>
      </c>
      <c r="I58" s="281">
        <v>0</v>
      </c>
      <c r="J58" s="281">
        <v>0</v>
      </c>
      <c r="K58" s="281">
        <v>0</v>
      </c>
      <c r="L58" s="281">
        <v>0</v>
      </c>
      <c r="M58" s="281">
        <v>0</v>
      </c>
      <c r="N58" s="281">
        <v>0</v>
      </c>
      <c r="O58" s="281">
        <v>0</v>
      </c>
      <c r="P58" s="281">
        <v>0</v>
      </c>
      <c r="Q58" s="281">
        <v>0</v>
      </c>
      <c r="R58" s="281">
        <v>0</v>
      </c>
      <c r="S58" s="281">
        <v>0</v>
      </c>
      <c r="T58" s="281">
        <v>0</v>
      </c>
      <c r="U58" s="281">
        <v>0</v>
      </c>
      <c r="V58" s="281">
        <v>0</v>
      </c>
      <c r="W58" s="281">
        <v>0</v>
      </c>
      <c r="X58" s="281">
        <v>0</v>
      </c>
      <c r="Y58" s="281">
        <v>0</v>
      </c>
      <c r="Z58" s="281">
        <v>0</v>
      </c>
      <c r="AA58" s="281">
        <v>0</v>
      </c>
      <c r="AB58" s="281">
        <v>0</v>
      </c>
      <c r="AC58" s="281">
        <v>0</v>
      </c>
      <c r="AD58" s="281">
        <v>0</v>
      </c>
      <c r="AE58" s="281" t="s">
        <v>543</v>
      </c>
      <c r="AF58" s="281" t="s">
        <v>543</v>
      </c>
      <c r="AG58" s="281">
        <v>0</v>
      </c>
      <c r="AH58" s="281">
        <v>0</v>
      </c>
      <c r="AI58" s="281" t="s">
        <v>543</v>
      </c>
      <c r="AJ58" s="281" t="s">
        <v>543</v>
      </c>
      <c r="AK58" s="281">
        <v>0</v>
      </c>
      <c r="AL58" s="281">
        <v>0</v>
      </c>
      <c r="AM58" s="281" t="s">
        <v>543</v>
      </c>
      <c r="AN58" s="281" t="s">
        <v>543</v>
      </c>
      <c r="AO58" s="281">
        <f t="shared" si="2"/>
        <v>0</v>
      </c>
      <c r="AP58" s="281">
        <f t="shared" si="3"/>
        <v>0</v>
      </c>
    </row>
    <row r="59" spans="1:42" s="221" customFormat="1" x14ac:dyDescent="0.25">
      <c r="A59" s="69" t="s">
        <v>54</v>
      </c>
      <c r="B59" s="68" t="s">
        <v>126</v>
      </c>
      <c r="C59" s="281">
        <v>0</v>
      </c>
      <c r="D59" s="281">
        <v>0</v>
      </c>
      <c r="E59" s="281">
        <v>0</v>
      </c>
      <c r="F59" s="281">
        <f t="shared" si="4"/>
        <v>0</v>
      </c>
      <c r="G59" s="281">
        <f t="shared" si="5"/>
        <v>0</v>
      </c>
      <c r="H59" s="281">
        <v>0</v>
      </c>
      <c r="I59" s="281">
        <v>0</v>
      </c>
      <c r="J59" s="281">
        <v>0</v>
      </c>
      <c r="K59" s="281">
        <v>0</v>
      </c>
      <c r="L59" s="281">
        <v>0</v>
      </c>
      <c r="M59" s="281">
        <v>0</v>
      </c>
      <c r="N59" s="281">
        <v>0</v>
      </c>
      <c r="O59" s="281">
        <v>0</v>
      </c>
      <c r="P59" s="281">
        <v>0</v>
      </c>
      <c r="Q59" s="281">
        <v>0</v>
      </c>
      <c r="R59" s="281">
        <v>0</v>
      </c>
      <c r="S59" s="281">
        <v>0</v>
      </c>
      <c r="T59" s="281">
        <v>0</v>
      </c>
      <c r="U59" s="281">
        <v>0</v>
      </c>
      <c r="V59" s="281">
        <v>0</v>
      </c>
      <c r="W59" s="281">
        <v>0</v>
      </c>
      <c r="X59" s="281">
        <v>0</v>
      </c>
      <c r="Y59" s="281">
        <v>0</v>
      </c>
      <c r="Z59" s="281">
        <v>0</v>
      </c>
      <c r="AA59" s="281">
        <v>0</v>
      </c>
      <c r="AB59" s="281">
        <v>0</v>
      </c>
      <c r="AC59" s="281">
        <v>0</v>
      </c>
      <c r="AD59" s="281">
        <v>0</v>
      </c>
      <c r="AE59" s="281" t="s">
        <v>543</v>
      </c>
      <c r="AF59" s="281" t="s">
        <v>543</v>
      </c>
      <c r="AG59" s="281">
        <v>0</v>
      </c>
      <c r="AH59" s="281">
        <v>0</v>
      </c>
      <c r="AI59" s="281" t="s">
        <v>543</v>
      </c>
      <c r="AJ59" s="281" t="s">
        <v>543</v>
      </c>
      <c r="AK59" s="281">
        <v>0</v>
      </c>
      <c r="AL59" s="281">
        <v>0</v>
      </c>
      <c r="AM59" s="281" t="s">
        <v>543</v>
      </c>
      <c r="AN59" s="281" t="s">
        <v>543</v>
      </c>
      <c r="AO59" s="281">
        <f t="shared" si="2"/>
        <v>0</v>
      </c>
      <c r="AP59" s="281">
        <f t="shared" si="3"/>
        <v>0</v>
      </c>
    </row>
    <row r="60" spans="1:42" x14ac:dyDescent="0.25">
      <c r="A60" s="66" t="s">
        <v>216</v>
      </c>
      <c r="B60" s="67" t="s">
        <v>146</v>
      </c>
      <c r="C60" s="281">
        <v>0</v>
      </c>
      <c r="D60" s="281">
        <v>0</v>
      </c>
      <c r="E60" s="281">
        <v>0</v>
      </c>
      <c r="F60" s="281">
        <f t="shared" si="4"/>
        <v>0</v>
      </c>
      <c r="G60" s="281">
        <f t="shared" si="5"/>
        <v>0</v>
      </c>
      <c r="H60" s="282">
        <v>0</v>
      </c>
      <c r="I60" s="282">
        <v>0</v>
      </c>
      <c r="J60" s="282">
        <v>0</v>
      </c>
      <c r="K60" s="282">
        <v>0</v>
      </c>
      <c r="L60" s="282">
        <v>0</v>
      </c>
      <c r="M60" s="282">
        <v>0</v>
      </c>
      <c r="N60" s="282">
        <v>0</v>
      </c>
      <c r="O60" s="282">
        <v>0</v>
      </c>
      <c r="P60" s="282">
        <v>0</v>
      </c>
      <c r="Q60" s="282">
        <v>0</v>
      </c>
      <c r="R60" s="282">
        <v>0</v>
      </c>
      <c r="S60" s="282">
        <v>0</v>
      </c>
      <c r="T60" s="282">
        <v>0</v>
      </c>
      <c r="U60" s="282">
        <v>0</v>
      </c>
      <c r="V60" s="282">
        <v>0</v>
      </c>
      <c r="W60" s="282">
        <v>0</v>
      </c>
      <c r="X60" s="282">
        <v>0</v>
      </c>
      <c r="Y60" s="282">
        <v>0</v>
      </c>
      <c r="Z60" s="282">
        <v>0</v>
      </c>
      <c r="AA60" s="282">
        <v>0</v>
      </c>
      <c r="AB60" s="282">
        <v>0</v>
      </c>
      <c r="AC60" s="282">
        <v>0</v>
      </c>
      <c r="AD60" s="282">
        <v>0</v>
      </c>
      <c r="AE60" s="281" t="s">
        <v>543</v>
      </c>
      <c r="AF60" s="281" t="s">
        <v>543</v>
      </c>
      <c r="AG60" s="282">
        <v>0</v>
      </c>
      <c r="AH60" s="282">
        <v>0</v>
      </c>
      <c r="AI60" s="281" t="s">
        <v>543</v>
      </c>
      <c r="AJ60" s="281" t="s">
        <v>543</v>
      </c>
      <c r="AK60" s="282">
        <v>0</v>
      </c>
      <c r="AL60" s="282">
        <v>0</v>
      </c>
      <c r="AM60" s="281" t="s">
        <v>543</v>
      </c>
      <c r="AN60" s="281" t="s">
        <v>543</v>
      </c>
      <c r="AO60" s="281">
        <f t="shared" si="2"/>
        <v>0</v>
      </c>
      <c r="AP60" s="281">
        <f t="shared" si="3"/>
        <v>0</v>
      </c>
    </row>
    <row r="61" spans="1:42" x14ac:dyDescent="0.25">
      <c r="A61" s="66" t="s">
        <v>217</v>
      </c>
      <c r="B61" s="67" t="s">
        <v>144</v>
      </c>
      <c r="C61" s="281">
        <v>1.52</v>
      </c>
      <c r="D61" s="281">
        <v>1.52</v>
      </c>
      <c r="E61" s="281">
        <v>0</v>
      </c>
      <c r="F61" s="281">
        <f t="shared" si="4"/>
        <v>1.52</v>
      </c>
      <c r="G61" s="281">
        <f t="shared" si="5"/>
        <v>1.52</v>
      </c>
      <c r="H61" s="282">
        <v>0</v>
      </c>
      <c r="I61" s="282">
        <v>0</v>
      </c>
      <c r="J61" s="282">
        <v>0</v>
      </c>
      <c r="K61" s="282">
        <v>0</v>
      </c>
      <c r="L61" s="282">
        <v>0</v>
      </c>
      <c r="M61" s="282">
        <v>0</v>
      </c>
      <c r="N61" s="282">
        <v>0</v>
      </c>
      <c r="O61" s="282">
        <v>0</v>
      </c>
      <c r="P61" s="282">
        <v>0</v>
      </c>
      <c r="Q61" s="282">
        <v>0</v>
      </c>
      <c r="R61" s="282">
        <v>0</v>
      </c>
      <c r="S61" s="282">
        <v>0</v>
      </c>
      <c r="T61" s="282">
        <v>0</v>
      </c>
      <c r="U61" s="282">
        <v>1.52</v>
      </c>
      <c r="V61" s="282">
        <v>0</v>
      </c>
      <c r="W61" s="282">
        <v>1.52</v>
      </c>
      <c r="X61" s="282">
        <v>0</v>
      </c>
      <c r="Y61" s="282">
        <v>0</v>
      </c>
      <c r="Z61" s="282">
        <v>0</v>
      </c>
      <c r="AA61" s="282">
        <v>0</v>
      </c>
      <c r="AB61" s="282">
        <v>0</v>
      </c>
      <c r="AC61" s="282">
        <v>0</v>
      </c>
      <c r="AD61" s="282">
        <v>0</v>
      </c>
      <c r="AE61" s="281" t="s">
        <v>543</v>
      </c>
      <c r="AF61" s="281" t="s">
        <v>543</v>
      </c>
      <c r="AG61" s="282">
        <v>0</v>
      </c>
      <c r="AH61" s="282">
        <v>0</v>
      </c>
      <c r="AI61" s="281" t="s">
        <v>543</v>
      </c>
      <c r="AJ61" s="281" t="s">
        <v>543</v>
      </c>
      <c r="AK61" s="282">
        <v>0</v>
      </c>
      <c r="AL61" s="282">
        <v>0</v>
      </c>
      <c r="AM61" s="281" t="s">
        <v>543</v>
      </c>
      <c r="AN61" s="281" t="s">
        <v>543</v>
      </c>
      <c r="AO61" s="281">
        <f t="shared" si="2"/>
        <v>1.52</v>
      </c>
      <c r="AP61" s="281">
        <f t="shared" si="3"/>
        <v>1.52</v>
      </c>
    </row>
    <row r="62" spans="1:42" x14ac:dyDescent="0.25">
      <c r="A62" s="66" t="s">
        <v>218</v>
      </c>
      <c r="B62" s="67" t="s">
        <v>142</v>
      </c>
      <c r="C62" s="281">
        <v>0</v>
      </c>
      <c r="D62" s="281">
        <v>0</v>
      </c>
      <c r="E62" s="281">
        <v>0</v>
      </c>
      <c r="F62" s="281">
        <f t="shared" si="4"/>
        <v>0</v>
      </c>
      <c r="G62" s="281">
        <f t="shared" si="5"/>
        <v>0</v>
      </c>
      <c r="H62" s="282">
        <v>0</v>
      </c>
      <c r="I62" s="282">
        <v>0</v>
      </c>
      <c r="J62" s="282">
        <v>0</v>
      </c>
      <c r="K62" s="282">
        <v>0</v>
      </c>
      <c r="L62" s="282">
        <v>0</v>
      </c>
      <c r="M62" s="282">
        <v>0</v>
      </c>
      <c r="N62" s="282">
        <v>0</v>
      </c>
      <c r="O62" s="282">
        <v>0</v>
      </c>
      <c r="P62" s="282">
        <v>0</v>
      </c>
      <c r="Q62" s="282">
        <v>0</v>
      </c>
      <c r="R62" s="282">
        <v>0</v>
      </c>
      <c r="S62" s="282">
        <v>0</v>
      </c>
      <c r="T62" s="282">
        <v>0</v>
      </c>
      <c r="U62" s="282">
        <v>0</v>
      </c>
      <c r="V62" s="282">
        <v>0</v>
      </c>
      <c r="W62" s="282">
        <v>0</v>
      </c>
      <c r="X62" s="282">
        <v>0</v>
      </c>
      <c r="Y62" s="282">
        <v>0</v>
      </c>
      <c r="Z62" s="282">
        <v>0</v>
      </c>
      <c r="AA62" s="282">
        <v>0</v>
      </c>
      <c r="AB62" s="282">
        <v>0</v>
      </c>
      <c r="AC62" s="282">
        <v>0</v>
      </c>
      <c r="AD62" s="282">
        <v>0</v>
      </c>
      <c r="AE62" s="281" t="s">
        <v>543</v>
      </c>
      <c r="AF62" s="281" t="s">
        <v>543</v>
      </c>
      <c r="AG62" s="282">
        <v>0</v>
      </c>
      <c r="AH62" s="282">
        <v>0</v>
      </c>
      <c r="AI62" s="281" t="s">
        <v>543</v>
      </c>
      <c r="AJ62" s="281" t="s">
        <v>543</v>
      </c>
      <c r="AK62" s="282">
        <v>0</v>
      </c>
      <c r="AL62" s="282">
        <v>0</v>
      </c>
      <c r="AM62" s="281" t="s">
        <v>543</v>
      </c>
      <c r="AN62" s="281" t="s">
        <v>543</v>
      </c>
      <c r="AO62" s="281">
        <f t="shared" si="2"/>
        <v>0</v>
      </c>
      <c r="AP62" s="281">
        <f t="shared" si="3"/>
        <v>0</v>
      </c>
    </row>
    <row r="63" spans="1:42" x14ac:dyDescent="0.25">
      <c r="A63" s="66" t="s">
        <v>219</v>
      </c>
      <c r="B63" s="67" t="s">
        <v>221</v>
      </c>
      <c r="C63" s="281">
        <v>0</v>
      </c>
      <c r="D63" s="281">
        <v>0</v>
      </c>
      <c r="E63" s="281">
        <v>0</v>
      </c>
      <c r="F63" s="281">
        <f t="shared" si="4"/>
        <v>0</v>
      </c>
      <c r="G63" s="281">
        <f t="shared" si="5"/>
        <v>0</v>
      </c>
      <c r="H63" s="282">
        <v>0</v>
      </c>
      <c r="I63" s="282">
        <v>0</v>
      </c>
      <c r="J63" s="282">
        <v>0</v>
      </c>
      <c r="K63" s="282">
        <v>0</v>
      </c>
      <c r="L63" s="282">
        <v>0</v>
      </c>
      <c r="M63" s="282">
        <v>0</v>
      </c>
      <c r="N63" s="282">
        <v>0</v>
      </c>
      <c r="O63" s="282">
        <v>0</v>
      </c>
      <c r="P63" s="282">
        <v>0</v>
      </c>
      <c r="Q63" s="282">
        <v>0</v>
      </c>
      <c r="R63" s="282">
        <v>0</v>
      </c>
      <c r="S63" s="282">
        <v>0</v>
      </c>
      <c r="T63" s="282">
        <v>0</v>
      </c>
      <c r="U63" s="282">
        <v>0</v>
      </c>
      <c r="V63" s="282">
        <v>0</v>
      </c>
      <c r="W63" s="282">
        <v>0</v>
      </c>
      <c r="X63" s="282">
        <v>0</v>
      </c>
      <c r="Y63" s="282">
        <v>0</v>
      </c>
      <c r="Z63" s="282">
        <v>0</v>
      </c>
      <c r="AA63" s="282">
        <v>0</v>
      </c>
      <c r="AB63" s="282">
        <v>0</v>
      </c>
      <c r="AC63" s="282">
        <v>0</v>
      </c>
      <c r="AD63" s="282">
        <v>0</v>
      </c>
      <c r="AE63" s="281" t="s">
        <v>543</v>
      </c>
      <c r="AF63" s="281" t="s">
        <v>543</v>
      </c>
      <c r="AG63" s="282">
        <v>0</v>
      </c>
      <c r="AH63" s="282">
        <v>0</v>
      </c>
      <c r="AI63" s="281" t="s">
        <v>543</v>
      </c>
      <c r="AJ63" s="281" t="s">
        <v>543</v>
      </c>
      <c r="AK63" s="282">
        <v>0</v>
      </c>
      <c r="AL63" s="282">
        <v>0</v>
      </c>
      <c r="AM63" s="281" t="s">
        <v>543</v>
      </c>
      <c r="AN63" s="281" t="s">
        <v>543</v>
      </c>
      <c r="AO63" s="281">
        <f t="shared" si="2"/>
        <v>0</v>
      </c>
      <c r="AP63" s="281">
        <f t="shared" si="3"/>
        <v>0</v>
      </c>
    </row>
    <row r="64" spans="1:42" ht="18.75" x14ac:dyDescent="0.25">
      <c r="A64" s="66" t="s">
        <v>220</v>
      </c>
      <c r="B64" s="65" t="s">
        <v>568</v>
      </c>
      <c r="C64" s="281">
        <v>0</v>
      </c>
      <c r="D64" s="281">
        <v>0</v>
      </c>
      <c r="E64" s="281">
        <v>0</v>
      </c>
      <c r="F64" s="281">
        <f t="shared" si="4"/>
        <v>0</v>
      </c>
      <c r="G64" s="281">
        <f t="shared" si="5"/>
        <v>0</v>
      </c>
      <c r="H64" s="282">
        <v>0</v>
      </c>
      <c r="I64" s="282">
        <v>0</v>
      </c>
      <c r="J64" s="282">
        <v>0</v>
      </c>
      <c r="K64" s="282">
        <v>0</v>
      </c>
      <c r="L64" s="282">
        <v>0</v>
      </c>
      <c r="M64" s="282">
        <v>0</v>
      </c>
      <c r="N64" s="282">
        <v>0</v>
      </c>
      <c r="O64" s="282">
        <v>0</v>
      </c>
      <c r="P64" s="282">
        <v>0</v>
      </c>
      <c r="Q64" s="282">
        <v>0</v>
      </c>
      <c r="R64" s="282">
        <v>0</v>
      </c>
      <c r="S64" s="282">
        <v>0</v>
      </c>
      <c r="T64" s="282">
        <v>0</v>
      </c>
      <c r="U64" s="282">
        <v>0</v>
      </c>
      <c r="V64" s="282">
        <v>0</v>
      </c>
      <c r="W64" s="282">
        <v>0</v>
      </c>
      <c r="X64" s="282">
        <v>0</v>
      </c>
      <c r="Y64" s="282">
        <v>0</v>
      </c>
      <c r="Z64" s="282">
        <v>0</v>
      </c>
      <c r="AA64" s="282">
        <v>0</v>
      </c>
      <c r="AB64" s="282">
        <v>0</v>
      </c>
      <c r="AC64" s="282">
        <v>0</v>
      </c>
      <c r="AD64" s="282">
        <v>0</v>
      </c>
      <c r="AE64" s="281" t="s">
        <v>543</v>
      </c>
      <c r="AF64" s="281" t="s">
        <v>543</v>
      </c>
      <c r="AG64" s="282">
        <v>0</v>
      </c>
      <c r="AH64" s="282">
        <v>0</v>
      </c>
      <c r="AI64" s="281" t="s">
        <v>543</v>
      </c>
      <c r="AJ64" s="281" t="s">
        <v>543</v>
      </c>
      <c r="AK64" s="282">
        <v>0</v>
      </c>
      <c r="AL64" s="282">
        <v>0</v>
      </c>
      <c r="AM64" s="281" t="s">
        <v>543</v>
      </c>
      <c r="AN64" s="281" t="s">
        <v>543</v>
      </c>
      <c r="AO64" s="281">
        <f t="shared" si="2"/>
        <v>0</v>
      </c>
      <c r="AP64" s="281">
        <f t="shared" si="3"/>
        <v>0</v>
      </c>
    </row>
    <row r="65" spans="1:41" x14ac:dyDescent="0.25">
      <c r="A65" s="62"/>
      <c r="B65" s="63"/>
      <c r="C65" s="63"/>
      <c r="D65" s="224"/>
      <c r="E65" s="224"/>
      <c r="F65" s="63"/>
      <c r="G65" s="63"/>
      <c r="H65" s="63"/>
      <c r="I65" s="63"/>
      <c r="J65" s="63"/>
      <c r="K65" s="63"/>
      <c r="L65" s="63"/>
      <c r="M65" s="63"/>
      <c r="N65" s="63"/>
      <c r="O65" s="63"/>
      <c r="P65" s="63"/>
      <c r="Q65" s="63"/>
      <c r="R65" s="63"/>
      <c r="S65" s="63"/>
      <c r="T65" s="63"/>
      <c r="U65" s="63"/>
      <c r="V65" s="63"/>
      <c r="W65" s="63"/>
      <c r="X65" s="63"/>
      <c r="Y65" s="62"/>
      <c r="Z65" s="62"/>
      <c r="AA65" s="56"/>
      <c r="AB65" s="56"/>
      <c r="AC65" s="56"/>
      <c r="AD65" s="56"/>
      <c r="AE65" s="56"/>
      <c r="AF65" s="56"/>
      <c r="AG65" s="56"/>
      <c r="AH65" s="56"/>
      <c r="AI65" s="56"/>
      <c r="AJ65" s="56"/>
      <c r="AK65" s="56"/>
      <c r="AL65" s="56"/>
      <c r="AM65" s="56"/>
      <c r="AN65" s="56"/>
      <c r="AO65" s="56"/>
    </row>
    <row r="66" spans="1:41" ht="54" customHeight="1" x14ac:dyDescent="0.25">
      <c r="A66" s="56"/>
      <c r="B66" s="475"/>
      <c r="C66" s="475"/>
      <c r="D66" s="475"/>
      <c r="E66" s="475"/>
      <c r="F66" s="475"/>
      <c r="G66" s="475"/>
      <c r="H66" s="475"/>
      <c r="I66" s="475"/>
      <c r="J66" s="475"/>
      <c r="K66" s="475"/>
      <c r="L66" s="475"/>
      <c r="M66" s="475"/>
      <c r="N66" s="475"/>
      <c r="O66" s="475"/>
      <c r="P66" s="475"/>
      <c r="Q66" s="475"/>
      <c r="R66" s="475"/>
      <c r="S66" s="475"/>
      <c r="T66" s="475"/>
      <c r="U66" s="475"/>
      <c r="V66" s="475"/>
      <c r="W66" s="156"/>
      <c r="X66" s="156"/>
      <c r="Y66" s="61"/>
      <c r="Z66" s="61"/>
      <c r="AA66" s="61"/>
      <c r="AB66" s="61"/>
      <c r="AC66" s="61"/>
      <c r="AD66" s="61"/>
      <c r="AE66" s="61"/>
      <c r="AF66" s="61"/>
      <c r="AG66" s="61"/>
      <c r="AH66" s="61"/>
      <c r="AI66" s="61"/>
      <c r="AJ66" s="61"/>
      <c r="AK66" s="61"/>
      <c r="AL66" s="61"/>
      <c r="AM66" s="61"/>
      <c r="AN66" s="61"/>
      <c r="AO66" s="61"/>
    </row>
    <row r="67" spans="1:41" x14ac:dyDescent="0.25">
      <c r="A67" s="56"/>
      <c r="B67" s="56"/>
      <c r="C67" s="56"/>
      <c r="D67" s="222"/>
      <c r="E67" s="222"/>
      <c r="F67" s="56"/>
      <c r="G67" s="56"/>
      <c r="H67" s="56"/>
      <c r="I67" s="56"/>
      <c r="J67" s="56"/>
      <c r="K67" s="56"/>
      <c r="L67" s="56"/>
      <c r="M67" s="56"/>
      <c r="N67" s="56"/>
      <c r="O67" s="56"/>
      <c r="P67" s="56"/>
      <c r="Q67" s="56"/>
      <c r="R67" s="56"/>
      <c r="Y67" s="56"/>
      <c r="Z67" s="56"/>
      <c r="AA67" s="56"/>
      <c r="AB67" s="56"/>
      <c r="AC67" s="56"/>
      <c r="AD67" s="56"/>
      <c r="AE67" s="56"/>
      <c r="AF67" s="56"/>
      <c r="AG67" s="56"/>
      <c r="AH67" s="56"/>
      <c r="AI67" s="56"/>
      <c r="AJ67" s="56"/>
      <c r="AK67" s="56"/>
      <c r="AL67" s="56"/>
      <c r="AM67" s="56"/>
      <c r="AN67" s="56"/>
      <c r="AO67" s="56"/>
    </row>
    <row r="68" spans="1:41" ht="50.25" customHeight="1" x14ac:dyDescent="0.25">
      <c r="A68" s="56"/>
      <c r="B68" s="477"/>
      <c r="C68" s="477"/>
      <c r="D68" s="477"/>
      <c r="E68" s="477"/>
      <c r="F68" s="477"/>
      <c r="G68" s="477"/>
      <c r="H68" s="477"/>
      <c r="I68" s="477"/>
      <c r="J68" s="477"/>
      <c r="K68" s="477"/>
      <c r="L68" s="477"/>
      <c r="M68" s="477"/>
      <c r="N68" s="477"/>
      <c r="O68" s="477"/>
      <c r="P68" s="477"/>
      <c r="Q68" s="477"/>
      <c r="R68" s="477"/>
      <c r="S68" s="477"/>
      <c r="T68" s="477"/>
      <c r="U68" s="477"/>
      <c r="V68" s="477"/>
      <c r="W68" s="157"/>
      <c r="X68" s="157"/>
      <c r="Y68" s="56"/>
      <c r="Z68" s="56"/>
      <c r="AA68" s="56"/>
      <c r="AB68" s="56"/>
      <c r="AC68" s="56"/>
      <c r="AD68" s="56"/>
      <c r="AE68" s="56"/>
      <c r="AF68" s="56"/>
      <c r="AG68" s="56"/>
      <c r="AH68" s="56"/>
      <c r="AI68" s="56"/>
      <c r="AJ68" s="56"/>
      <c r="AK68" s="56"/>
      <c r="AL68" s="56"/>
      <c r="AM68" s="56"/>
      <c r="AN68" s="56"/>
      <c r="AO68" s="56"/>
    </row>
    <row r="69" spans="1:41" x14ac:dyDescent="0.25">
      <c r="A69" s="56"/>
      <c r="B69" s="56"/>
      <c r="C69" s="56"/>
      <c r="D69" s="222"/>
      <c r="E69" s="222"/>
      <c r="F69" s="56"/>
      <c r="G69" s="56"/>
      <c r="H69" s="56"/>
      <c r="I69" s="56"/>
      <c r="J69" s="56"/>
      <c r="K69" s="56"/>
      <c r="L69" s="56"/>
      <c r="M69" s="56"/>
      <c r="N69" s="56"/>
      <c r="O69" s="56"/>
      <c r="P69" s="56"/>
      <c r="Q69" s="56"/>
      <c r="R69" s="56"/>
      <c r="Y69" s="56"/>
      <c r="Z69" s="56"/>
      <c r="AA69" s="56"/>
      <c r="AB69" s="56"/>
      <c r="AC69" s="56"/>
      <c r="AD69" s="56"/>
      <c r="AE69" s="56"/>
      <c r="AF69" s="56"/>
      <c r="AG69" s="56"/>
      <c r="AH69" s="56"/>
      <c r="AI69" s="56"/>
      <c r="AJ69" s="56"/>
      <c r="AK69" s="56"/>
      <c r="AL69" s="56"/>
      <c r="AM69" s="56"/>
      <c r="AN69" s="56"/>
      <c r="AO69" s="56"/>
    </row>
    <row r="70" spans="1:41" ht="36.75" customHeight="1" x14ac:dyDescent="0.25">
      <c r="A70" s="56"/>
      <c r="B70" s="475"/>
      <c r="C70" s="475"/>
      <c r="D70" s="475"/>
      <c r="E70" s="475"/>
      <c r="F70" s="475"/>
      <c r="G70" s="475"/>
      <c r="H70" s="475"/>
      <c r="I70" s="475"/>
      <c r="J70" s="475"/>
      <c r="K70" s="475"/>
      <c r="L70" s="475"/>
      <c r="M70" s="475"/>
      <c r="N70" s="475"/>
      <c r="O70" s="475"/>
      <c r="P70" s="475"/>
      <c r="Q70" s="475"/>
      <c r="R70" s="475"/>
      <c r="S70" s="475"/>
      <c r="T70" s="475"/>
      <c r="U70" s="475"/>
      <c r="V70" s="475"/>
      <c r="W70" s="156"/>
      <c r="X70" s="156"/>
      <c r="Y70" s="56"/>
      <c r="Z70" s="56"/>
      <c r="AA70" s="56"/>
      <c r="AB70" s="56"/>
      <c r="AC70" s="56"/>
      <c r="AD70" s="56"/>
      <c r="AE70" s="56"/>
      <c r="AF70" s="56"/>
      <c r="AG70" s="56"/>
      <c r="AH70" s="56"/>
      <c r="AI70" s="56"/>
      <c r="AJ70" s="56"/>
      <c r="AK70" s="56"/>
      <c r="AL70" s="56"/>
      <c r="AM70" s="56"/>
      <c r="AN70" s="56"/>
      <c r="AO70" s="56"/>
    </row>
    <row r="71" spans="1:41" x14ac:dyDescent="0.25">
      <c r="A71" s="56"/>
      <c r="B71" s="60"/>
      <c r="C71" s="60"/>
      <c r="D71" s="225"/>
      <c r="E71" s="225"/>
      <c r="F71" s="60"/>
      <c r="G71" s="60"/>
      <c r="H71" s="60"/>
      <c r="I71" s="60"/>
      <c r="J71" s="60"/>
      <c r="K71" s="60"/>
      <c r="L71" s="60"/>
      <c r="M71" s="60"/>
      <c r="N71" s="60"/>
      <c r="O71" s="60"/>
      <c r="P71" s="60"/>
      <c r="Q71" s="60"/>
      <c r="R71" s="60"/>
      <c r="Y71" s="56"/>
      <c r="Z71" s="56"/>
      <c r="AA71" s="59"/>
      <c r="AB71" s="56"/>
      <c r="AC71" s="56"/>
      <c r="AD71" s="56"/>
      <c r="AE71" s="56"/>
      <c r="AF71" s="56"/>
      <c r="AG71" s="56"/>
      <c r="AH71" s="56"/>
      <c r="AI71" s="56"/>
      <c r="AJ71" s="56"/>
      <c r="AK71" s="56"/>
      <c r="AL71" s="56"/>
      <c r="AM71" s="56"/>
      <c r="AN71" s="56"/>
      <c r="AO71" s="56"/>
    </row>
    <row r="72" spans="1:41" ht="51" customHeight="1" x14ac:dyDescent="0.25">
      <c r="A72" s="56"/>
      <c r="B72" s="475"/>
      <c r="C72" s="475"/>
      <c r="D72" s="475"/>
      <c r="E72" s="475"/>
      <c r="F72" s="475"/>
      <c r="G72" s="475"/>
      <c r="H72" s="475"/>
      <c r="I72" s="475"/>
      <c r="J72" s="475"/>
      <c r="K72" s="475"/>
      <c r="L72" s="475"/>
      <c r="M72" s="475"/>
      <c r="N72" s="475"/>
      <c r="O72" s="475"/>
      <c r="P72" s="475"/>
      <c r="Q72" s="475"/>
      <c r="R72" s="475"/>
      <c r="S72" s="475"/>
      <c r="T72" s="475"/>
      <c r="U72" s="475"/>
      <c r="V72" s="475"/>
      <c r="W72" s="156"/>
      <c r="X72" s="156"/>
      <c r="Y72" s="56"/>
      <c r="Z72" s="56"/>
      <c r="AA72" s="59"/>
      <c r="AB72" s="56"/>
      <c r="AC72" s="56"/>
      <c r="AD72" s="56"/>
      <c r="AE72" s="56"/>
      <c r="AF72" s="56"/>
      <c r="AG72" s="56"/>
      <c r="AH72" s="56"/>
      <c r="AI72" s="56"/>
      <c r="AJ72" s="56"/>
      <c r="AK72" s="56"/>
      <c r="AL72" s="56"/>
      <c r="AM72" s="56"/>
      <c r="AN72" s="56"/>
      <c r="AO72" s="56"/>
    </row>
    <row r="73" spans="1:41" ht="32.25" customHeight="1" x14ac:dyDescent="0.25">
      <c r="A73" s="56"/>
      <c r="B73" s="477"/>
      <c r="C73" s="477"/>
      <c r="D73" s="477"/>
      <c r="E73" s="477"/>
      <c r="F73" s="477"/>
      <c r="G73" s="477"/>
      <c r="H73" s="477"/>
      <c r="I73" s="477"/>
      <c r="J73" s="477"/>
      <c r="K73" s="477"/>
      <c r="L73" s="477"/>
      <c r="M73" s="477"/>
      <c r="N73" s="477"/>
      <c r="O73" s="477"/>
      <c r="P73" s="477"/>
      <c r="Q73" s="477"/>
      <c r="R73" s="477"/>
      <c r="S73" s="477"/>
      <c r="T73" s="477"/>
      <c r="U73" s="477"/>
      <c r="V73" s="477"/>
      <c r="W73" s="157"/>
      <c r="X73" s="157"/>
      <c r="Y73" s="56"/>
      <c r="Z73" s="56"/>
      <c r="AA73" s="56"/>
      <c r="AB73" s="56"/>
      <c r="AC73" s="56"/>
      <c r="AD73" s="56"/>
      <c r="AE73" s="56"/>
      <c r="AF73" s="56"/>
      <c r="AG73" s="56"/>
      <c r="AH73" s="56"/>
      <c r="AI73" s="56"/>
      <c r="AJ73" s="56"/>
      <c r="AK73" s="56"/>
      <c r="AL73" s="56"/>
      <c r="AM73" s="56"/>
      <c r="AN73" s="56"/>
      <c r="AO73" s="56"/>
    </row>
    <row r="74" spans="1:41" ht="51.75" customHeight="1" x14ac:dyDescent="0.25">
      <c r="A74" s="56"/>
      <c r="B74" s="475"/>
      <c r="C74" s="475"/>
      <c r="D74" s="475"/>
      <c r="E74" s="475"/>
      <c r="F74" s="475"/>
      <c r="G74" s="475"/>
      <c r="H74" s="475"/>
      <c r="I74" s="475"/>
      <c r="J74" s="475"/>
      <c r="K74" s="475"/>
      <c r="L74" s="475"/>
      <c r="M74" s="475"/>
      <c r="N74" s="475"/>
      <c r="O74" s="475"/>
      <c r="P74" s="475"/>
      <c r="Q74" s="475"/>
      <c r="R74" s="475"/>
      <c r="S74" s="475"/>
      <c r="T74" s="475"/>
      <c r="U74" s="475"/>
      <c r="V74" s="475"/>
      <c r="W74" s="156"/>
      <c r="X74" s="156"/>
      <c r="Y74" s="56"/>
      <c r="Z74" s="56"/>
      <c r="AA74" s="56"/>
      <c r="AB74" s="56"/>
      <c r="AC74" s="56"/>
      <c r="AD74" s="56"/>
      <c r="AE74" s="56"/>
      <c r="AF74" s="56"/>
      <c r="AG74" s="56"/>
      <c r="AH74" s="56"/>
      <c r="AI74" s="56"/>
      <c r="AJ74" s="56"/>
      <c r="AK74" s="56"/>
      <c r="AL74" s="56"/>
      <c r="AM74" s="56"/>
      <c r="AN74" s="56"/>
      <c r="AO74" s="56"/>
    </row>
    <row r="75" spans="1:41" ht="21.75" customHeight="1" x14ac:dyDescent="0.25">
      <c r="A75" s="56"/>
      <c r="B75" s="478"/>
      <c r="C75" s="478"/>
      <c r="D75" s="478"/>
      <c r="E75" s="478"/>
      <c r="F75" s="478"/>
      <c r="G75" s="478"/>
      <c r="H75" s="478"/>
      <c r="I75" s="478"/>
      <c r="J75" s="478"/>
      <c r="K75" s="478"/>
      <c r="L75" s="478"/>
      <c r="M75" s="478"/>
      <c r="N75" s="478"/>
      <c r="O75" s="478"/>
      <c r="P75" s="478"/>
      <c r="Q75" s="478"/>
      <c r="R75" s="478"/>
      <c r="S75" s="478"/>
      <c r="T75" s="478"/>
      <c r="U75" s="478"/>
      <c r="V75" s="478"/>
      <c r="W75" s="154"/>
      <c r="X75" s="154"/>
      <c r="Y75" s="57"/>
      <c r="Z75" s="57"/>
      <c r="AA75" s="56"/>
      <c r="AB75" s="56"/>
      <c r="AC75" s="56"/>
      <c r="AD75" s="56"/>
      <c r="AE75" s="56"/>
      <c r="AF75" s="56"/>
      <c r="AG75" s="56"/>
      <c r="AH75" s="56"/>
      <c r="AI75" s="56"/>
      <c r="AJ75" s="56"/>
      <c r="AK75" s="56"/>
      <c r="AL75" s="56"/>
      <c r="AM75" s="56"/>
      <c r="AN75" s="56"/>
      <c r="AO75" s="56"/>
    </row>
    <row r="76" spans="1:41" ht="23.25" customHeight="1" x14ac:dyDescent="0.25">
      <c r="A76" s="56"/>
      <c r="B76" s="57"/>
      <c r="C76" s="57"/>
      <c r="D76" s="226"/>
      <c r="E76" s="226"/>
      <c r="F76" s="57"/>
      <c r="G76" s="57"/>
      <c r="H76" s="57"/>
      <c r="I76" s="57"/>
      <c r="J76" s="57"/>
      <c r="K76" s="57"/>
      <c r="L76" s="57"/>
      <c r="M76" s="57"/>
      <c r="N76" s="57"/>
      <c r="O76" s="57"/>
      <c r="P76" s="57"/>
      <c r="Q76" s="57"/>
      <c r="R76" s="57"/>
      <c r="Y76" s="56"/>
      <c r="Z76" s="56"/>
      <c r="AA76" s="56"/>
      <c r="AB76" s="56"/>
      <c r="AC76" s="56"/>
      <c r="AD76" s="56"/>
      <c r="AE76" s="56"/>
      <c r="AF76" s="56"/>
      <c r="AG76" s="56"/>
      <c r="AH76" s="56"/>
      <c r="AI76" s="56"/>
      <c r="AJ76" s="56"/>
      <c r="AK76" s="56"/>
      <c r="AL76" s="56"/>
      <c r="AM76" s="56"/>
      <c r="AN76" s="56"/>
      <c r="AO76" s="56"/>
    </row>
    <row r="77" spans="1:41" ht="18.75" customHeight="1" x14ac:dyDescent="0.25">
      <c r="A77" s="56"/>
      <c r="B77" s="476"/>
      <c r="C77" s="476"/>
      <c r="D77" s="476"/>
      <c r="E77" s="476"/>
      <c r="F77" s="476"/>
      <c r="G77" s="476"/>
      <c r="H77" s="476"/>
      <c r="I77" s="476"/>
      <c r="J77" s="476"/>
      <c r="K77" s="476"/>
      <c r="L77" s="476"/>
      <c r="M77" s="476"/>
      <c r="N77" s="476"/>
      <c r="O77" s="476"/>
      <c r="P77" s="476"/>
      <c r="Q77" s="476"/>
      <c r="R77" s="476"/>
      <c r="S77" s="476"/>
      <c r="T77" s="476"/>
      <c r="U77" s="476"/>
      <c r="V77" s="476"/>
      <c r="W77" s="155"/>
      <c r="X77" s="155"/>
      <c r="Y77" s="56"/>
      <c r="Z77" s="56"/>
      <c r="AA77" s="56"/>
      <c r="AB77" s="56"/>
      <c r="AC77" s="56"/>
      <c r="AD77" s="56"/>
      <c r="AE77" s="56"/>
      <c r="AF77" s="56"/>
      <c r="AG77" s="56"/>
      <c r="AH77" s="56"/>
      <c r="AI77" s="56"/>
      <c r="AJ77" s="56"/>
      <c r="AK77" s="56"/>
      <c r="AL77" s="56"/>
      <c r="AM77" s="56"/>
      <c r="AN77" s="56"/>
      <c r="AO77" s="56"/>
    </row>
    <row r="78" spans="1:41" x14ac:dyDescent="0.25">
      <c r="A78" s="56"/>
      <c r="B78" s="56"/>
      <c r="C78" s="56"/>
      <c r="D78" s="222"/>
      <c r="E78" s="222"/>
      <c r="F78" s="56"/>
      <c r="G78" s="56"/>
      <c r="H78" s="56"/>
      <c r="I78" s="56"/>
      <c r="J78" s="56"/>
      <c r="K78" s="56"/>
      <c r="L78" s="56"/>
      <c r="M78" s="56"/>
      <c r="N78" s="56"/>
      <c r="O78" s="56"/>
      <c r="P78" s="56"/>
      <c r="Q78" s="56"/>
      <c r="R78" s="56"/>
      <c r="Y78" s="56"/>
      <c r="Z78" s="56"/>
      <c r="AA78" s="56"/>
      <c r="AB78" s="56"/>
      <c r="AC78" s="56"/>
      <c r="AD78" s="56"/>
      <c r="AE78" s="56"/>
      <c r="AF78" s="56"/>
      <c r="AG78" s="56"/>
      <c r="AH78" s="56"/>
      <c r="AI78" s="56"/>
      <c r="AJ78" s="56"/>
      <c r="AK78" s="56"/>
      <c r="AL78" s="56"/>
      <c r="AM78" s="56"/>
      <c r="AN78" s="56"/>
      <c r="AO78" s="56"/>
    </row>
    <row r="79" spans="1:41" x14ac:dyDescent="0.25">
      <c r="A79" s="56"/>
      <c r="B79" s="56"/>
      <c r="C79" s="56"/>
      <c r="D79" s="222"/>
      <c r="E79" s="222"/>
      <c r="F79" s="56"/>
      <c r="G79" s="56"/>
      <c r="H79" s="56"/>
      <c r="I79" s="56"/>
      <c r="J79" s="56"/>
      <c r="K79" s="56"/>
      <c r="L79" s="56"/>
      <c r="M79" s="56"/>
      <c r="N79" s="56"/>
      <c r="O79" s="56"/>
      <c r="P79" s="56"/>
      <c r="Q79" s="56"/>
      <c r="R79" s="56"/>
      <c r="Y79" s="56"/>
      <c r="Z79" s="56"/>
      <c r="AA79" s="56"/>
      <c r="AB79" s="56"/>
      <c r="AC79" s="56"/>
      <c r="AD79" s="56"/>
      <c r="AE79" s="56"/>
      <c r="AF79" s="56"/>
      <c r="AG79" s="56"/>
      <c r="AH79" s="56"/>
      <c r="AI79" s="56"/>
      <c r="AJ79" s="56"/>
      <c r="AK79" s="56"/>
      <c r="AL79" s="56"/>
      <c r="AM79" s="56"/>
      <c r="AN79" s="56"/>
      <c r="AO79" s="56"/>
    </row>
    <row r="80" spans="1:41" x14ac:dyDescent="0.25">
      <c r="S80" s="55"/>
      <c r="T80" s="55"/>
      <c r="U80" s="55"/>
      <c r="V80" s="55"/>
      <c r="W80" s="55"/>
      <c r="X80" s="55"/>
    </row>
    <row r="81" spans="19:24" x14ac:dyDescent="0.25">
      <c r="S81" s="55"/>
      <c r="T81" s="55"/>
      <c r="U81" s="55"/>
      <c r="V81" s="55"/>
      <c r="W81" s="55"/>
      <c r="X81" s="55"/>
    </row>
    <row r="82" spans="19:24" x14ac:dyDescent="0.25">
      <c r="S82" s="55"/>
      <c r="T82" s="55"/>
      <c r="U82" s="55"/>
      <c r="V82" s="55"/>
      <c r="W82" s="55"/>
      <c r="X82" s="55"/>
    </row>
    <row r="83" spans="19:24" x14ac:dyDescent="0.25">
      <c r="S83" s="55"/>
      <c r="T83" s="55"/>
      <c r="U83" s="55"/>
      <c r="V83" s="55"/>
      <c r="W83" s="55"/>
      <c r="X83" s="55"/>
    </row>
    <row r="84" spans="19:24" x14ac:dyDescent="0.25">
      <c r="S84" s="55"/>
      <c r="T84" s="55"/>
      <c r="U84" s="55"/>
      <c r="V84" s="55"/>
      <c r="W84" s="55"/>
      <c r="X84" s="55"/>
    </row>
    <row r="85" spans="19:24" x14ac:dyDescent="0.25">
      <c r="S85" s="55"/>
      <c r="T85" s="55"/>
      <c r="U85" s="55"/>
      <c r="V85" s="55"/>
      <c r="W85" s="55"/>
      <c r="X85" s="55"/>
    </row>
    <row r="86" spans="19:24" x14ac:dyDescent="0.25">
      <c r="S86" s="55"/>
      <c r="T86" s="55"/>
      <c r="U86" s="55"/>
      <c r="V86" s="55"/>
      <c r="W86" s="55"/>
      <c r="X86" s="55"/>
    </row>
    <row r="87" spans="19:24" x14ac:dyDescent="0.25">
      <c r="S87" s="55"/>
      <c r="T87" s="55"/>
      <c r="U87" s="55"/>
      <c r="V87" s="55"/>
      <c r="W87" s="55"/>
      <c r="X87" s="55"/>
    </row>
    <row r="88" spans="19:24" x14ac:dyDescent="0.25">
      <c r="S88" s="55"/>
      <c r="T88" s="55"/>
      <c r="U88" s="55"/>
      <c r="V88" s="55"/>
      <c r="W88" s="55"/>
      <c r="X88" s="55"/>
    </row>
    <row r="89" spans="19:24" x14ac:dyDescent="0.25">
      <c r="S89" s="55"/>
      <c r="T89" s="55"/>
      <c r="U89" s="55"/>
      <c r="V89" s="55"/>
      <c r="W89" s="55"/>
      <c r="X89" s="55"/>
    </row>
    <row r="90" spans="19:24" x14ac:dyDescent="0.25">
      <c r="S90" s="55"/>
      <c r="T90" s="55"/>
      <c r="U90" s="55"/>
      <c r="V90" s="55"/>
      <c r="W90" s="55"/>
      <c r="X90" s="55"/>
    </row>
    <row r="91" spans="19:24" x14ac:dyDescent="0.25">
      <c r="S91" s="55"/>
      <c r="T91" s="55"/>
      <c r="U91" s="55"/>
      <c r="V91" s="55"/>
      <c r="W91" s="55"/>
      <c r="X91" s="55"/>
    </row>
    <row r="92" spans="19:24" x14ac:dyDescent="0.25">
      <c r="S92" s="55"/>
      <c r="T92" s="55"/>
      <c r="U92" s="55"/>
      <c r="V92" s="55"/>
      <c r="W92" s="55"/>
      <c r="X92" s="55"/>
    </row>
  </sheetData>
  <mergeCells count="48">
    <mergeCell ref="Y20:AB20"/>
    <mergeCell ref="AC20:AF20"/>
    <mergeCell ref="AG20:AJ20"/>
    <mergeCell ref="AK20:AN20"/>
    <mergeCell ref="AE21:AF21"/>
    <mergeCell ref="W21:X21"/>
    <mergeCell ref="Y21:Z21"/>
    <mergeCell ref="AA21:AB21"/>
    <mergeCell ref="S21:T21"/>
    <mergeCell ref="AC21:AD21"/>
    <mergeCell ref="A4:AP4"/>
    <mergeCell ref="A6:AP6"/>
    <mergeCell ref="A8:AP8"/>
    <mergeCell ref="A9:AP9"/>
    <mergeCell ref="A11:AP11"/>
    <mergeCell ref="A12:AP12"/>
    <mergeCell ref="A14:AP14"/>
    <mergeCell ref="A15:AP15"/>
    <mergeCell ref="A16:AP16"/>
    <mergeCell ref="A18:AP18"/>
    <mergeCell ref="AO20:AP21"/>
    <mergeCell ref="U21:V21"/>
    <mergeCell ref="A20:A22"/>
    <mergeCell ref="B20:B22"/>
    <mergeCell ref="I21:J21"/>
    <mergeCell ref="K21:L21"/>
    <mergeCell ref="M21:N21"/>
    <mergeCell ref="O21:P21"/>
    <mergeCell ref="Q21:R21"/>
    <mergeCell ref="AG21:AH21"/>
    <mergeCell ref="AI21:AJ21"/>
    <mergeCell ref="AK21:AL21"/>
    <mergeCell ref="AM21:AN21"/>
    <mergeCell ref="F20:G21"/>
    <mergeCell ref="U20:X20"/>
    <mergeCell ref="B77:V77"/>
    <mergeCell ref="B68:V68"/>
    <mergeCell ref="B70:V70"/>
    <mergeCell ref="B72:V72"/>
    <mergeCell ref="B73:V73"/>
    <mergeCell ref="B74:V74"/>
    <mergeCell ref="B75:V75"/>
    <mergeCell ref="B66:V66"/>
    <mergeCell ref="H20:H22"/>
    <mergeCell ref="I20:L20"/>
    <mergeCell ref="M20:P20"/>
    <mergeCell ref="Q20:T20"/>
    <mergeCell ref="C20:E21"/>
  </mergeCells>
  <conditionalFormatting sqref="D25:E64">
    <cfRule type="cellIs" dxfId="30" priority="40" operator="notEqual">
      <formula>0</formula>
    </cfRule>
  </conditionalFormatting>
  <conditionalFormatting sqref="C25:C64">
    <cfRule type="cellIs" dxfId="29" priority="32" operator="notEqual">
      <formula>0</formula>
    </cfRule>
  </conditionalFormatting>
  <conditionalFormatting sqref="AA35:AA57">
    <cfRule type="cellIs" dxfId="28" priority="24" operator="notEqual">
      <formula>0</formula>
    </cfRule>
  </conditionalFormatting>
  <conditionalFormatting sqref="AC35:AC57">
    <cfRule type="cellIs" dxfId="27" priority="23" operator="notEqual">
      <formula>0</formula>
    </cfRule>
  </conditionalFormatting>
  <conditionalFormatting sqref="AG35:AG57">
    <cfRule type="cellIs" dxfId="26" priority="22" operator="notEqual">
      <formula>0</formula>
    </cfRule>
  </conditionalFormatting>
  <conditionalFormatting sqref="AK35:AK57">
    <cfRule type="cellIs" dxfId="25" priority="21" operator="notEqual">
      <formula>0</formula>
    </cfRule>
  </conditionalFormatting>
  <conditionalFormatting sqref="C24:AD24">
    <cfRule type="cellIs" dxfId="24" priority="49" operator="greaterThan">
      <formula>0</formula>
    </cfRule>
  </conditionalFormatting>
  <conditionalFormatting sqref="D31:E31">
    <cfRule type="cellIs" dxfId="23" priority="41" operator="greaterThan">
      <formula>0</formula>
    </cfRule>
  </conditionalFormatting>
  <conditionalFormatting sqref="AG24:AH24 AK24:AL24 V25:V64 X25:Z26 C24:AD24 X28:Z64 X27 Z27 F25:G64">
    <cfRule type="cellIs" dxfId="22" priority="48" operator="notEqual">
      <formula>0</formula>
    </cfRule>
  </conditionalFormatting>
  <conditionalFormatting sqref="AG24:AH24 AK24:AL24">
    <cfRule type="cellIs" dxfId="21" priority="47" operator="greaterThan">
      <formula>0</formula>
    </cfRule>
  </conditionalFormatting>
  <conditionalFormatting sqref="AG24:AH24 AK24:AL24">
    <cfRule type="cellIs" dxfId="20" priority="46" operator="greaterThan">
      <formula>0</formula>
    </cfRule>
  </conditionalFormatting>
  <conditionalFormatting sqref="AG24:AH24 AK24:AL24">
    <cfRule type="cellIs" dxfId="19" priority="45" operator="greaterThan">
      <formula>0</formula>
    </cfRule>
  </conditionalFormatting>
  <conditionalFormatting sqref="D30:E30">
    <cfRule type="cellIs" dxfId="18" priority="44" operator="greaterThan">
      <formula>0</formula>
    </cfRule>
  </conditionalFormatting>
  <conditionalFormatting sqref="D31:E31">
    <cfRule type="cellIs" dxfId="17" priority="43" operator="greaterThan">
      <formula>0</formula>
    </cfRule>
  </conditionalFormatting>
  <conditionalFormatting sqref="D31:E31">
    <cfRule type="cellIs" dxfId="16" priority="42" operator="greaterThan">
      <formula>0</formula>
    </cfRule>
  </conditionalFormatting>
  <conditionalFormatting sqref="AA25:AD34 AG25:AH34 AK25:AL34 AA58:AD64 AB35:AB57 AD35:AD57 AG58:AH64 AH35:AH57 AK58:AL64 AL35:AL57">
    <cfRule type="cellIs" dxfId="15" priority="39" operator="notEqual">
      <formula>0</formula>
    </cfRule>
  </conditionalFormatting>
  <conditionalFormatting sqref="C30">
    <cfRule type="cellIs" dxfId="14" priority="36" operator="greaterThan">
      <formula>0</formula>
    </cfRule>
  </conditionalFormatting>
  <conditionalFormatting sqref="C31">
    <cfRule type="cellIs" dxfId="13" priority="35" operator="greaterThan">
      <formula>0</formula>
    </cfRule>
  </conditionalFormatting>
  <conditionalFormatting sqref="C31">
    <cfRule type="cellIs" dxfId="12" priority="34" operator="greaterThan">
      <formula>0</formula>
    </cfRule>
  </conditionalFormatting>
  <conditionalFormatting sqref="C31">
    <cfRule type="cellIs" dxfId="11" priority="33" operator="greaterThan">
      <formula>0</formula>
    </cfRule>
  </conditionalFormatting>
  <conditionalFormatting sqref="AP24:AP64">
    <cfRule type="cellIs" dxfId="10" priority="9" operator="notEqual">
      <formula>0</formula>
    </cfRule>
  </conditionalFormatting>
  <conditionalFormatting sqref="H25:I64">
    <cfRule type="cellIs" dxfId="9" priority="17" operator="notEqual">
      <formula>0</formula>
    </cfRule>
  </conditionalFormatting>
  <conditionalFormatting sqref="J25:P64">
    <cfRule type="cellIs" dxfId="8" priority="15" operator="notEqual">
      <formula>0</formula>
    </cfRule>
  </conditionalFormatting>
  <conditionalFormatting sqref="Q25:R64">
    <cfRule type="cellIs" dxfId="7" priority="13" operator="notEqual">
      <formula>0</formula>
    </cfRule>
  </conditionalFormatting>
  <conditionalFormatting sqref="T25:T64">
    <cfRule type="cellIs" dxfId="6" priority="11" operator="notEqual">
      <formula>0</formula>
    </cfRule>
  </conditionalFormatting>
  <conditionalFormatting sqref="AO24:AO64">
    <cfRule type="cellIs" dxfId="5" priority="10" operator="notEqual">
      <formula>0</formula>
    </cfRule>
  </conditionalFormatting>
  <conditionalFormatting sqref="S25:S64">
    <cfRule type="cellIs" dxfId="4" priority="5" operator="notEqual">
      <formula>0</formula>
    </cfRule>
  </conditionalFormatting>
  <conditionalFormatting sqref="W25:W64">
    <cfRule type="cellIs" dxfId="3" priority="3" operator="notEqual">
      <formula>0</formula>
    </cfRule>
  </conditionalFormatting>
  <conditionalFormatting sqref="U25:U64">
    <cfRule type="cellIs" dxfId="2" priority="2" operator="notEqual">
      <formula>0</formula>
    </cfRule>
  </conditionalFormatting>
  <conditionalFormatting sqref="Y2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K27" sqref="K27"/>
    </sheetView>
  </sheetViews>
  <sheetFormatPr defaultColWidth="9.28515625" defaultRowHeight="15" x14ac:dyDescent="0.25"/>
  <cols>
    <col min="1" max="1" width="6.28515625" style="18" customWidth="1"/>
    <col min="2" max="2" width="18.140625" style="18" customWidth="1"/>
    <col min="3" max="3" width="13.7109375" style="18" customWidth="1"/>
    <col min="4" max="4" width="15.28515625" style="18" customWidth="1"/>
    <col min="5" max="12" width="7.7109375" style="18" customWidth="1"/>
    <col min="13" max="13" width="10.7109375" style="18" customWidth="1"/>
    <col min="14" max="14" width="38.140625" style="18" customWidth="1"/>
    <col min="15" max="15" width="13.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7109375" style="18" customWidth="1"/>
    <col min="24" max="24" width="10.7109375" style="18" customWidth="1"/>
    <col min="25" max="25" width="18.5703125" style="18" customWidth="1"/>
    <col min="26" max="26" width="7.7109375" style="18" customWidth="1"/>
    <col min="27" max="30" width="10.7109375" style="18" customWidth="1"/>
    <col min="31" max="31" width="15.71093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28515625" style="18" customWidth="1"/>
    <col min="45" max="46" width="13.28515625" style="18" customWidth="1"/>
    <col min="47" max="47" width="10.7109375" style="18" customWidth="1"/>
    <col min="48" max="48" width="15.7109375" style="18" customWidth="1"/>
    <col min="49" max="16384" width="9.28515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89" t="str">
        <f>'1. паспорт местоположение'!A5:C5</f>
        <v>Год раскрытия информации: 2020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ht="18.75" x14ac:dyDescent="0.3">
      <c r="AV6" s="14"/>
    </row>
    <row r="7" spans="1:48" ht="18.75" x14ac:dyDescent="0.25">
      <c r="A7" s="400" t="s">
        <v>7</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396" t="s">
        <v>6</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x14ac:dyDescent="0.25">
      <c r="A12" s="401" t="str">
        <f>'1. паспорт местоположение'!A12:C12</f>
        <v>J_16-0138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396" t="s">
        <v>5</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402"/>
      <c r="AP14" s="402"/>
      <c r="AQ14" s="402"/>
      <c r="AR14" s="402"/>
      <c r="AS14" s="402"/>
      <c r="AT14" s="402"/>
      <c r="AU14" s="402"/>
      <c r="AV14" s="402"/>
    </row>
    <row r="15" spans="1:48" ht="15.75" x14ac:dyDescent="0.25">
      <c r="A15" s="395"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row>
    <row r="16" spans="1:48" ht="15.75" x14ac:dyDescent="0.25">
      <c r="A16" s="396" t="s">
        <v>4</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4"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24" customFormat="1" x14ac:dyDescent="0.25">
      <c r="A21" s="483" t="s">
        <v>498</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4" customFormat="1" ht="58.5" customHeight="1" x14ac:dyDescent="0.25">
      <c r="A22" s="484" t="s">
        <v>50</v>
      </c>
      <c r="B22" s="487" t="s">
        <v>22</v>
      </c>
      <c r="C22" s="484" t="s">
        <v>49</v>
      </c>
      <c r="D22" s="484" t="s">
        <v>48</v>
      </c>
      <c r="E22" s="490" t="s">
        <v>509</v>
      </c>
      <c r="F22" s="491"/>
      <c r="G22" s="491"/>
      <c r="H22" s="491"/>
      <c r="I22" s="491"/>
      <c r="J22" s="491"/>
      <c r="K22" s="491"/>
      <c r="L22" s="492"/>
      <c r="M22" s="484" t="s">
        <v>47</v>
      </c>
      <c r="N22" s="484" t="s">
        <v>46</v>
      </c>
      <c r="O22" s="484" t="s">
        <v>45</v>
      </c>
      <c r="P22" s="493" t="s">
        <v>251</v>
      </c>
      <c r="Q22" s="493" t="s">
        <v>44</v>
      </c>
      <c r="R22" s="493" t="s">
        <v>43</v>
      </c>
      <c r="S22" s="493" t="s">
        <v>42</v>
      </c>
      <c r="T22" s="493"/>
      <c r="U22" s="494" t="s">
        <v>41</v>
      </c>
      <c r="V22" s="494" t="s">
        <v>40</v>
      </c>
      <c r="W22" s="493" t="s">
        <v>39</v>
      </c>
      <c r="X22" s="493" t="s">
        <v>38</v>
      </c>
      <c r="Y22" s="493" t="s">
        <v>37</v>
      </c>
      <c r="Z22" s="507" t="s">
        <v>36</v>
      </c>
      <c r="AA22" s="493" t="s">
        <v>35</v>
      </c>
      <c r="AB22" s="493" t="s">
        <v>34</v>
      </c>
      <c r="AC22" s="493" t="s">
        <v>33</v>
      </c>
      <c r="AD22" s="493" t="s">
        <v>32</v>
      </c>
      <c r="AE22" s="493" t="s">
        <v>31</v>
      </c>
      <c r="AF22" s="493" t="s">
        <v>30</v>
      </c>
      <c r="AG22" s="493"/>
      <c r="AH22" s="493"/>
      <c r="AI22" s="493"/>
      <c r="AJ22" s="493"/>
      <c r="AK22" s="493"/>
      <c r="AL22" s="493" t="s">
        <v>29</v>
      </c>
      <c r="AM22" s="493"/>
      <c r="AN22" s="493"/>
      <c r="AO22" s="493"/>
      <c r="AP22" s="493" t="s">
        <v>28</v>
      </c>
      <c r="AQ22" s="493"/>
      <c r="AR22" s="493" t="s">
        <v>27</v>
      </c>
      <c r="AS22" s="493" t="s">
        <v>26</v>
      </c>
      <c r="AT22" s="493" t="s">
        <v>25</v>
      </c>
      <c r="AU22" s="493" t="s">
        <v>24</v>
      </c>
      <c r="AV22" s="497" t="s">
        <v>23</v>
      </c>
    </row>
    <row r="23" spans="1:48" s="24" customFormat="1" ht="64.5" customHeight="1" x14ac:dyDescent="0.25">
      <c r="A23" s="485"/>
      <c r="B23" s="488"/>
      <c r="C23" s="485"/>
      <c r="D23" s="485"/>
      <c r="E23" s="499" t="s">
        <v>21</v>
      </c>
      <c r="F23" s="501" t="s">
        <v>125</v>
      </c>
      <c r="G23" s="501" t="s">
        <v>124</v>
      </c>
      <c r="H23" s="501" t="s">
        <v>123</v>
      </c>
      <c r="I23" s="505" t="s">
        <v>421</v>
      </c>
      <c r="J23" s="505" t="s">
        <v>422</v>
      </c>
      <c r="K23" s="505" t="s">
        <v>423</v>
      </c>
      <c r="L23" s="501" t="s">
        <v>74</v>
      </c>
      <c r="M23" s="485"/>
      <c r="N23" s="485"/>
      <c r="O23" s="485"/>
      <c r="P23" s="493"/>
      <c r="Q23" s="493"/>
      <c r="R23" s="493"/>
      <c r="S23" s="503" t="s">
        <v>2</v>
      </c>
      <c r="T23" s="503" t="s">
        <v>9</v>
      </c>
      <c r="U23" s="494"/>
      <c r="V23" s="494"/>
      <c r="W23" s="493"/>
      <c r="X23" s="493"/>
      <c r="Y23" s="493"/>
      <c r="Z23" s="493"/>
      <c r="AA23" s="493"/>
      <c r="AB23" s="493"/>
      <c r="AC23" s="493"/>
      <c r="AD23" s="493"/>
      <c r="AE23" s="493"/>
      <c r="AF23" s="493" t="s">
        <v>20</v>
      </c>
      <c r="AG23" s="493"/>
      <c r="AH23" s="493" t="s">
        <v>19</v>
      </c>
      <c r="AI23" s="493"/>
      <c r="AJ23" s="484" t="s">
        <v>18</v>
      </c>
      <c r="AK23" s="484" t="s">
        <v>17</v>
      </c>
      <c r="AL23" s="484" t="s">
        <v>16</v>
      </c>
      <c r="AM23" s="484" t="s">
        <v>15</v>
      </c>
      <c r="AN23" s="484" t="s">
        <v>14</v>
      </c>
      <c r="AO23" s="484" t="s">
        <v>13</v>
      </c>
      <c r="AP23" s="484" t="s">
        <v>12</v>
      </c>
      <c r="AQ23" s="495" t="s">
        <v>9</v>
      </c>
      <c r="AR23" s="493"/>
      <c r="AS23" s="493"/>
      <c r="AT23" s="493"/>
      <c r="AU23" s="493"/>
      <c r="AV23" s="498"/>
    </row>
    <row r="24" spans="1:48" s="24" customFormat="1" ht="96.75" customHeight="1" x14ac:dyDescent="0.25">
      <c r="A24" s="486"/>
      <c r="B24" s="489"/>
      <c r="C24" s="486"/>
      <c r="D24" s="486"/>
      <c r="E24" s="500"/>
      <c r="F24" s="502"/>
      <c r="G24" s="502"/>
      <c r="H24" s="502"/>
      <c r="I24" s="506"/>
      <c r="J24" s="506"/>
      <c r="K24" s="506"/>
      <c r="L24" s="502"/>
      <c r="M24" s="486"/>
      <c r="N24" s="486"/>
      <c r="O24" s="486"/>
      <c r="P24" s="493"/>
      <c r="Q24" s="493"/>
      <c r="R24" s="493"/>
      <c r="S24" s="504"/>
      <c r="T24" s="504"/>
      <c r="U24" s="494"/>
      <c r="V24" s="494"/>
      <c r="W24" s="493"/>
      <c r="X24" s="493"/>
      <c r="Y24" s="493"/>
      <c r="Z24" s="493"/>
      <c r="AA24" s="493"/>
      <c r="AB24" s="493"/>
      <c r="AC24" s="493"/>
      <c r="AD24" s="493"/>
      <c r="AE24" s="493"/>
      <c r="AF24" s="129" t="s">
        <v>11</v>
      </c>
      <c r="AG24" s="129" t="s">
        <v>10</v>
      </c>
      <c r="AH24" s="130" t="s">
        <v>2</v>
      </c>
      <c r="AI24" s="130" t="s">
        <v>9</v>
      </c>
      <c r="AJ24" s="486"/>
      <c r="AK24" s="486"/>
      <c r="AL24" s="486"/>
      <c r="AM24" s="486"/>
      <c r="AN24" s="486"/>
      <c r="AO24" s="486"/>
      <c r="AP24" s="486"/>
      <c r="AQ24" s="496"/>
      <c r="AR24" s="493"/>
      <c r="AS24" s="493"/>
      <c r="AT24" s="493"/>
      <c r="AU24" s="493"/>
      <c r="AV24" s="498"/>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56.25" x14ac:dyDescent="0.2">
      <c r="A26" s="22">
        <v>1</v>
      </c>
      <c r="B26" s="249" t="s">
        <v>518</v>
      </c>
      <c r="C26" s="20" t="s">
        <v>61</v>
      </c>
      <c r="D26" s="21">
        <f>'6.1. Паспорт сетевой график'!D53</f>
        <v>43553</v>
      </c>
      <c r="E26" s="22"/>
      <c r="F26" s="22"/>
      <c r="G26" s="287">
        <v>1.52</v>
      </c>
      <c r="H26" s="22"/>
      <c r="I26" s="22"/>
      <c r="J26" s="22"/>
      <c r="K26" s="22">
        <v>0.54900000000000004</v>
      </c>
      <c r="L26" s="22" t="s">
        <v>569</v>
      </c>
      <c r="M26" s="249" t="s">
        <v>561</v>
      </c>
      <c r="N26" s="249" t="s">
        <v>571</v>
      </c>
      <c r="O26" s="249" t="s">
        <v>518</v>
      </c>
      <c r="P26" s="250">
        <v>1865.41</v>
      </c>
      <c r="Q26" s="249" t="s">
        <v>562</v>
      </c>
      <c r="R26" s="250">
        <v>1865.41</v>
      </c>
      <c r="S26" s="249" t="s">
        <v>559</v>
      </c>
      <c r="T26" s="251" t="s">
        <v>560</v>
      </c>
      <c r="U26" s="251">
        <v>1</v>
      </c>
      <c r="V26" s="251">
        <v>1</v>
      </c>
      <c r="W26" s="249" t="s">
        <v>609</v>
      </c>
      <c r="X26" s="250">
        <f>AD26/1.18</f>
        <v>1881</v>
      </c>
      <c r="Y26" s="249"/>
      <c r="Z26" s="252"/>
      <c r="AA26" s="250"/>
      <c r="AB26" s="250">
        <f>X26</f>
        <v>1881</v>
      </c>
      <c r="AC26" s="249" t="s">
        <v>609</v>
      </c>
      <c r="AD26" s="250">
        <v>2219.58</v>
      </c>
      <c r="AE26" s="250"/>
      <c r="AF26" s="251" t="s">
        <v>607</v>
      </c>
      <c r="AG26" s="249" t="s">
        <v>608</v>
      </c>
      <c r="AH26" s="252">
        <v>42919</v>
      </c>
      <c r="AI26" s="252">
        <v>42919</v>
      </c>
      <c r="AJ26" s="252">
        <v>42969</v>
      </c>
      <c r="AK26" s="252">
        <v>42969</v>
      </c>
      <c r="AL26" s="249"/>
      <c r="AM26" s="249"/>
      <c r="AN26" s="252"/>
      <c r="AO26" s="249"/>
      <c r="AP26" s="252">
        <v>43024</v>
      </c>
      <c r="AQ26" s="252">
        <v>43024</v>
      </c>
      <c r="AR26" s="252">
        <f>AQ26</f>
        <v>43024</v>
      </c>
      <c r="AS26" s="252">
        <f>AR26</f>
        <v>43024</v>
      </c>
      <c r="AT26" s="252">
        <f>'6.1. Паспорт сетевой график'!H47</f>
        <v>43249</v>
      </c>
      <c r="AU26" s="249"/>
      <c r="AV26" s="24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topLeftCell="A10" zoomScale="90" zoomScaleNormal="90" zoomScaleSheetLayoutView="90" workbookViewId="0">
      <selection activeCell="B26" sqref="B26"/>
    </sheetView>
  </sheetViews>
  <sheetFormatPr defaultRowHeight="15.75" x14ac:dyDescent="0.25"/>
  <cols>
    <col min="1" max="1" width="66.140625" style="102" customWidth="1"/>
    <col min="2" max="2" width="67.28515625" style="102" customWidth="1"/>
    <col min="3" max="3" width="9.140625" style="103" hidden="1" customWidth="1"/>
    <col min="4" max="256" width="8.85546875" style="103"/>
    <col min="257" max="258" width="66.140625" style="103" customWidth="1"/>
    <col min="259" max="512" width="8.85546875" style="103"/>
    <col min="513" max="514" width="66.140625" style="103" customWidth="1"/>
    <col min="515" max="768" width="8.85546875" style="103"/>
    <col min="769" max="770" width="66.140625" style="103" customWidth="1"/>
    <col min="771" max="1024" width="8.85546875" style="103"/>
    <col min="1025" max="1026" width="66.140625" style="103" customWidth="1"/>
    <col min="1027" max="1280" width="8.85546875" style="103"/>
    <col min="1281" max="1282" width="66.140625" style="103" customWidth="1"/>
    <col min="1283" max="1536" width="8.85546875" style="103"/>
    <col min="1537" max="1538" width="66.140625" style="103" customWidth="1"/>
    <col min="1539" max="1792" width="8.85546875" style="103"/>
    <col min="1793" max="1794" width="66.140625" style="103" customWidth="1"/>
    <col min="1795" max="2048" width="8.85546875" style="103"/>
    <col min="2049" max="2050" width="66.140625" style="103" customWidth="1"/>
    <col min="2051" max="2304" width="8.85546875" style="103"/>
    <col min="2305" max="2306" width="66.140625" style="103" customWidth="1"/>
    <col min="2307" max="2560" width="8.85546875" style="103"/>
    <col min="2561" max="2562" width="66.140625" style="103" customWidth="1"/>
    <col min="2563" max="2816" width="8.85546875" style="103"/>
    <col min="2817" max="2818" width="66.140625" style="103" customWidth="1"/>
    <col min="2819" max="3072" width="8.85546875" style="103"/>
    <col min="3073" max="3074" width="66.140625" style="103" customWidth="1"/>
    <col min="3075" max="3328" width="8.85546875" style="103"/>
    <col min="3329" max="3330" width="66.140625" style="103" customWidth="1"/>
    <col min="3331" max="3584" width="8.85546875" style="103"/>
    <col min="3585" max="3586" width="66.140625" style="103" customWidth="1"/>
    <col min="3587" max="3840" width="8.85546875" style="103"/>
    <col min="3841" max="3842" width="66.140625" style="103" customWidth="1"/>
    <col min="3843" max="4096" width="8.85546875" style="103"/>
    <col min="4097" max="4098" width="66.140625" style="103" customWidth="1"/>
    <col min="4099" max="4352" width="8.85546875" style="103"/>
    <col min="4353" max="4354" width="66.140625" style="103" customWidth="1"/>
    <col min="4355" max="4608" width="8.85546875" style="103"/>
    <col min="4609" max="4610" width="66.140625" style="103" customWidth="1"/>
    <col min="4611" max="4864" width="8.85546875" style="103"/>
    <col min="4865" max="4866" width="66.140625" style="103" customWidth="1"/>
    <col min="4867" max="5120" width="8.85546875" style="103"/>
    <col min="5121" max="5122" width="66.140625" style="103" customWidth="1"/>
    <col min="5123" max="5376" width="8.85546875" style="103"/>
    <col min="5377" max="5378" width="66.140625" style="103" customWidth="1"/>
    <col min="5379" max="5632" width="8.85546875" style="103"/>
    <col min="5633" max="5634" width="66.140625" style="103" customWidth="1"/>
    <col min="5635" max="5888" width="8.85546875" style="103"/>
    <col min="5889" max="5890" width="66.140625" style="103" customWidth="1"/>
    <col min="5891" max="6144" width="8.85546875" style="103"/>
    <col min="6145" max="6146" width="66.140625" style="103" customWidth="1"/>
    <col min="6147" max="6400" width="8.85546875" style="103"/>
    <col min="6401" max="6402" width="66.140625" style="103" customWidth="1"/>
    <col min="6403" max="6656" width="8.85546875" style="103"/>
    <col min="6657" max="6658" width="66.140625" style="103" customWidth="1"/>
    <col min="6659" max="6912" width="8.85546875" style="103"/>
    <col min="6913" max="6914" width="66.140625" style="103" customWidth="1"/>
    <col min="6915" max="7168" width="8.85546875" style="103"/>
    <col min="7169" max="7170" width="66.140625" style="103" customWidth="1"/>
    <col min="7171" max="7424" width="8.85546875" style="103"/>
    <col min="7425" max="7426" width="66.140625" style="103" customWidth="1"/>
    <col min="7427" max="7680" width="8.85546875" style="103"/>
    <col min="7681" max="7682" width="66.140625" style="103" customWidth="1"/>
    <col min="7683" max="7936" width="8.85546875" style="103"/>
    <col min="7937" max="7938" width="66.140625" style="103" customWidth="1"/>
    <col min="7939" max="8192" width="8.85546875" style="103"/>
    <col min="8193" max="8194" width="66.140625" style="103" customWidth="1"/>
    <col min="8195" max="8448" width="8.85546875" style="103"/>
    <col min="8449" max="8450" width="66.140625" style="103" customWidth="1"/>
    <col min="8451" max="8704" width="8.85546875" style="103"/>
    <col min="8705" max="8706" width="66.140625" style="103" customWidth="1"/>
    <col min="8707" max="8960" width="8.85546875" style="103"/>
    <col min="8961" max="8962" width="66.140625" style="103" customWidth="1"/>
    <col min="8963" max="9216" width="8.85546875" style="103"/>
    <col min="9217" max="9218" width="66.140625" style="103" customWidth="1"/>
    <col min="9219" max="9472" width="8.85546875" style="103"/>
    <col min="9473" max="9474" width="66.140625" style="103" customWidth="1"/>
    <col min="9475" max="9728" width="8.85546875" style="103"/>
    <col min="9729" max="9730" width="66.140625" style="103" customWidth="1"/>
    <col min="9731" max="9984" width="8.85546875" style="103"/>
    <col min="9985" max="9986" width="66.140625" style="103" customWidth="1"/>
    <col min="9987" max="10240" width="8.85546875" style="103"/>
    <col min="10241" max="10242" width="66.140625" style="103" customWidth="1"/>
    <col min="10243" max="10496" width="8.85546875" style="103"/>
    <col min="10497" max="10498" width="66.140625" style="103" customWidth="1"/>
    <col min="10499" max="10752" width="8.85546875" style="103"/>
    <col min="10753" max="10754" width="66.140625" style="103" customWidth="1"/>
    <col min="10755" max="11008" width="8.85546875" style="103"/>
    <col min="11009" max="11010" width="66.140625" style="103" customWidth="1"/>
    <col min="11011" max="11264" width="8.85546875" style="103"/>
    <col min="11265" max="11266" width="66.140625" style="103" customWidth="1"/>
    <col min="11267" max="11520" width="8.85546875" style="103"/>
    <col min="11521" max="11522" width="66.140625" style="103" customWidth="1"/>
    <col min="11523" max="11776" width="8.85546875" style="103"/>
    <col min="11777" max="11778" width="66.140625" style="103" customWidth="1"/>
    <col min="11779" max="12032" width="8.85546875" style="103"/>
    <col min="12033" max="12034" width="66.140625" style="103" customWidth="1"/>
    <col min="12035" max="12288" width="8.85546875" style="103"/>
    <col min="12289" max="12290" width="66.140625" style="103" customWidth="1"/>
    <col min="12291" max="12544" width="8.85546875" style="103"/>
    <col min="12545" max="12546" width="66.140625" style="103" customWidth="1"/>
    <col min="12547" max="12800" width="8.85546875" style="103"/>
    <col min="12801" max="12802" width="66.140625" style="103" customWidth="1"/>
    <col min="12803" max="13056" width="8.85546875" style="103"/>
    <col min="13057" max="13058" width="66.140625" style="103" customWidth="1"/>
    <col min="13059" max="13312" width="8.85546875" style="103"/>
    <col min="13313" max="13314" width="66.140625" style="103" customWidth="1"/>
    <col min="13315" max="13568" width="8.85546875" style="103"/>
    <col min="13569" max="13570" width="66.140625" style="103" customWidth="1"/>
    <col min="13571" max="13824" width="8.85546875" style="103"/>
    <col min="13825" max="13826" width="66.140625" style="103" customWidth="1"/>
    <col min="13827" max="14080" width="8.85546875" style="103"/>
    <col min="14081" max="14082" width="66.140625" style="103" customWidth="1"/>
    <col min="14083" max="14336" width="8.85546875" style="103"/>
    <col min="14337" max="14338" width="66.140625" style="103" customWidth="1"/>
    <col min="14339" max="14592" width="8.85546875" style="103"/>
    <col min="14593" max="14594" width="66.140625" style="103" customWidth="1"/>
    <col min="14595" max="14848" width="8.85546875" style="103"/>
    <col min="14849" max="14850" width="66.140625" style="103" customWidth="1"/>
    <col min="14851" max="15104" width="8.85546875" style="103"/>
    <col min="15105" max="15106" width="66.140625" style="103" customWidth="1"/>
    <col min="15107" max="15360" width="8.85546875" style="103"/>
    <col min="15361" max="15362" width="66.140625" style="103" customWidth="1"/>
    <col min="15363" max="15616" width="8.85546875" style="103"/>
    <col min="15617" max="15618" width="66.140625" style="103" customWidth="1"/>
    <col min="15619" max="15872" width="8.85546875" style="103"/>
    <col min="15873" max="15874" width="66.140625" style="103" customWidth="1"/>
    <col min="15875" max="16128" width="8.85546875" style="103"/>
    <col min="16129" max="16130" width="66.140625" style="103" customWidth="1"/>
    <col min="16131" max="16384" width="8.85546875" style="103"/>
  </cols>
  <sheetData>
    <row r="1" spans="1:8" ht="18.75" x14ac:dyDescent="0.25">
      <c r="B1" s="38" t="s">
        <v>66</v>
      </c>
    </row>
    <row r="2" spans="1:8" ht="18.75" x14ac:dyDescent="0.3">
      <c r="B2" s="14" t="s">
        <v>8</v>
      </c>
    </row>
    <row r="3" spans="1:8" ht="18.75" x14ac:dyDescent="0.3">
      <c r="B3" s="14" t="s">
        <v>517</v>
      </c>
    </row>
    <row r="4" spans="1:8" x14ac:dyDescent="0.25">
      <c r="B4" s="42"/>
    </row>
    <row r="5" spans="1:8" ht="18.75" x14ac:dyDescent="0.3">
      <c r="A5" s="508" t="str">
        <f>'7. Паспорт отчет о закупке'!A5:AV5</f>
        <v>Год раскрытия информации: 2020 год</v>
      </c>
      <c r="B5" s="508"/>
      <c r="C5" s="75"/>
      <c r="D5" s="75"/>
      <c r="E5" s="75"/>
      <c r="F5" s="75"/>
      <c r="G5" s="75"/>
      <c r="H5" s="75"/>
    </row>
    <row r="6" spans="1:8" ht="18.75" x14ac:dyDescent="0.3">
      <c r="A6" s="227"/>
      <c r="B6" s="227"/>
      <c r="C6" s="227"/>
      <c r="D6" s="227"/>
      <c r="E6" s="227"/>
      <c r="F6" s="227"/>
      <c r="G6" s="227"/>
      <c r="H6" s="227"/>
    </row>
    <row r="7" spans="1:8" ht="18.75" x14ac:dyDescent="0.25">
      <c r="A7" s="400" t="s">
        <v>7</v>
      </c>
      <c r="B7" s="400"/>
      <c r="C7" s="133"/>
      <c r="D7" s="133"/>
      <c r="E7" s="133"/>
      <c r="F7" s="133"/>
      <c r="G7" s="133"/>
      <c r="H7" s="133"/>
    </row>
    <row r="8" spans="1:8" ht="18.75" x14ac:dyDescent="0.25">
      <c r="A8" s="133"/>
      <c r="B8" s="133"/>
      <c r="C8" s="133"/>
      <c r="D8" s="133"/>
      <c r="E8" s="133"/>
      <c r="F8" s="133"/>
      <c r="G8" s="133"/>
      <c r="H8" s="133"/>
    </row>
    <row r="9" spans="1:8" x14ac:dyDescent="0.25">
      <c r="A9" s="401" t="str">
        <f>'1. паспорт местоположение'!A9:C9</f>
        <v>Акционерное общество "Янтарьэнерго" ДЗО  ПАО "Россети"</v>
      </c>
      <c r="B9" s="401"/>
      <c r="C9" s="134"/>
      <c r="D9" s="134"/>
      <c r="E9" s="134"/>
      <c r="F9" s="134"/>
      <c r="G9" s="134"/>
      <c r="H9" s="134"/>
    </row>
    <row r="10" spans="1:8" x14ac:dyDescent="0.25">
      <c r="A10" s="396" t="s">
        <v>6</v>
      </c>
      <c r="B10" s="396"/>
      <c r="C10" s="135"/>
      <c r="D10" s="135"/>
      <c r="E10" s="135"/>
      <c r="F10" s="135"/>
      <c r="G10" s="135"/>
      <c r="H10" s="135"/>
    </row>
    <row r="11" spans="1:8" ht="18.75" x14ac:dyDescent="0.25">
      <c r="A11" s="133"/>
      <c r="B11" s="133"/>
      <c r="C11" s="133"/>
      <c r="D11" s="133"/>
      <c r="E11" s="133"/>
      <c r="F11" s="133"/>
      <c r="G11" s="133"/>
      <c r="H11" s="133"/>
    </row>
    <row r="12" spans="1:8" x14ac:dyDescent="0.25">
      <c r="A12" s="401" t="str">
        <f>'1. паспорт местоположение'!A12:C12</f>
        <v>J_16-0138</v>
      </c>
      <c r="B12" s="401"/>
      <c r="C12" s="134"/>
      <c r="D12" s="134"/>
      <c r="E12" s="134"/>
      <c r="F12" s="134"/>
      <c r="G12" s="134"/>
      <c r="H12" s="134"/>
    </row>
    <row r="13" spans="1:8" x14ac:dyDescent="0.25">
      <c r="A13" s="396" t="s">
        <v>5</v>
      </c>
      <c r="B13" s="396"/>
      <c r="C13" s="135"/>
      <c r="D13" s="135"/>
      <c r="E13" s="135"/>
      <c r="F13" s="135"/>
      <c r="G13" s="135"/>
      <c r="H13" s="135"/>
    </row>
    <row r="14" spans="1:8" ht="18.75" x14ac:dyDescent="0.25">
      <c r="A14" s="10"/>
      <c r="B14" s="10"/>
      <c r="C14" s="10"/>
      <c r="D14" s="10"/>
      <c r="E14" s="10"/>
      <c r="F14" s="10"/>
      <c r="G14" s="10"/>
      <c r="H14" s="10"/>
    </row>
    <row r="15" spans="1:8" ht="39" customHeight="1" x14ac:dyDescent="0.25">
      <c r="A15" s="395"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5" s="395"/>
      <c r="C15" s="134"/>
      <c r="D15" s="134"/>
      <c r="E15" s="134"/>
      <c r="F15" s="134"/>
      <c r="G15" s="134"/>
      <c r="H15" s="134"/>
    </row>
    <row r="16" spans="1:8" x14ac:dyDescent="0.25">
      <c r="A16" s="396" t="s">
        <v>4</v>
      </c>
      <c r="B16" s="396"/>
      <c r="C16" s="135"/>
      <c r="D16" s="135"/>
      <c r="E16" s="135"/>
      <c r="F16" s="135"/>
      <c r="G16" s="135"/>
      <c r="H16" s="135"/>
    </row>
    <row r="17" spans="1:2" x14ac:dyDescent="0.25">
      <c r="B17" s="104"/>
    </row>
    <row r="18" spans="1:2" x14ac:dyDescent="0.25">
      <c r="A18" s="509" t="s">
        <v>499</v>
      </c>
      <c r="B18" s="510"/>
    </row>
    <row r="19" spans="1:2" x14ac:dyDescent="0.25">
      <c r="B19" s="42"/>
    </row>
    <row r="20" spans="1:2" ht="16.5" thickBot="1" x14ac:dyDescent="0.3">
      <c r="B20" s="105"/>
    </row>
    <row r="21" spans="1:2" ht="45.75" thickBot="1" x14ac:dyDescent="0.3">
      <c r="A21" s="106" t="s">
        <v>376</v>
      </c>
      <c r="B21" s="107" t="str">
        <f>A15</f>
        <v>Реконструкция РП 10 кВ № XXIII (инв.№ 5455924) по ул. Дзержинского и РП 10 кВ № XXXIII (инв. № 5458755) по наб. Генерала Карбышева, г. Калининград</v>
      </c>
    </row>
    <row r="22" spans="1:2" ht="16.5" thickBot="1" x14ac:dyDescent="0.3">
      <c r="A22" s="106" t="s">
        <v>377</v>
      </c>
      <c r="B22" s="10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6" t="s">
        <v>342</v>
      </c>
      <c r="B23" s="108" t="s">
        <v>570</v>
      </c>
    </row>
    <row r="24" spans="1:2" ht="16.5" thickBot="1" x14ac:dyDescent="0.3">
      <c r="A24" s="106" t="s">
        <v>378</v>
      </c>
      <c r="B24" s="108" t="s">
        <v>657</v>
      </c>
    </row>
    <row r="25" spans="1:2" ht="16.5" thickBot="1" x14ac:dyDescent="0.3">
      <c r="A25" s="109" t="s">
        <v>379</v>
      </c>
      <c r="B25" s="108">
        <v>2019</v>
      </c>
    </row>
    <row r="26" spans="1:2" ht="16.5" thickBot="1" x14ac:dyDescent="0.3">
      <c r="A26" s="110" t="s">
        <v>380</v>
      </c>
      <c r="B26" s="112" t="s">
        <v>678</v>
      </c>
    </row>
    <row r="27" spans="1:2" ht="29.25" thickBot="1" x14ac:dyDescent="0.3">
      <c r="A27" s="117" t="s">
        <v>681</v>
      </c>
      <c r="B27" s="148">
        <f>'6.2. Паспорт фин осв ввод'!D24</f>
        <v>64.091561900000002</v>
      </c>
    </row>
    <row r="28" spans="1:2" ht="16.5" thickBot="1" x14ac:dyDescent="0.3">
      <c r="A28" s="112" t="s">
        <v>381</v>
      </c>
      <c r="B28" s="112" t="s">
        <v>617</v>
      </c>
    </row>
    <row r="29" spans="1:2" ht="29.25" thickBot="1" x14ac:dyDescent="0.3">
      <c r="A29" s="118" t="s">
        <v>626</v>
      </c>
      <c r="B29" s="148">
        <f>B30</f>
        <v>80.392403889999997</v>
      </c>
    </row>
    <row r="30" spans="1:2" ht="29.25" thickBot="1" x14ac:dyDescent="0.3">
      <c r="A30" s="118" t="s">
        <v>627</v>
      </c>
      <c r="B30" s="148">
        <f>B32+B41+B58</f>
        <v>80.392403889999997</v>
      </c>
    </row>
    <row r="31" spans="1:2" ht="16.5" thickBot="1" x14ac:dyDescent="0.3">
      <c r="A31" s="112" t="s">
        <v>382</v>
      </c>
      <c r="B31" s="148"/>
    </row>
    <row r="32" spans="1:2" ht="29.25" thickBot="1" x14ac:dyDescent="0.3">
      <c r="A32" s="118" t="s">
        <v>383</v>
      </c>
      <c r="B32" s="148">
        <f>B33+B37</f>
        <v>74.622890839999997</v>
      </c>
    </row>
    <row r="33" spans="1:3" s="150" customFormat="1" ht="45.75" thickBot="1" x14ac:dyDescent="0.3">
      <c r="A33" s="324" t="s">
        <v>628</v>
      </c>
      <c r="B33" s="325">
        <v>74.622890839999997</v>
      </c>
    </row>
    <row r="34" spans="1:3" ht="16.5" thickBot="1" x14ac:dyDescent="0.3">
      <c r="A34" s="112" t="s">
        <v>384</v>
      </c>
      <c r="B34" s="228">
        <f>B33/$B$27</f>
        <v>1.1643169338957862</v>
      </c>
    </row>
    <row r="35" spans="1:3" ht="16.5" thickBot="1" x14ac:dyDescent="0.3">
      <c r="A35" s="112" t="s">
        <v>629</v>
      </c>
      <c r="B35" s="148">
        <v>58.310252579999997</v>
      </c>
      <c r="C35" s="103">
        <v>1</v>
      </c>
    </row>
    <row r="36" spans="1:3" ht="16.5" thickBot="1" x14ac:dyDescent="0.3">
      <c r="A36" s="112" t="s">
        <v>630</v>
      </c>
      <c r="B36" s="148">
        <v>74.547003439999997</v>
      </c>
      <c r="C36" s="103">
        <v>2</v>
      </c>
    </row>
    <row r="37" spans="1:3" s="150" customFormat="1" ht="30.75" thickBot="1" x14ac:dyDescent="0.3">
      <c r="A37" s="149" t="s">
        <v>631</v>
      </c>
      <c r="B37" s="303">
        <v>0</v>
      </c>
    </row>
    <row r="38" spans="1:3" ht="16.5" thickBot="1" x14ac:dyDescent="0.3">
      <c r="A38" s="112" t="s">
        <v>384</v>
      </c>
      <c r="B38" s="228">
        <f>B37/$B$27</f>
        <v>0</v>
      </c>
    </row>
    <row r="39" spans="1:3" ht="16.5" thickBot="1" x14ac:dyDescent="0.3">
      <c r="A39" s="112" t="s">
        <v>629</v>
      </c>
      <c r="B39" s="148">
        <v>0</v>
      </c>
      <c r="C39" s="103">
        <v>1</v>
      </c>
    </row>
    <row r="40" spans="1:3" ht="16.5" thickBot="1" x14ac:dyDescent="0.3">
      <c r="A40" s="112" t="s">
        <v>630</v>
      </c>
      <c r="B40" s="148">
        <v>0</v>
      </c>
      <c r="C40" s="103">
        <v>2</v>
      </c>
    </row>
    <row r="41" spans="1:3" ht="29.25" thickBot="1" x14ac:dyDescent="0.3">
      <c r="A41" s="118" t="s">
        <v>385</v>
      </c>
      <c r="B41" s="148">
        <f>B42+B46+B50+B54</f>
        <v>0</v>
      </c>
    </row>
    <row r="42" spans="1:3" s="150" customFormat="1" ht="30.75" thickBot="1" x14ac:dyDescent="0.3">
      <c r="A42" s="149" t="s">
        <v>631</v>
      </c>
      <c r="B42" s="303">
        <v>0</v>
      </c>
    </row>
    <row r="43" spans="1:3" ht="16.5" thickBot="1" x14ac:dyDescent="0.3">
      <c r="A43" s="112" t="s">
        <v>384</v>
      </c>
      <c r="B43" s="228">
        <f>B42/$B$27</f>
        <v>0</v>
      </c>
    </row>
    <row r="44" spans="1:3" ht="16.5" thickBot="1" x14ac:dyDescent="0.3">
      <c r="A44" s="112" t="s">
        <v>629</v>
      </c>
      <c r="B44" s="148">
        <v>0</v>
      </c>
      <c r="C44" s="103">
        <v>1</v>
      </c>
    </row>
    <row r="45" spans="1:3" ht="16.5" thickBot="1" x14ac:dyDescent="0.3">
      <c r="A45" s="112" t="s">
        <v>630</v>
      </c>
      <c r="B45" s="148">
        <v>0</v>
      </c>
      <c r="C45" s="103">
        <v>2</v>
      </c>
    </row>
    <row r="46" spans="1:3" s="150" customFormat="1" ht="30.75" thickBot="1" x14ac:dyDescent="0.3">
      <c r="A46" s="149" t="s">
        <v>631</v>
      </c>
      <c r="B46" s="303">
        <v>0</v>
      </c>
    </row>
    <row r="47" spans="1:3" ht="16.5" thickBot="1" x14ac:dyDescent="0.3">
      <c r="A47" s="112" t="s">
        <v>384</v>
      </c>
      <c r="B47" s="228">
        <f>B46/$B$27</f>
        <v>0</v>
      </c>
    </row>
    <row r="48" spans="1:3" ht="16.5" thickBot="1" x14ac:dyDescent="0.3">
      <c r="A48" s="112" t="s">
        <v>629</v>
      </c>
      <c r="B48" s="148">
        <v>0</v>
      </c>
      <c r="C48" s="103">
        <v>1</v>
      </c>
    </row>
    <row r="49" spans="1:7" ht="16.5" thickBot="1" x14ac:dyDescent="0.3">
      <c r="A49" s="112" t="s">
        <v>630</v>
      </c>
      <c r="B49" s="148">
        <v>0</v>
      </c>
      <c r="C49" s="103">
        <v>2</v>
      </c>
    </row>
    <row r="50" spans="1:7" s="150" customFormat="1" ht="30.75" thickBot="1" x14ac:dyDescent="0.3">
      <c r="A50" s="149" t="s">
        <v>631</v>
      </c>
      <c r="B50" s="303">
        <v>0</v>
      </c>
    </row>
    <row r="51" spans="1:7" ht="16.5" thickBot="1" x14ac:dyDescent="0.3">
      <c r="A51" s="112" t="s">
        <v>384</v>
      </c>
      <c r="B51" s="228">
        <f>B50/$B$27</f>
        <v>0</v>
      </c>
    </row>
    <row r="52" spans="1:7" ht="16.5" thickBot="1" x14ac:dyDescent="0.3">
      <c r="A52" s="112" t="s">
        <v>629</v>
      </c>
      <c r="B52" s="148">
        <v>0</v>
      </c>
      <c r="C52" s="103">
        <v>1</v>
      </c>
    </row>
    <row r="53" spans="1:7" ht="16.5" thickBot="1" x14ac:dyDescent="0.3">
      <c r="A53" s="112" t="s">
        <v>630</v>
      </c>
      <c r="B53" s="148">
        <v>0</v>
      </c>
      <c r="C53" s="103">
        <v>2</v>
      </c>
    </row>
    <row r="54" spans="1:7" s="150" customFormat="1" ht="30.75" thickBot="1" x14ac:dyDescent="0.3">
      <c r="A54" s="149" t="s">
        <v>631</v>
      </c>
      <c r="B54" s="303">
        <v>0</v>
      </c>
    </row>
    <row r="55" spans="1:7" ht="16.5" thickBot="1" x14ac:dyDescent="0.3">
      <c r="A55" s="112" t="s">
        <v>384</v>
      </c>
      <c r="B55" s="228">
        <f>B54/$B$27</f>
        <v>0</v>
      </c>
    </row>
    <row r="56" spans="1:7" ht="16.5" thickBot="1" x14ac:dyDescent="0.3">
      <c r="A56" s="112" t="s">
        <v>629</v>
      </c>
      <c r="B56" s="148">
        <v>0</v>
      </c>
      <c r="C56" s="103">
        <v>1</v>
      </c>
    </row>
    <row r="57" spans="1:7" ht="16.5" thickBot="1" x14ac:dyDescent="0.3">
      <c r="A57" s="112" t="s">
        <v>630</v>
      </c>
      <c r="B57" s="148">
        <v>0</v>
      </c>
      <c r="C57" s="103">
        <v>2</v>
      </c>
    </row>
    <row r="58" spans="1:7" ht="29.25" thickBot="1" x14ac:dyDescent="0.3">
      <c r="A58" s="118" t="s">
        <v>386</v>
      </c>
      <c r="B58" s="148">
        <f>B59+B71+B67+B75</f>
        <v>5.7695130500000005</v>
      </c>
    </row>
    <row r="59" spans="1:7" s="150" customFormat="1" ht="45.75" thickBot="1" x14ac:dyDescent="0.3">
      <c r="A59" s="324" t="s">
        <v>632</v>
      </c>
      <c r="B59" s="325">
        <v>2.2195800000000001</v>
      </c>
    </row>
    <row r="60" spans="1:7" ht="16.5" thickBot="1" x14ac:dyDescent="0.3">
      <c r="A60" s="112" t="s">
        <v>384</v>
      </c>
      <c r="B60" s="228">
        <f>B59/$B$27</f>
        <v>3.4631391936790983E-2</v>
      </c>
    </row>
    <row r="61" spans="1:7" ht="16.5" thickBot="1" x14ac:dyDescent="0.3">
      <c r="A61" s="112" t="s">
        <v>629</v>
      </c>
      <c r="B61" s="148">
        <v>2.2195800000000001</v>
      </c>
      <c r="C61" s="103">
        <v>1</v>
      </c>
    </row>
    <row r="62" spans="1:7" ht="16.5" thickBot="1" x14ac:dyDescent="0.3">
      <c r="A62" s="112" t="s">
        <v>630</v>
      </c>
      <c r="B62" s="148">
        <v>2.2195800000000001</v>
      </c>
      <c r="C62" s="103">
        <v>2</v>
      </c>
    </row>
    <row r="63" spans="1:7" s="150" customFormat="1" ht="30.75" thickBot="1" x14ac:dyDescent="0.3">
      <c r="A63" s="324" t="s">
        <v>633</v>
      </c>
      <c r="B63" s="325">
        <v>4.4999999999999998E-2</v>
      </c>
      <c r="G63" s="103"/>
    </row>
    <row r="64" spans="1:7" ht="16.5" thickBot="1" x14ac:dyDescent="0.3">
      <c r="A64" s="112" t="s">
        <v>384</v>
      </c>
      <c r="B64" s="228">
        <f t="shared" ref="B64" si="0">B63/$B$27</f>
        <v>7.0212050800403411E-4</v>
      </c>
    </row>
    <row r="65" spans="1:3" ht="16.5" thickBot="1" x14ac:dyDescent="0.3">
      <c r="A65" s="112" t="s">
        <v>629</v>
      </c>
      <c r="B65" s="148">
        <f>45000/1000000</f>
        <v>4.4999999999999998E-2</v>
      </c>
      <c r="C65" s="103">
        <v>1</v>
      </c>
    </row>
    <row r="66" spans="1:3" ht="16.5" thickBot="1" x14ac:dyDescent="0.3">
      <c r="A66" s="112" t="s">
        <v>630</v>
      </c>
      <c r="B66" s="148">
        <v>4.4999999999999998E-2</v>
      </c>
      <c r="C66" s="103">
        <v>2</v>
      </c>
    </row>
    <row r="67" spans="1:3" s="150" customFormat="1" ht="30.75" thickBot="1" x14ac:dyDescent="0.3">
      <c r="A67" s="324" t="s">
        <v>634</v>
      </c>
      <c r="B67" s="325">
        <v>0.36753304999999997</v>
      </c>
    </row>
    <row r="68" spans="1:3" ht="16.5" thickBot="1" x14ac:dyDescent="0.3">
      <c r="A68" s="112" t="s">
        <v>384</v>
      </c>
      <c r="B68" s="228">
        <f>B67/$B$27</f>
        <v>5.7344998172060456E-3</v>
      </c>
    </row>
    <row r="69" spans="1:3" ht="16.5" thickBot="1" x14ac:dyDescent="0.3">
      <c r="A69" s="112" t="s">
        <v>629</v>
      </c>
      <c r="B69" s="148">
        <v>0.36753304999999997</v>
      </c>
      <c r="C69" s="103">
        <v>1</v>
      </c>
    </row>
    <row r="70" spans="1:3" ht="16.5" thickBot="1" x14ac:dyDescent="0.3">
      <c r="A70" s="112" t="s">
        <v>630</v>
      </c>
      <c r="B70" s="148">
        <v>0.36753304999999997</v>
      </c>
      <c r="C70" s="103">
        <v>2</v>
      </c>
    </row>
    <row r="71" spans="1:3" s="150" customFormat="1" ht="30.75" thickBot="1" x14ac:dyDescent="0.3">
      <c r="A71" s="324" t="s">
        <v>635</v>
      </c>
      <c r="B71" s="325">
        <v>0.02</v>
      </c>
    </row>
    <row r="72" spans="1:3" ht="16.5" thickBot="1" x14ac:dyDescent="0.3">
      <c r="A72" s="112" t="s">
        <v>384</v>
      </c>
      <c r="B72" s="228">
        <f>B71/$B$27</f>
        <v>3.1205355911290405E-4</v>
      </c>
    </row>
    <row r="73" spans="1:3" ht="16.5" thickBot="1" x14ac:dyDescent="0.3">
      <c r="A73" s="112" t="s">
        <v>629</v>
      </c>
      <c r="B73" s="148">
        <v>0.02</v>
      </c>
      <c r="C73" s="103">
        <v>1</v>
      </c>
    </row>
    <row r="74" spans="1:3" ht="16.5" thickBot="1" x14ac:dyDescent="0.3">
      <c r="A74" s="112" t="s">
        <v>630</v>
      </c>
      <c r="B74" s="148">
        <v>0.02</v>
      </c>
      <c r="C74" s="103">
        <v>2</v>
      </c>
    </row>
    <row r="75" spans="1:3" s="150" customFormat="1" ht="30.75" thickBot="1" x14ac:dyDescent="0.3">
      <c r="A75" s="324" t="s">
        <v>636</v>
      </c>
      <c r="B75" s="325">
        <v>3.1623999999999999</v>
      </c>
    </row>
    <row r="76" spans="1:3" ht="16.5" thickBot="1" x14ac:dyDescent="0.3">
      <c r="A76" s="112" t="s">
        <v>384</v>
      </c>
      <c r="B76" s="228">
        <f>B75/$B$27</f>
        <v>4.9341908766932389E-2</v>
      </c>
    </row>
    <row r="77" spans="1:3" ht="16.5" thickBot="1" x14ac:dyDescent="0.3">
      <c r="A77" s="112" t="s">
        <v>629</v>
      </c>
      <c r="B77" s="148">
        <v>0</v>
      </c>
      <c r="C77" s="103">
        <v>1</v>
      </c>
    </row>
    <row r="78" spans="1:3" ht="16.5" thickBot="1" x14ac:dyDescent="0.3">
      <c r="A78" s="112" t="s">
        <v>630</v>
      </c>
      <c r="B78" s="148">
        <v>3.1482827800000002</v>
      </c>
      <c r="C78" s="103">
        <v>2</v>
      </c>
    </row>
    <row r="79" spans="1:3" ht="29.25" thickBot="1" x14ac:dyDescent="0.3">
      <c r="A79" s="111" t="s">
        <v>387</v>
      </c>
      <c r="B79" s="228">
        <f>B30/B27</f>
        <v>1.2543367879758287</v>
      </c>
    </row>
    <row r="80" spans="1:3" ht="16.5" thickBot="1" x14ac:dyDescent="0.3">
      <c r="A80" s="113" t="s">
        <v>382</v>
      </c>
      <c r="B80" s="228"/>
    </row>
    <row r="81" spans="1:2" ht="16.5" thickBot="1" x14ac:dyDescent="0.3">
      <c r="A81" s="113" t="s">
        <v>388</v>
      </c>
      <c r="B81" s="228">
        <f>(B33-57.99460264)/B27</f>
        <v>0.25944582573825525</v>
      </c>
    </row>
    <row r="82" spans="1:2" ht="16.5" thickBot="1" x14ac:dyDescent="0.3">
      <c r="A82" s="113" t="s">
        <v>389</v>
      </c>
      <c r="B82" s="228">
        <f>57.99460264/B27</f>
        <v>0.90487110815753102</v>
      </c>
    </row>
    <row r="83" spans="1:2" ht="16.5" thickBot="1" x14ac:dyDescent="0.3">
      <c r="A83" s="113" t="s">
        <v>390</v>
      </c>
      <c r="B83" s="228">
        <f>B59/B27</f>
        <v>3.4631391936790983E-2</v>
      </c>
    </row>
    <row r="84" spans="1:2" ht="16.5" thickBot="1" x14ac:dyDescent="0.3">
      <c r="A84" s="109" t="s">
        <v>391</v>
      </c>
      <c r="B84" s="229">
        <f>B85/$B$27</f>
        <v>0.95117615833918379</v>
      </c>
    </row>
    <row r="85" spans="1:2" ht="16.5" thickBot="1" x14ac:dyDescent="0.3">
      <c r="A85" s="109" t="s">
        <v>392</v>
      </c>
      <c r="B85" s="302">
        <f xml:space="preserve"> SUMIF(C33:C78, 1,B33:B78)</f>
        <v>60.962365630000001</v>
      </c>
    </row>
    <row r="86" spans="1:2" ht="16.5" thickBot="1" x14ac:dyDescent="0.3">
      <c r="A86" s="109" t="s">
        <v>393</v>
      </c>
      <c r="B86" s="229">
        <f>B87/$B$27</f>
        <v>1.2536345953834525</v>
      </c>
    </row>
    <row r="87" spans="1:2" ht="16.5" thickBot="1" x14ac:dyDescent="0.3">
      <c r="A87" s="110" t="s">
        <v>394</v>
      </c>
      <c r="B87" s="302">
        <f xml:space="preserve"> SUMIF(C35:C80, 2,B35:B80)</f>
        <v>80.347399269999997</v>
      </c>
    </row>
    <row r="88" spans="1:2" ht="15.75" customHeight="1" x14ac:dyDescent="0.25">
      <c r="A88" s="111" t="s">
        <v>395</v>
      </c>
      <c r="B88" s="113" t="s">
        <v>396</v>
      </c>
    </row>
    <row r="89" spans="1:2" x14ac:dyDescent="0.25">
      <c r="A89" s="115" t="s">
        <v>397</v>
      </c>
      <c r="B89" s="115" t="s">
        <v>518</v>
      </c>
    </row>
    <row r="90" spans="1:2" x14ac:dyDescent="0.25">
      <c r="A90" s="115" t="s">
        <v>398</v>
      </c>
      <c r="B90" s="115" t="s">
        <v>619</v>
      </c>
    </row>
    <row r="91" spans="1:2" x14ac:dyDescent="0.25">
      <c r="A91" s="115" t="s">
        <v>399</v>
      </c>
      <c r="B91" s="115"/>
    </row>
    <row r="92" spans="1:2" ht="30" x14ac:dyDescent="0.25">
      <c r="A92" s="115" t="s">
        <v>400</v>
      </c>
      <c r="B92" s="115" t="s">
        <v>620</v>
      </c>
    </row>
    <row r="93" spans="1:2" ht="16.5" thickBot="1" x14ac:dyDescent="0.3">
      <c r="A93" s="116" t="s">
        <v>401</v>
      </c>
      <c r="B93" s="116"/>
    </row>
    <row r="94" spans="1:2" ht="30.75" thickBot="1" x14ac:dyDescent="0.3">
      <c r="A94" s="113" t="s">
        <v>402</v>
      </c>
      <c r="B94" s="114" t="s">
        <v>543</v>
      </c>
    </row>
    <row r="95" spans="1:2" ht="29.25" thickBot="1" x14ac:dyDescent="0.3">
      <c r="A95" s="109" t="s">
        <v>403</v>
      </c>
      <c r="B95" s="304">
        <v>9</v>
      </c>
    </row>
    <row r="96" spans="1:2" ht="16.5" thickBot="1" x14ac:dyDescent="0.3">
      <c r="A96" s="113" t="s">
        <v>382</v>
      </c>
      <c r="B96" s="305"/>
    </row>
    <row r="97" spans="1:2" ht="16.5" thickBot="1" x14ac:dyDescent="0.3">
      <c r="A97" s="113" t="s">
        <v>404</v>
      </c>
      <c r="B97" s="304">
        <v>6</v>
      </c>
    </row>
    <row r="98" spans="1:2" ht="16.5" thickBot="1" x14ac:dyDescent="0.3">
      <c r="A98" s="113" t="s">
        <v>405</v>
      </c>
      <c r="B98" s="305">
        <v>3</v>
      </c>
    </row>
    <row r="99" spans="1:2" ht="45.75" thickBot="1" x14ac:dyDescent="0.3">
      <c r="A99" s="121" t="s">
        <v>406</v>
      </c>
      <c r="B99" s="300" t="s">
        <v>605</v>
      </c>
    </row>
    <row r="100" spans="1:2" ht="16.5" thickBot="1" x14ac:dyDescent="0.3">
      <c r="A100" s="109" t="s">
        <v>407</v>
      </c>
      <c r="B100" s="119"/>
    </row>
    <row r="101" spans="1:2" ht="16.5" thickBot="1" x14ac:dyDescent="0.3">
      <c r="A101" s="115" t="s">
        <v>408</v>
      </c>
      <c r="B101" s="301">
        <f>'6.1. Паспорт сетевой график'!D43</f>
        <v>43218</v>
      </c>
    </row>
    <row r="102" spans="1:2" ht="16.5" thickBot="1" x14ac:dyDescent="0.3">
      <c r="A102" s="115" t="s">
        <v>409</v>
      </c>
      <c r="B102" s="122" t="s">
        <v>544</v>
      </c>
    </row>
    <row r="103" spans="1:2" ht="16.5" thickBot="1" x14ac:dyDescent="0.3">
      <c r="A103" s="115" t="s">
        <v>410</v>
      </c>
      <c r="B103" s="122" t="s">
        <v>544</v>
      </c>
    </row>
    <row r="104" spans="1:2" ht="30.75" thickBot="1" x14ac:dyDescent="0.3">
      <c r="A104" s="123" t="s">
        <v>411</v>
      </c>
      <c r="B104" s="120" t="s">
        <v>679</v>
      </c>
    </row>
    <row r="105" spans="1:2" ht="28.5" x14ac:dyDescent="0.25">
      <c r="A105" s="111" t="s">
        <v>412</v>
      </c>
      <c r="B105" s="511" t="s">
        <v>544</v>
      </c>
    </row>
    <row r="106" spans="1:2" x14ac:dyDescent="0.25">
      <c r="A106" s="115" t="s">
        <v>413</v>
      </c>
      <c r="B106" s="512"/>
    </row>
    <row r="107" spans="1:2" x14ac:dyDescent="0.25">
      <c r="A107" s="115" t="s">
        <v>414</v>
      </c>
      <c r="B107" s="512"/>
    </row>
    <row r="108" spans="1:2" x14ac:dyDescent="0.25">
      <c r="A108" s="115" t="s">
        <v>415</v>
      </c>
      <c r="B108" s="512"/>
    </row>
    <row r="109" spans="1:2" x14ac:dyDescent="0.25">
      <c r="A109" s="115" t="s">
        <v>416</v>
      </c>
      <c r="B109" s="512"/>
    </row>
    <row r="110" spans="1:2" ht="16.5" thickBot="1" x14ac:dyDescent="0.3">
      <c r="A110" s="124" t="s">
        <v>417</v>
      </c>
      <c r="B110" s="513"/>
    </row>
    <row r="113" spans="1:2" x14ac:dyDescent="0.25">
      <c r="A113" s="125"/>
      <c r="B113" s="126"/>
    </row>
    <row r="114" spans="1:2" x14ac:dyDescent="0.25">
      <c r="B114" s="127"/>
    </row>
    <row r="115" spans="1:2" x14ac:dyDescent="0.25">
      <c r="B115" s="128"/>
    </row>
  </sheetData>
  <mergeCells count="10">
    <mergeCell ref="A15:B15"/>
    <mergeCell ref="A16:B16"/>
    <mergeCell ref="A18:B18"/>
    <mergeCell ref="B105:B110"/>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view="pageBreakPreview" topLeftCell="A19" zoomScale="80" zoomScaleSheetLayoutView="80" workbookViewId="0">
      <selection activeCell="S22" sqref="S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111.7109375" style="1" customWidth="1"/>
    <col min="18" max="18" width="27" style="1" customWidth="1"/>
    <col min="19" max="19" width="43" style="1" customWidth="1"/>
    <col min="20" max="16384" width="9.28515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89" t="str">
        <f>'1. паспорт местоположение'!A5:C5</f>
        <v>Год раскрытия информации: 2020 год</v>
      </c>
      <c r="B4" s="389"/>
      <c r="C4" s="389"/>
      <c r="D4" s="389"/>
      <c r="E4" s="389"/>
      <c r="F4" s="389"/>
      <c r="G4" s="389"/>
      <c r="H4" s="389"/>
      <c r="I4" s="389"/>
      <c r="J4" s="389"/>
      <c r="K4" s="389"/>
      <c r="L4" s="389"/>
      <c r="M4" s="389"/>
      <c r="N4" s="389"/>
      <c r="O4" s="389"/>
      <c r="P4" s="389"/>
      <c r="Q4" s="389"/>
      <c r="R4" s="389"/>
      <c r="S4" s="389"/>
    </row>
    <row r="5" spans="1:28" s="11" customFormat="1" ht="15.75" x14ac:dyDescent="0.2">
      <c r="A5" s="16"/>
    </row>
    <row r="6" spans="1:28" s="11" customFormat="1" ht="18.75" x14ac:dyDescent="0.2">
      <c r="A6" s="400" t="s">
        <v>7</v>
      </c>
      <c r="B6" s="400"/>
      <c r="C6" s="400"/>
      <c r="D6" s="400"/>
      <c r="E6" s="400"/>
      <c r="F6" s="400"/>
      <c r="G6" s="400"/>
      <c r="H6" s="400"/>
      <c r="I6" s="400"/>
      <c r="J6" s="400"/>
      <c r="K6" s="400"/>
      <c r="L6" s="400"/>
      <c r="M6" s="400"/>
      <c r="N6" s="400"/>
      <c r="O6" s="400"/>
      <c r="P6" s="400"/>
      <c r="Q6" s="400"/>
      <c r="R6" s="400"/>
      <c r="S6" s="400"/>
      <c r="T6" s="12"/>
      <c r="U6" s="12"/>
      <c r="V6" s="12"/>
      <c r="W6" s="12"/>
      <c r="X6" s="12"/>
      <c r="Y6" s="12"/>
      <c r="Z6" s="12"/>
      <c r="AA6" s="12"/>
      <c r="AB6" s="12"/>
    </row>
    <row r="7" spans="1:28" s="11" customFormat="1" ht="18.75" x14ac:dyDescent="0.2">
      <c r="A7" s="400"/>
      <c r="B7" s="400"/>
      <c r="C7" s="400"/>
      <c r="D7" s="400"/>
      <c r="E7" s="400"/>
      <c r="F7" s="400"/>
      <c r="G7" s="400"/>
      <c r="H7" s="400"/>
      <c r="I7" s="400"/>
      <c r="J7" s="400"/>
      <c r="K7" s="400"/>
      <c r="L7" s="400"/>
      <c r="M7" s="400"/>
      <c r="N7" s="400"/>
      <c r="O7" s="400"/>
      <c r="P7" s="400"/>
      <c r="Q7" s="400"/>
      <c r="R7" s="400"/>
      <c r="S7" s="400"/>
      <c r="T7" s="12"/>
      <c r="U7" s="12"/>
      <c r="V7" s="12"/>
      <c r="W7" s="12"/>
      <c r="X7" s="12"/>
      <c r="Y7" s="12"/>
      <c r="Z7" s="12"/>
      <c r="AA7" s="12"/>
      <c r="AB7" s="12"/>
    </row>
    <row r="8" spans="1:28" s="11" customFormat="1" ht="18.75" x14ac:dyDescent="0.2">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12"/>
      <c r="U8" s="12"/>
      <c r="V8" s="12"/>
      <c r="W8" s="12"/>
      <c r="X8" s="12"/>
      <c r="Y8" s="12"/>
      <c r="Z8" s="12"/>
      <c r="AA8" s="12"/>
      <c r="AB8" s="12"/>
    </row>
    <row r="9" spans="1:28" s="11" customFormat="1" ht="18.75" x14ac:dyDescent="0.2">
      <c r="A9" s="396" t="s">
        <v>6</v>
      </c>
      <c r="B9" s="396"/>
      <c r="C9" s="396"/>
      <c r="D9" s="396"/>
      <c r="E9" s="396"/>
      <c r="F9" s="396"/>
      <c r="G9" s="396"/>
      <c r="H9" s="396"/>
      <c r="I9" s="396"/>
      <c r="J9" s="396"/>
      <c r="K9" s="396"/>
      <c r="L9" s="396"/>
      <c r="M9" s="396"/>
      <c r="N9" s="396"/>
      <c r="O9" s="396"/>
      <c r="P9" s="396"/>
      <c r="Q9" s="396"/>
      <c r="R9" s="396"/>
      <c r="S9" s="396"/>
      <c r="T9" s="12"/>
      <c r="U9" s="12"/>
      <c r="V9" s="12"/>
      <c r="W9" s="12"/>
      <c r="X9" s="12"/>
      <c r="Y9" s="12"/>
      <c r="Z9" s="12"/>
      <c r="AA9" s="12"/>
      <c r="AB9" s="12"/>
    </row>
    <row r="10" spans="1:28" s="11" customFormat="1" ht="18.75" x14ac:dyDescent="0.2">
      <c r="A10" s="400"/>
      <c r="B10" s="400"/>
      <c r="C10" s="400"/>
      <c r="D10" s="400"/>
      <c r="E10" s="400"/>
      <c r="F10" s="400"/>
      <c r="G10" s="400"/>
      <c r="H10" s="400"/>
      <c r="I10" s="400"/>
      <c r="J10" s="400"/>
      <c r="K10" s="400"/>
      <c r="L10" s="400"/>
      <c r="M10" s="400"/>
      <c r="N10" s="400"/>
      <c r="O10" s="400"/>
      <c r="P10" s="400"/>
      <c r="Q10" s="400"/>
      <c r="R10" s="400"/>
      <c r="S10" s="400"/>
      <c r="T10" s="12"/>
      <c r="U10" s="12"/>
      <c r="V10" s="12"/>
      <c r="W10" s="12"/>
      <c r="X10" s="12"/>
      <c r="Y10" s="12"/>
      <c r="Z10" s="12"/>
      <c r="AA10" s="12"/>
      <c r="AB10" s="12"/>
    </row>
    <row r="11" spans="1:28" s="11" customFormat="1" ht="18.75" x14ac:dyDescent="0.2">
      <c r="A11" s="401" t="str">
        <f>'1. паспорт местоположение'!A12:C12</f>
        <v>J_16-0138</v>
      </c>
      <c r="B11" s="401"/>
      <c r="C11" s="401"/>
      <c r="D11" s="401"/>
      <c r="E11" s="401"/>
      <c r="F11" s="401"/>
      <c r="G11" s="401"/>
      <c r="H11" s="401"/>
      <c r="I11" s="401"/>
      <c r="J11" s="401"/>
      <c r="K11" s="401"/>
      <c r="L11" s="401"/>
      <c r="M11" s="401"/>
      <c r="N11" s="401"/>
      <c r="O11" s="401"/>
      <c r="P11" s="401"/>
      <c r="Q11" s="401"/>
      <c r="R11" s="401"/>
      <c r="S11" s="401"/>
      <c r="T11" s="12"/>
      <c r="U11" s="12"/>
      <c r="V11" s="12"/>
      <c r="W11" s="12"/>
      <c r="X11" s="12"/>
      <c r="Y11" s="12"/>
      <c r="Z11" s="12"/>
      <c r="AA11" s="12"/>
      <c r="AB11" s="12"/>
    </row>
    <row r="12" spans="1:28" s="11" customFormat="1" ht="18.75" x14ac:dyDescent="0.2">
      <c r="A12" s="396" t="s">
        <v>5</v>
      </c>
      <c r="B12" s="396"/>
      <c r="C12" s="396"/>
      <c r="D12" s="396"/>
      <c r="E12" s="396"/>
      <c r="F12" s="396"/>
      <c r="G12" s="396"/>
      <c r="H12" s="396"/>
      <c r="I12" s="396"/>
      <c r="J12" s="396"/>
      <c r="K12" s="396"/>
      <c r="L12" s="396"/>
      <c r="M12" s="396"/>
      <c r="N12" s="396"/>
      <c r="O12" s="396"/>
      <c r="P12" s="396"/>
      <c r="Q12" s="396"/>
      <c r="R12" s="396"/>
      <c r="S12" s="396"/>
      <c r="T12" s="12"/>
      <c r="U12" s="12"/>
      <c r="V12" s="12"/>
      <c r="W12" s="12"/>
      <c r="X12" s="12"/>
      <c r="Y12" s="12"/>
      <c r="Z12" s="12"/>
      <c r="AA12" s="12"/>
      <c r="AB12" s="12"/>
    </row>
    <row r="13" spans="1:28" s="8" customFormat="1" ht="15.75" customHeight="1" x14ac:dyDescent="0.2">
      <c r="A13" s="402"/>
      <c r="B13" s="402"/>
      <c r="C13" s="402"/>
      <c r="D13" s="402"/>
      <c r="E13" s="402"/>
      <c r="F13" s="402"/>
      <c r="G13" s="402"/>
      <c r="H13" s="402"/>
      <c r="I13" s="402"/>
      <c r="J13" s="402"/>
      <c r="K13" s="402"/>
      <c r="L13" s="402"/>
      <c r="M13" s="402"/>
      <c r="N13" s="402"/>
      <c r="O13" s="402"/>
      <c r="P13" s="402"/>
      <c r="Q13" s="402"/>
      <c r="R13" s="402"/>
      <c r="S13" s="402"/>
      <c r="T13" s="9"/>
      <c r="U13" s="9"/>
      <c r="V13" s="9"/>
      <c r="W13" s="9"/>
      <c r="X13" s="9"/>
      <c r="Y13" s="9"/>
      <c r="Z13" s="9"/>
      <c r="AA13" s="9"/>
      <c r="AB13" s="9"/>
    </row>
    <row r="14" spans="1:28" s="3" customFormat="1" ht="15.75" x14ac:dyDescent="0.2">
      <c r="A14" s="395"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4" s="395"/>
      <c r="C14" s="395"/>
      <c r="D14" s="395"/>
      <c r="E14" s="395"/>
      <c r="F14" s="395"/>
      <c r="G14" s="395"/>
      <c r="H14" s="395"/>
      <c r="I14" s="395"/>
      <c r="J14" s="395"/>
      <c r="K14" s="395"/>
      <c r="L14" s="395"/>
      <c r="M14" s="395"/>
      <c r="N14" s="395"/>
      <c r="O14" s="395"/>
      <c r="P14" s="395"/>
      <c r="Q14" s="395"/>
      <c r="R14" s="395"/>
      <c r="S14" s="395"/>
      <c r="T14" s="7"/>
      <c r="U14" s="7"/>
      <c r="V14" s="7"/>
      <c r="W14" s="7"/>
      <c r="X14" s="7"/>
      <c r="Y14" s="7"/>
      <c r="Z14" s="7"/>
      <c r="AA14" s="7"/>
      <c r="AB14" s="7"/>
    </row>
    <row r="15" spans="1:28" s="3" customFormat="1" ht="15" customHeight="1" x14ac:dyDescent="0.2">
      <c r="A15" s="396" t="s">
        <v>4</v>
      </c>
      <c r="B15" s="396"/>
      <c r="C15" s="396"/>
      <c r="D15" s="396"/>
      <c r="E15" s="396"/>
      <c r="F15" s="396"/>
      <c r="G15" s="396"/>
      <c r="H15" s="396"/>
      <c r="I15" s="396"/>
      <c r="J15" s="396"/>
      <c r="K15" s="396"/>
      <c r="L15" s="396"/>
      <c r="M15" s="396"/>
      <c r="N15" s="396"/>
      <c r="O15" s="396"/>
      <c r="P15" s="396"/>
      <c r="Q15" s="396"/>
      <c r="R15" s="396"/>
      <c r="S15" s="396"/>
      <c r="T15" s="5"/>
      <c r="U15" s="5"/>
      <c r="V15" s="5"/>
      <c r="W15" s="5"/>
      <c r="X15" s="5"/>
      <c r="Y15" s="5"/>
      <c r="Z15" s="5"/>
      <c r="AA15" s="5"/>
      <c r="AB15" s="5"/>
    </row>
    <row r="16" spans="1:28" s="3"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4"/>
      <c r="U16" s="4"/>
      <c r="V16" s="4"/>
      <c r="W16" s="4"/>
      <c r="X16" s="4"/>
      <c r="Y16" s="4"/>
    </row>
    <row r="17" spans="1:28" s="3" customFormat="1" ht="45.75" customHeight="1" x14ac:dyDescent="0.2">
      <c r="A17" s="398" t="s">
        <v>474</v>
      </c>
      <c r="B17" s="398"/>
      <c r="C17" s="398"/>
      <c r="D17" s="398"/>
      <c r="E17" s="398"/>
      <c r="F17" s="398"/>
      <c r="G17" s="398"/>
      <c r="H17" s="398"/>
      <c r="I17" s="398"/>
      <c r="J17" s="398"/>
      <c r="K17" s="398"/>
      <c r="L17" s="398"/>
      <c r="M17" s="398"/>
      <c r="N17" s="398"/>
      <c r="O17" s="398"/>
      <c r="P17" s="398"/>
      <c r="Q17" s="398"/>
      <c r="R17" s="398"/>
      <c r="S17" s="398"/>
      <c r="T17" s="6"/>
      <c r="U17" s="6"/>
      <c r="V17" s="6"/>
      <c r="W17" s="6"/>
      <c r="X17" s="6"/>
      <c r="Y17" s="6"/>
      <c r="Z17" s="6"/>
      <c r="AA17" s="6"/>
      <c r="AB17" s="6"/>
    </row>
    <row r="18" spans="1:28"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4"/>
      <c r="U18" s="4"/>
      <c r="V18" s="4"/>
      <c r="W18" s="4"/>
      <c r="X18" s="4"/>
      <c r="Y18" s="4"/>
    </row>
    <row r="19" spans="1:28" s="3" customFormat="1" ht="54" customHeight="1" x14ac:dyDescent="0.2">
      <c r="A19" s="403" t="s">
        <v>3</v>
      </c>
      <c r="B19" s="403" t="s">
        <v>94</v>
      </c>
      <c r="C19" s="404" t="s">
        <v>375</v>
      </c>
      <c r="D19" s="403" t="s">
        <v>374</v>
      </c>
      <c r="E19" s="403" t="s">
        <v>93</v>
      </c>
      <c r="F19" s="403" t="s">
        <v>92</v>
      </c>
      <c r="G19" s="403" t="s">
        <v>370</v>
      </c>
      <c r="H19" s="403" t="s">
        <v>91</v>
      </c>
      <c r="I19" s="403" t="s">
        <v>90</v>
      </c>
      <c r="J19" s="403" t="s">
        <v>89</v>
      </c>
      <c r="K19" s="403" t="s">
        <v>88</v>
      </c>
      <c r="L19" s="403" t="s">
        <v>87</v>
      </c>
      <c r="M19" s="403" t="s">
        <v>86</v>
      </c>
      <c r="N19" s="403" t="s">
        <v>85</v>
      </c>
      <c r="O19" s="403" t="s">
        <v>84</v>
      </c>
      <c r="P19" s="403" t="s">
        <v>83</v>
      </c>
      <c r="Q19" s="403" t="s">
        <v>373</v>
      </c>
      <c r="R19" s="403"/>
      <c r="S19" s="406" t="s">
        <v>468</v>
      </c>
      <c r="T19" s="4"/>
      <c r="U19" s="4"/>
      <c r="V19" s="4"/>
      <c r="W19" s="4"/>
      <c r="X19" s="4"/>
      <c r="Y19" s="4"/>
    </row>
    <row r="20" spans="1:28" s="3" customFormat="1" ht="180.75" customHeight="1" x14ac:dyDescent="0.2">
      <c r="A20" s="403"/>
      <c r="B20" s="403"/>
      <c r="C20" s="405"/>
      <c r="D20" s="403"/>
      <c r="E20" s="403"/>
      <c r="F20" s="403"/>
      <c r="G20" s="403"/>
      <c r="H20" s="403"/>
      <c r="I20" s="403"/>
      <c r="J20" s="403"/>
      <c r="K20" s="403"/>
      <c r="L20" s="403"/>
      <c r="M20" s="403"/>
      <c r="N20" s="403"/>
      <c r="O20" s="403"/>
      <c r="P20" s="403"/>
      <c r="Q20" s="40" t="s">
        <v>371</v>
      </c>
      <c r="R20" s="41" t="s">
        <v>372</v>
      </c>
      <c r="S20" s="406"/>
      <c r="T20" s="30"/>
      <c r="U20" s="30"/>
      <c r="V20" s="30"/>
      <c r="W20" s="30"/>
      <c r="X20" s="30"/>
      <c r="Y20" s="30"/>
      <c r="Z20" s="29"/>
      <c r="AA20" s="29"/>
      <c r="AB20" s="29"/>
    </row>
    <row r="21" spans="1:28" s="3" customFormat="1" ht="18.75" x14ac:dyDescent="0.2">
      <c r="A21" s="40">
        <v>1</v>
      </c>
      <c r="B21" s="44">
        <v>2</v>
      </c>
      <c r="C21" s="40">
        <v>3</v>
      </c>
      <c r="D21" s="44">
        <v>4</v>
      </c>
      <c r="E21" s="40">
        <v>5</v>
      </c>
      <c r="F21" s="44">
        <v>6</v>
      </c>
      <c r="G21" s="131">
        <v>7</v>
      </c>
      <c r="H21" s="132">
        <v>8</v>
      </c>
      <c r="I21" s="131">
        <v>9</v>
      </c>
      <c r="J21" s="132">
        <v>10</v>
      </c>
      <c r="K21" s="131">
        <v>11</v>
      </c>
      <c r="L21" s="132">
        <v>12</v>
      </c>
      <c r="M21" s="131">
        <v>13</v>
      </c>
      <c r="N21" s="132">
        <v>14</v>
      </c>
      <c r="O21" s="131">
        <v>15</v>
      </c>
      <c r="P21" s="132">
        <v>16</v>
      </c>
      <c r="Q21" s="131">
        <v>17</v>
      </c>
      <c r="R21" s="132">
        <v>18</v>
      </c>
      <c r="S21" s="131">
        <v>19</v>
      </c>
      <c r="T21" s="30"/>
      <c r="U21" s="30"/>
      <c r="V21" s="30"/>
      <c r="W21" s="30"/>
      <c r="X21" s="30"/>
      <c r="Y21" s="30"/>
      <c r="Z21" s="29"/>
      <c r="AA21" s="29"/>
      <c r="AB21" s="29"/>
    </row>
    <row r="22" spans="1:28" s="3" customFormat="1" ht="409.5" customHeight="1" x14ac:dyDescent="0.2">
      <c r="A22" s="40">
        <v>1</v>
      </c>
      <c r="B22" s="151" t="s">
        <v>522</v>
      </c>
      <c r="C22" s="151" t="s">
        <v>523</v>
      </c>
      <c r="D22" s="151" t="s">
        <v>614</v>
      </c>
      <c r="E22" s="151" t="s">
        <v>524</v>
      </c>
      <c r="F22" s="151" t="s">
        <v>525</v>
      </c>
      <c r="G22" s="151" t="s">
        <v>526</v>
      </c>
      <c r="H22" s="241">
        <v>15.831</v>
      </c>
      <c r="I22" s="242" t="s">
        <v>369</v>
      </c>
      <c r="J22" s="241">
        <v>15.831</v>
      </c>
      <c r="K22" s="152" t="s">
        <v>521</v>
      </c>
      <c r="L22" s="153" t="s">
        <v>527</v>
      </c>
      <c r="M22" s="153" t="s">
        <v>369</v>
      </c>
      <c r="N22" s="153" t="s">
        <v>369</v>
      </c>
      <c r="O22" s="147"/>
      <c r="P22" s="147"/>
      <c r="Q22" s="243" t="s">
        <v>555</v>
      </c>
      <c r="R22" s="153" t="s">
        <v>369</v>
      </c>
      <c r="S22" s="382">
        <v>91.276721240000001</v>
      </c>
      <c r="T22" s="30"/>
      <c r="U22" s="30"/>
      <c r="V22" s="30"/>
      <c r="W22" s="30"/>
      <c r="X22" s="30"/>
      <c r="Y22" s="30"/>
      <c r="Z22" s="29"/>
      <c r="AA22" s="29"/>
      <c r="AB22" s="29"/>
    </row>
    <row r="23" spans="1:28" ht="15.75" x14ac:dyDescent="0.25">
      <c r="A23" s="101"/>
      <c r="B23" s="44" t="s">
        <v>368</v>
      </c>
      <c r="C23" s="44"/>
      <c r="D23" s="44"/>
      <c r="E23" s="101" t="s">
        <v>369</v>
      </c>
      <c r="F23" s="101" t="s">
        <v>369</v>
      </c>
      <c r="G23" s="101" t="s">
        <v>369</v>
      </c>
      <c r="H23" s="244">
        <f>SUM(H22)</f>
        <v>15.831</v>
      </c>
      <c r="I23" s="101"/>
      <c r="J23" s="244">
        <f>SUM(J22)</f>
        <v>15.831</v>
      </c>
      <c r="K23" s="101"/>
      <c r="L23" s="101"/>
      <c r="M23" s="101"/>
      <c r="N23" s="101"/>
      <c r="O23" s="101"/>
      <c r="P23" s="101"/>
      <c r="Q23" s="147"/>
      <c r="R23" s="2"/>
      <c r="S23" s="244">
        <f>SUM(S22)</f>
        <v>91.276721240000001</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22" zoomScale="70" zoomScaleNormal="60" zoomScaleSheetLayoutView="70" workbookViewId="0">
      <selection activeCell="O25" sqref="O25"/>
    </sheetView>
  </sheetViews>
  <sheetFormatPr defaultColWidth="10.7109375" defaultRowHeight="15.75" x14ac:dyDescent="0.25"/>
  <cols>
    <col min="1" max="1" width="9.5703125" style="47" customWidth="1"/>
    <col min="2" max="2" width="8.7109375" style="47" customWidth="1"/>
    <col min="3" max="3" width="12.7109375" style="47" customWidth="1"/>
    <col min="4" max="4" width="20.140625" style="47" customWidth="1"/>
    <col min="5" max="5" width="11.140625" style="47" customWidth="1"/>
    <col min="6" max="6" width="18.28515625" style="47" customWidth="1"/>
    <col min="7" max="8" width="10.5703125" style="47" customWidth="1"/>
    <col min="9" max="9" width="9.140625" style="47" customWidth="1"/>
    <col min="10" max="10" width="9.28515625" style="47" customWidth="1"/>
    <col min="11" max="11" width="8.140625" style="47" customWidth="1"/>
    <col min="12" max="15" width="8.7109375" style="47" customWidth="1"/>
    <col min="16" max="16" width="19.42578125" style="47" customWidth="1"/>
    <col min="17" max="20" width="50.7109375" style="47" customWidth="1"/>
    <col min="21" max="237" width="10.7109375" style="47"/>
    <col min="238" max="242" width="15.7109375" style="47" customWidth="1"/>
    <col min="243" max="246" width="12.7109375" style="47" customWidth="1"/>
    <col min="247" max="250" width="15.7109375" style="47" customWidth="1"/>
    <col min="251" max="251" width="22.71093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71093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71093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71093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71093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71093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71093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71093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71093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71093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71093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71093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71093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71093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71093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71093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71093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71093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71093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71093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71093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71093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71093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71093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71093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71093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71093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71093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71093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71093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71093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71093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71093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71093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71093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71093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71093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71093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71093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71093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71093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71093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71093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71093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71093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71093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71093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71093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71093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71093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71093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71093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71093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71093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71093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71093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71093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71093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71093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71093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71093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71093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71093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89" t="str">
        <f>'1. паспорт местоположение'!A5:C5</f>
        <v>Год раскрытия информации: 2020 год</v>
      </c>
      <c r="B6" s="389"/>
      <c r="C6" s="389"/>
      <c r="D6" s="389"/>
      <c r="E6" s="389"/>
      <c r="F6" s="389"/>
      <c r="G6" s="389"/>
      <c r="H6" s="389"/>
      <c r="I6" s="389"/>
      <c r="J6" s="389"/>
      <c r="K6" s="389"/>
      <c r="L6" s="389"/>
      <c r="M6" s="389"/>
      <c r="N6" s="389"/>
      <c r="O6" s="389"/>
      <c r="P6" s="389"/>
      <c r="Q6" s="389"/>
      <c r="R6" s="389"/>
      <c r="S6" s="389"/>
      <c r="T6" s="389"/>
    </row>
    <row r="7" spans="1:20" s="11" customFormat="1" x14ac:dyDescent="0.2">
      <c r="A7" s="16"/>
      <c r="H7" s="15"/>
    </row>
    <row r="8" spans="1:20" s="11" customFormat="1" ht="18.75" x14ac:dyDescent="0.2">
      <c r="A8" s="400" t="s">
        <v>7</v>
      </c>
      <c r="B8" s="400"/>
      <c r="C8" s="400"/>
      <c r="D8" s="400"/>
      <c r="E8" s="400"/>
      <c r="F8" s="400"/>
      <c r="G8" s="400"/>
      <c r="H8" s="400"/>
      <c r="I8" s="400"/>
      <c r="J8" s="400"/>
      <c r="K8" s="400"/>
      <c r="L8" s="400"/>
      <c r="M8" s="400"/>
      <c r="N8" s="400"/>
      <c r="O8" s="400"/>
      <c r="P8" s="400"/>
      <c r="Q8" s="400"/>
      <c r="R8" s="400"/>
      <c r="S8" s="400"/>
      <c r="T8" s="400"/>
    </row>
    <row r="9" spans="1:20" s="11"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1" customFormat="1" ht="18.75" customHeight="1" x14ac:dyDescent="0.2">
      <c r="A10" s="401" t="str">
        <f>'1. паспорт местоположение'!A9:C9</f>
        <v>Акционерное общество "Янтарьэнерго" ДЗО  ПАО "Россети"</v>
      </c>
      <c r="B10" s="401"/>
      <c r="C10" s="401"/>
      <c r="D10" s="401"/>
      <c r="E10" s="401"/>
      <c r="F10" s="401"/>
      <c r="G10" s="401"/>
      <c r="H10" s="401"/>
      <c r="I10" s="401"/>
      <c r="J10" s="401"/>
      <c r="K10" s="401"/>
      <c r="L10" s="401"/>
      <c r="M10" s="401"/>
      <c r="N10" s="401"/>
      <c r="O10" s="401"/>
      <c r="P10" s="401"/>
      <c r="Q10" s="401"/>
      <c r="R10" s="401"/>
      <c r="S10" s="401"/>
      <c r="T10" s="401"/>
    </row>
    <row r="11" spans="1:20" s="11" customFormat="1" ht="18.75" customHeight="1" x14ac:dyDescent="0.2">
      <c r="A11" s="396" t="s">
        <v>6</v>
      </c>
      <c r="B11" s="396"/>
      <c r="C11" s="396"/>
      <c r="D11" s="396"/>
      <c r="E11" s="396"/>
      <c r="F11" s="396"/>
      <c r="G11" s="396"/>
      <c r="H11" s="396"/>
      <c r="I11" s="396"/>
      <c r="J11" s="396"/>
      <c r="K11" s="396"/>
      <c r="L11" s="396"/>
      <c r="M11" s="396"/>
      <c r="N11" s="396"/>
      <c r="O11" s="396"/>
      <c r="P11" s="396"/>
      <c r="Q11" s="396"/>
      <c r="R11" s="396"/>
      <c r="S11" s="396"/>
      <c r="T11" s="396"/>
    </row>
    <row r="12" spans="1:20" s="11"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1" customFormat="1" ht="18.75" customHeight="1" x14ac:dyDescent="0.2">
      <c r="A13" s="401" t="str">
        <f>'1. паспорт местоположение'!A12:C12</f>
        <v>J_16-0138</v>
      </c>
      <c r="B13" s="401"/>
      <c r="C13" s="401"/>
      <c r="D13" s="401"/>
      <c r="E13" s="401"/>
      <c r="F13" s="401"/>
      <c r="G13" s="401"/>
      <c r="H13" s="401"/>
      <c r="I13" s="401"/>
      <c r="J13" s="401"/>
      <c r="K13" s="401"/>
      <c r="L13" s="401"/>
      <c r="M13" s="401"/>
      <c r="N13" s="401"/>
      <c r="O13" s="401"/>
      <c r="P13" s="401"/>
      <c r="Q13" s="401"/>
      <c r="R13" s="401"/>
      <c r="S13" s="401"/>
      <c r="T13" s="401"/>
    </row>
    <row r="14" spans="1:20" s="11" customFormat="1" ht="18.75" customHeight="1" x14ac:dyDescent="0.2">
      <c r="A14" s="396" t="s">
        <v>5</v>
      </c>
      <c r="B14" s="396"/>
      <c r="C14" s="396"/>
      <c r="D14" s="396"/>
      <c r="E14" s="396"/>
      <c r="F14" s="396"/>
      <c r="G14" s="396"/>
      <c r="H14" s="396"/>
      <c r="I14" s="396"/>
      <c r="J14" s="396"/>
      <c r="K14" s="396"/>
      <c r="L14" s="396"/>
      <c r="M14" s="396"/>
      <c r="N14" s="396"/>
      <c r="O14" s="396"/>
      <c r="P14" s="396"/>
      <c r="Q14" s="396"/>
      <c r="R14" s="396"/>
      <c r="S14" s="396"/>
      <c r="T14" s="396"/>
    </row>
    <row r="15" spans="1:20" s="8" customFormat="1" ht="15.75" customHeight="1" x14ac:dyDescent="0.2">
      <c r="A15" s="402"/>
      <c r="B15" s="402"/>
      <c r="C15" s="402"/>
      <c r="D15" s="402"/>
      <c r="E15" s="402"/>
      <c r="F15" s="402"/>
      <c r="G15" s="402"/>
      <c r="H15" s="402"/>
      <c r="I15" s="402"/>
      <c r="J15" s="402"/>
      <c r="K15" s="402"/>
      <c r="L15" s="402"/>
      <c r="M15" s="402"/>
      <c r="N15" s="402"/>
      <c r="O15" s="402"/>
      <c r="P15" s="402"/>
      <c r="Q15" s="402"/>
      <c r="R15" s="402"/>
      <c r="S15" s="402"/>
      <c r="T15" s="402"/>
    </row>
    <row r="16" spans="1:20" s="3" customFormat="1" x14ac:dyDescent="0.2">
      <c r="A16" s="395"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6" s="395"/>
      <c r="C16" s="395"/>
      <c r="D16" s="395"/>
      <c r="E16" s="395"/>
      <c r="F16" s="395"/>
      <c r="G16" s="395"/>
      <c r="H16" s="395"/>
      <c r="I16" s="395"/>
      <c r="J16" s="395"/>
      <c r="K16" s="395"/>
      <c r="L16" s="395"/>
      <c r="M16" s="395"/>
      <c r="N16" s="395"/>
      <c r="O16" s="395"/>
      <c r="P16" s="395"/>
      <c r="Q16" s="395"/>
      <c r="R16" s="395"/>
      <c r="S16" s="395"/>
      <c r="T16" s="395"/>
    </row>
    <row r="17" spans="1:113" s="3" customFormat="1" ht="15" customHeight="1" x14ac:dyDescent="0.2">
      <c r="A17" s="396" t="s">
        <v>4</v>
      </c>
      <c r="B17" s="396"/>
      <c r="C17" s="396"/>
      <c r="D17" s="396"/>
      <c r="E17" s="396"/>
      <c r="F17" s="396"/>
      <c r="G17" s="396"/>
      <c r="H17" s="396"/>
      <c r="I17" s="396"/>
      <c r="J17" s="396"/>
      <c r="K17" s="396"/>
      <c r="L17" s="396"/>
      <c r="M17" s="396"/>
      <c r="N17" s="396"/>
      <c r="O17" s="396"/>
      <c r="P17" s="396"/>
      <c r="Q17" s="396"/>
      <c r="R17" s="396"/>
      <c r="S17" s="396"/>
      <c r="T17" s="396"/>
    </row>
    <row r="18" spans="1:113"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97"/>
    </row>
    <row r="19" spans="1:113" s="3" customFormat="1" ht="15" customHeight="1" x14ac:dyDescent="0.2">
      <c r="A19" s="413" t="s">
        <v>479</v>
      </c>
      <c r="B19" s="413"/>
      <c r="C19" s="413"/>
      <c r="D19" s="413"/>
      <c r="E19" s="413"/>
      <c r="F19" s="413"/>
      <c r="G19" s="413"/>
      <c r="H19" s="413"/>
      <c r="I19" s="413"/>
      <c r="J19" s="413"/>
      <c r="K19" s="413"/>
      <c r="L19" s="413"/>
      <c r="M19" s="413"/>
      <c r="N19" s="413"/>
      <c r="O19" s="413"/>
      <c r="P19" s="413"/>
      <c r="Q19" s="413"/>
      <c r="R19" s="413"/>
      <c r="S19" s="413"/>
      <c r="T19" s="413"/>
    </row>
    <row r="20" spans="1:113" s="53"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113" ht="46.5" customHeight="1" x14ac:dyDescent="0.25">
      <c r="A21" s="415" t="s">
        <v>3</v>
      </c>
      <c r="B21" s="418" t="s">
        <v>215</v>
      </c>
      <c r="C21" s="419"/>
      <c r="D21" s="422" t="s">
        <v>116</v>
      </c>
      <c r="E21" s="418" t="s">
        <v>508</v>
      </c>
      <c r="F21" s="419"/>
      <c r="G21" s="418" t="s">
        <v>265</v>
      </c>
      <c r="H21" s="419"/>
      <c r="I21" s="418" t="s">
        <v>115</v>
      </c>
      <c r="J21" s="419"/>
      <c r="K21" s="422" t="s">
        <v>114</v>
      </c>
      <c r="L21" s="418" t="s">
        <v>113</v>
      </c>
      <c r="M21" s="419"/>
      <c r="N21" s="418" t="s">
        <v>504</v>
      </c>
      <c r="O21" s="419"/>
      <c r="P21" s="422" t="s">
        <v>112</v>
      </c>
      <c r="Q21" s="410" t="s">
        <v>111</v>
      </c>
      <c r="R21" s="411"/>
      <c r="S21" s="410" t="s">
        <v>110</v>
      </c>
      <c r="T21" s="412"/>
    </row>
    <row r="22" spans="1:113" ht="204.75" customHeight="1" x14ac:dyDescent="0.25">
      <c r="A22" s="416"/>
      <c r="B22" s="420"/>
      <c r="C22" s="421"/>
      <c r="D22" s="425"/>
      <c r="E22" s="420"/>
      <c r="F22" s="421"/>
      <c r="G22" s="420"/>
      <c r="H22" s="421"/>
      <c r="I22" s="420"/>
      <c r="J22" s="421"/>
      <c r="K22" s="423"/>
      <c r="L22" s="420"/>
      <c r="M22" s="421"/>
      <c r="N22" s="420"/>
      <c r="O22" s="421"/>
      <c r="P22" s="423"/>
      <c r="Q22" s="92" t="s">
        <v>109</v>
      </c>
      <c r="R22" s="92" t="s">
        <v>478</v>
      </c>
      <c r="S22" s="92" t="s">
        <v>108</v>
      </c>
      <c r="T22" s="92" t="s">
        <v>107</v>
      </c>
    </row>
    <row r="23" spans="1:113" ht="51.75" customHeight="1" x14ac:dyDescent="0.25">
      <c r="A23" s="417"/>
      <c r="B23" s="138" t="s">
        <v>105</v>
      </c>
      <c r="C23" s="138" t="s">
        <v>106</v>
      </c>
      <c r="D23" s="423"/>
      <c r="E23" s="138" t="s">
        <v>105</v>
      </c>
      <c r="F23" s="138" t="s">
        <v>106</v>
      </c>
      <c r="G23" s="138" t="s">
        <v>105</v>
      </c>
      <c r="H23" s="138" t="s">
        <v>106</v>
      </c>
      <c r="I23" s="138" t="s">
        <v>105</v>
      </c>
      <c r="J23" s="138" t="s">
        <v>106</v>
      </c>
      <c r="K23" s="138" t="s">
        <v>105</v>
      </c>
      <c r="L23" s="138" t="s">
        <v>105</v>
      </c>
      <c r="M23" s="138" t="s">
        <v>106</v>
      </c>
      <c r="N23" s="138" t="s">
        <v>105</v>
      </c>
      <c r="O23" s="138" t="s">
        <v>106</v>
      </c>
      <c r="P23" s="139" t="s">
        <v>105</v>
      </c>
      <c r="Q23" s="92" t="s">
        <v>105</v>
      </c>
      <c r="R23" s="92" t="s">
        <v>105</v>
      </c>
      <c r="S23" s="92" t="s">
        <v>105</v>
      </c>
      <c r="T23" s="92"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110.25" x14ac:dyDescent="0.25">
      <c r="A25" s="407">
        <v>1</v>
      </c>
      <c r="B25" s="407" t="s">
        <v>369</v>
      </c>
      <c r="C25" s="407" t="s">
        <v>545</v>
      </c>
      <c r="D25" s="232" t="s">
        <v>101</v>
      </c>
      <c r="E25" s="289" t="s">
        <v>597</v>
      </c>
      <c r="F25" s="289" t="s">
        <v>639</v>
      </c>
      <c r="G25" s="290" t="s">
        <v>572</v>
      </c>
      <c r="H25" s="290" t="s">
        <v>572</v>
      </c>
      <c r="I25" s="289" t="s">
        <v>584</v>
      </c>
      <c r="J25" s="290">
        <v>2018</v>
      </c>
      <c r="K25" s="289" t="s">
        <v>584</v>
      </c>
      <c r="L25" s="290">
        <v>10</v>
      </c>
      <c r="M25" s="290">
        <v>10</v>
      </c>
      <c r="N25" s="290">
        <v>0.26</v>
      </c>
      <c r="O25" s="290">
        <v>0.26</v>
      </c>
      <c r="P25" s="291" t="s">
        <v>596</v>
      </c>
      <c r="Q25" s="289" t="s">
        <v>579</v>
      </c>
      <c r="R25" s="289" t="s">
        <v>580</v>
      </c>
      <c r="S25" s="289" t="s">
        <v>577</v>
      </c>
      <c r="T25" s="289" t="s">
        <v>578</v>
      </c>
    </row>
    <row r="26" spans="1:113" s="53" customFormat="1" ht="110.25" x14ac:dyDescent="0.25">
      <c r="A26" s="408"/>
      <c r="B26" s="408"/>
      <c r="C26" s="408"/>
      <c r="D26" s="232" t="s">
        <v>546</v>
      </c>
      <c r="E26" s="289" t="s">
        <v>592</v>
      </c>
      <c r="F26" s="289" t="s">
        <v>573</v>
      </c>
      <c r="G26" s="289" t="s">
        <v>593</v>
      </c>
      <c r="H26" s="290" t="s">
        <v>550</v>
      </c>
      <c r="I26" s="291" t="s">
        <v>594</v>
      </c>
      <c r="J26" s="290">
        <v>2018</v>
      </c>
      <c r="K26" s="291" t="s">
        <v>595</v>
      </c>
      <c r="L26" s="290">
        <v>10</v>
      </c>
      <c r="M26" s="290">
        <v>10</v>
      </c>
      <c r="N26" s="290" t="s">
        <v>369</v>
      </c>
      <c r="O26" s="290" t="s">
        <v>369</v>
      </c>
      <c r="P26" s="291" t="s">
        <v>598</v>
      </c>
      <c r="Q26" s="289" t="s">
        <v>579</v>
      </c>
      <c r="R26" s="289" t="s">
        <v>580</v>
      </c>
      <c r="S26" s="289" t="s">
        <v>577</v>
      </c>
      <c r="T26" s="289" t="s">
        <v>578</v>
      </c>
    </row>
    <row r="27" spans="1:113" s="53" customFormat="1" ht="31.5" x14ac:dyDescent="0.25">
      <c r="A27" s="409"/>
      <c r="B27" s="409"/>
      <c r="C27" s="409"/>
      <c r="D27" s="232" t="s">
        <v>576</v>
      </c>
      <c r="E27" s="290" t="s">
        <v>369</v>
      </c>
      <c r="F27" s="289" t="s">
        <v>574</v>
      </c>
      <c r="G27" s="290" t="s">
        <v>369</v>
      </c>
      <c r="H27" s="290" t="s">
        <v>575</v>
      </c>
      <c r="I27" s="290" t="s">
        <v>369</v>
      </c>
      <c r="J27" s="290">
        <v>2018</v>
      </c>
      <c r="K27" s="290" t="s">
        <v>369</v>
      </c>
      <c r="L27" s="290" t="s">
        <v>369</v>
      </c>
      <c r="M27" s="290">
        <v>10</v>
      </c>
      <c r="N27" s="290" t="s">
        <v>369</v>
      </c>
      <c r="O27" s="290">
        <v>0.04</v>
      </c>
      <c r="P27" s="290" t="s">
        <v>369</v>
      </c>
      <c r="Q27" s="290" t="s">
        <v>369</v>
      </c>
      <c r="R27" s="290" t="s">
        <v>369</v>
      </c>
      <c r="S27" s="290" t="s">
        <v>369</v>
      </c>
      <c r="T27" s="290" t="s">
        <v>369</v>
      </c>
    </row>
    <row r="28" spans="1:113" s="52" customFormat="1" ht="94.5" x14ac:dyDescent="0.2">
      <c r="A28" s="407">
        <v>2</v>
      </c>
      <c r="B28" s="407" t="s">
        <v>369</v>
      </c>
      <c r="C28" s="407" t="s">
        <v>548</v>
      </c>
      <c r="D28" s="232" t="s">
        <v>101</v>
      </c>
      <c r="E28" s="289" t="s">
        <v>585</v>
      </c>
      <c r="F28" s="289" t="s">
        <v>640</v>
      </c>
      <c r="G28" s="290" t="s">
        <v>572</v>
      </c>
      <c r="H28" s="290" t="s">
        <v>572</v>
      </c>
      <c r="I28" s="291" t="s">
        <v>587</v>
      </c>
      <c r="J28" s="290">
        <v>2018</v>
      </c>
      <c r="K28" s="289" t="s">
        <v>586</v>
      </c>
      <c r="L28" s="290">
        <v>10</v>
      </c>
      <c r="M28" s="290">
        <v>10</v>
      </c>
      <c r="N28" s="290">
        <v>1.26</v>
      </c>
      <c r="O28" s="290">
        <v>1.26</v>
      </c>
      <c r="P28" s="291" t="s">
        <v>599</v>
      </c>
      <c r="Q28" s="289" t="s">
        <v>583</v>
      </c>
      <c r="R28" s="289" t="s">
        <v>581</v>
      </c>
      <c r="S28" s="289" t="s">
        <v>582</v>
      </c>
      <c r="T28" s="289" t="s">
        <v>578</v>
      </c>
    </row>
    <row r="29" spans="1:113" s="52" customFormat="1" ht="94.5" x14ac:dyDescent="0.2">
      <c r="A29" s="409"/>
      <c r="B29" s="409"/>
      <c r="C29" s="409"/>
      <c r="D29" s="232" t="s">
        <v>549</v>
      </c>
      <c r="E29" s="289" t="s">
        <v>588</v>
      </c>
      <c r="F29" s="289" t="s">
        <v>547</v>
      </c>
      <c r="G29" s="289" t="s">
        <v>591</v>
      </c>
      <c r="H29" s="290" t="s">
        <v>551</v>
      </c>
      <c r="I29" s="291" t="s">
        <v>589</v>
      </c>
      <c r="J29" s="290">
        <v>2018</v>
      </c>
      <c r="K29" s="291" t="s">
        <v>590</v>
      </c>
      <c r="L29" s="290">
        <v>10</v>
      </c>
      <c r="M29" s="290">
        <v>10</v>
      </c>
      <c r="N29" s="290" t="s">
        <v>369</v>
      </c>
      <c r="O29" s="290" t="s">
        <v>369</v>
      </c>
      <c r="P29" s="291" t="s">
        <v>600</v>
      </c>
      <c r="Q29" s="289" t="s">
        <v>583</v>
      </c>
      <c r="R29" s="289" t="s">
        <v>581</v>
      </c>
      <c r="S29" s="289" t="s">
        <v>582</v>
      </c>
      <c r="T29" s="289" t="s">
        <v>578</v>
      </c>
    </row>
    <row r="30" spans="1:113" s="48" customFormat="1" x14ac:dyDescent="0.25">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s="48" customFormat="1" x14ac:dyDescent="0.25">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8" customFormat="1" x14ac:dyDescent="0.25">
      <c r="S32" s="50"/>
      <c r="T32" s="50"/>
      <c r="U32" s="50"/>
      <c r="V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8" customFormat="1" x14ac:dyDescent="0.25">
      <c r="S33" s="50"/>
      <c r="T33" s="50"/>
      <c r="U33" s="50"/>
      <c r="V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1" t="s">
        <v>104</v>
      </c>
      <c r="C34" s="51"/>
      <c r="D34" s="51"/>
      <c r="E34" s="51"/>
      <c r="F34" s="51"/>
      <c r="G34" s="51"/>
      <c r="H34" s="51"/>
      <c r="I34" s="51"/>
      <c r="J34" s="51"/>
      <c r="K34" s="51"/>
      <c r="L34" s="51"/>
      <c r="M34" s="51"/>
      <c r="N34" s="51"/>
      <c r="O34" s="51"/>
      <c r="P34" s="51"/>
      <c r="Q34" s="51"/>
      <c r="R34" s="51"/>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424" t="s">
        <v>514</v>
      </c>
      <c r="C35" s="424"/>
      <c r="D35" s="424"/>
      <c r="E35" s="424"/>
      <c r="F35" s="424"/>
      <c r="G35" s="424"/>
      <c r="H35" s="424"/>
      <c r="I35" s="424"/>
      <c r="J35" s="424"/>
      <c r="K35" s="424"/>
      <c r="L35" s="424"/>
      <c r="M35" s="424"/>
      <c r="N35" s="424"/>
      <c r="O35" s="424"/>
      <c r="P35" s="424"/>
      <c r="Q35" s="424"/>
      <c r="R35" s="424"/>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1"/>
      <c r="C36" s="51"/>
      <c r="D36" s="51"/>
      <c r="E36" s="51"/>
      <c r="F36" s="51"/>
      <c r="G36" s="51"/>
      <c r="H36" s="51"/>
      <c r="I36" s="51"/>
      <c r="J36" s="51"/>
      <c r="K36" s="51"/>
      <c r="L36" s="51"/>
      <c r="M36" s="51"/>
      <c r="N36" s="51"/>
      <c r="O36" s="51"/>
      <c r="P36" s="51"/>
      <c r="Q36" s="51"/>
      <c r="R36" s="51"/>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477</v>
      </c>
      <c r="C37" s="50"/>
      <c r="D37" s="50"/>
      <c r="E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x14ac:dyDescent="0.25">
      <c r="B38" s="50" t="s">
        <v>103</v>
      </c>
      <c r="C38" s="50"/>
      <c r="D38" s="50"/>
      <c r="E38" s="50"/>
      <c r="F38" s="48"/>
      <c r="G38" s="48"/>
      <c r="H38" s="50"/>
      <c r="I38" s="50"/>
      <c r="J38" s="50"/>
      <c r="K38" s="50"/>
      <c r="L38" s="50"/>
      <c r="M38" s="50"/>
      <c r="N38" s="50"/>
      <c r="O38" s="50"/>
      <c r="P38" s="50"/>
      <c r="Q38" s="50"/>
      <c r="R38" s="50"/>
    </row>
    <row r="39" spans="2:113" x14ac:dyDescent="0.25">
      <c r="B39" s="50" t="s">
        <v>102</v>
      </c>
      <c r="C39" s="50"/>
      <c r="D39" s="50"/>
      <c r="E39" s="50"/>
      <c r="F39" s="48"/>
      <c r="G39" s="48"/>
      <c r="H39" s="50"/>
      <c r="I39" s="50"/>
      <c r="J39" s="50"/>
      <c r="K39" s="50"/>
      <c r="L39" s="50"/>
      <c r="M39" s="50"/>
      <c r="N39" s="50"/>
      <c r="O39" s="50"/>
      <c r="P39" s="50"/>
      <c r="Q39" s="50"/>
      <c r="R39" s="50"/>
    </row>
    <row r="40" spans="2:113" x14ac:dyDescent="0.25">
      <c r="B40" s="50" t="s">
        <v>101</v>
      </c>
      <c r="C40" s="50"/>
      <c r="D40" s="50"/>
      <c r="E40" s="50"/>
      <c r="F40" s="48"/>
      <c r="G40" s="48"/>
      <c r="H40" s="50"/>
      <c r="I40" s="50"/>
      <c r="J40" s="50"/>
      <c r="K40" s="50"/>
      <c r="L40" s="50"/>
      <c r="M40" s="50"/>
      <c r="N40" s="50"/>
      <c r="O40" s="50"/>
      <c r="P40" s="50"/>
      <c r="Q40" s="50"/>
      <c r="R40" s="50"/>
    </row>
    <row r="41" spans="2:113" x14ac:dyDescent="0.25">
      <c r="B41" s="50" t="s">
        <v>100</v>
      </c>
      <c r="C41" s="50"/>
      <c r="D41" s="50"/>
      <c r="E41" s="50"/>
      <c r="F41" s="48"/>
      <c r="G41" s="48"/>
      <c r="H41" s="50"/>
      <c r="I41" s="50"/>
      <c r="J41" s="50"/>
      <c r="K41" s="50"/>
      <c r="L41" s="50"/>
      <c r="M41" s="50"/>
      <c r="N41" s="50"/>
      <c r="O41" s="50"/>
      <c r="P41" s="50"/>
      <c r="Q41" s="50"/>
      <c r="R41" s="50"/>
    </row>
    <row r="42" spans="2:113" x14ac:dyDescent="0.25">
      <c r="B42" s="50" t="s">
        <v>99</v>
      </c>
      <c r="C42" s="50"/>
      <c r="D42" s="50"/>
      <c r="E42" s="50"/>
      <c r="F42" s="48"/>
      <c r="G42" s="48"/>
      <c r="H42" s="50"/>
      <c r="I42" s="50"/>
      <c r="J42" s="50"/>
      <c r="K42" s="50"/>
      <c r="L42" s="50"/>
      <c r="M42" s="50"/>
      <c r="N42" s="50"/>
      <c r="O42" s="50"/>
      <c r="P42" s="50"/>
      <c r="Q42" s="50"/>
      <c r="R42" s="50"/>
    </row>
    <row r="43" spans="2:113" x14ac:dyDescent="0.25">
      <c r="B43" s="50" t="s">
        <v>98</v>
      </c>
      <c r="C43" s="50"/>
      <c r="D43" s="50"/>
      <c r="E43" s="50"/>
      <c r="F43" s="48"/>
      <c r="G43" s="48"/>
      <c r="H43" s="50"/>
      <c r="I43" s="50"/>
      <c r="J43" s="50"/>
      <c r="K43" s="50"/>
      <c r="L43" s="50"/>
      <c r="M43" s="50"/>
      <c r="N43" s="50"/>
      <c r="O43" s="50"/>
      <c r="P43" s="50"/>
      <c r="Q43" s="50"/>
      <c r="R43" s="50"/>
    </row>
    <row r="44" spans="2:113" x14ac:dyDescent="0.25">
      <c r="B44" s="50" t="s">
        <v>97</v>
      </c>
      <c r="C44" s="50"/>
      <c r="D44" s="50"/>
      <c r="E44" s="50"/>
      <c r="F44" s="48"/>
      <c r="G44" s="48"/>
      <c r="H44" s="50"/>
      <c r="I44" s="50"/>
      <c r="J44" s="50"/>
      <c r="K44" s="50"/>
      <c r="L44" s="50"/>
      <c r="M44" s="50"/>
      <c r="N44" s="50"/>
      <c r="O44" s="50"/>
      <c r="P44" s="50"/>
      <c r="Q44" s="50"/>
      <c r="R44" s="50"/>
    </row>
    <row r="45" spans="2:113" x14ac:dyDescent="0.25">
      <c r="B45" s="50" t="s">
        <v>96</v>
      </c>
      <c r="C45" s="50"/>
      <c r="D45" s="50"/>
      <c r="E45" s="50"/>
      <c r="F45" s="48"/>
      <c r="G45" s="48"/>
      <c r="H45" s="50"/>
      <c r="I45" s="50"/>
      <c r="J45" s="50"/>
      <c r="K45" s="50"/>
      <c r="L45" s="50"/>
      <c r="M45" s="50"/>
      <c r="N45" s="50"/>
      <c r="O45" s="50"/>
      <c r="P45" s="50"/>
      <c r="Q45" s="50"/>
      <c r="R45" s="50"/>
    </row>
    <row r="46" spans="2:113" x14ac:dyDescent="0.25">
      <c r="B46" s="50" t="s">
        <v>95</v>
      </c>
      <c r="C46" s="50"/>
      <c r="D46" s="50"/>
      <c r="E46" s="50"/>
      <c r="F46" s="48"/>
      <c r="G46" s="48"/>
      <c r="H46" s="50"/>
      <c r="I46" s="50"/>
      <c r="J46" s="50"/>
      <c r="K46" s="50"/>
      <c r="L46" s="50"/>
      <c r="M46" s="50"/>
      <c r="N46" s="50"/>
      <c r="O46" s="50"/>
      <c r="P46" s="50"/>
      <c r="Q46" s="50"/>
      <c r="R46" s="50"/>
    </row>
  </sheetData>
  <mergeCells count="33">
    <mergeCell ref="B35:R35"/>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5:A27"/>
    <mergeCell ref="B25:B27"/>
    <mergeCell ref="C25:C27"/>
    <mergeCell ref="A28:A29"/>
    <mergeCell ref="B28:B29"/>
    <mergeCell ref="C28:C29"/>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20" zoomScale="80" zoomScaleSheetLayoutView="80" workbookViewId="0">
      <selection activeCell="R36" sqref="R36"/>
    </sheetView>
  </sheetViews>
  <sheetFormatPr defaultColWidth="10.7109375" defaultRowHeight="15.75" x14ac:dyDescent="0.25"/>
  <cols>
    <col min="1" max="2" width="10.7109375" style="47"/>
    <col min="3" max="3" width="19.5703125" style="47" customWidth="1"/>
    <col min="4" max="4" width="11.5703125" style="47" customWidth="1"/>
    <col min="5" max="5" width="19.140625" style="47" customWidth="1"/>
    <col min="6" max="6" width="8.7109375" style="47" customWidth="1"/>
    <col min="7" max="7" width="10.28515625" style="47" customWidth="1"/>
    <col min="8" max="8" width="8.7109375" style="47" customWidth="1"/>
    <col min="9" max="9" width="8.28515625" style="47" customWidth="1"/>
    <col min="10" max="10" width="20.28515625" style="47" customWidth="1"/>
    <col min="11" max="11" width="11.28515625" style="47" customWidth="1"/>
    <col min="12" max="13" width="8.7109375" style="47" customWidth="1"/>
    <col min="14" max="14" width="13.7109375" style="47" customWidth="1"/>
    <col min="15" max="16" width="8.7109375" style="47" customWidth="1"/>
    <col min="17" max="17" width="11.7109375" style="47" customWidth="1"/>
    <col min="18" max="18" width="12" style="47" customWidth="1"/>
    <col min="19" max="19" width="18.28515625" style="47" customWidth="1"/>
    <col min="20" max="20" width="22.42578125" style="47" customWidth="1"/>
    <col min="21" max="21" width="30.7109375" style="47" customWidth="1"/>
    <col min="22" max="22" width="8.7109375" style="47" customWidth="1"/>
    <col min="23" max="23" width="15.7109375" style="47" customWidth="1"/>
    <col min="24" max="24" width="24.5703125" style="47" customWidth="1"/>
    <col min="25" max="25" width="15.28515625" style="47" customWidth="1"/>
    <col min="26" max="26" width="18.5703125" style="47" customWidth="1"/>
    <col min="27" max="27" width="19.28515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71093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71093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71093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71093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71093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71093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71093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71093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71093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71093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71093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71093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71093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71093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71093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71093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71093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71093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71093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71093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71093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71093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71093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71093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71093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71093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71093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71093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71093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71093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71093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71093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71093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71093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71093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71093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71093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71093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71093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71093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71093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71093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71093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71093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71093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71093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71093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71093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71093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71093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71093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71093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71093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71093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71093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71093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71093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71093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71093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71093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71093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71093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71093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89" t="str">
        <f>'1. паспорт местоположение'!A5:C5</f>
        <v>Год раскрытия информации: 2020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row>
    <row r="6" spans="1:27" s="11" customFormat="1" x14ac:dyDescent="0.2">
      <c r="A6" s="141"/>
      <c r="B6" s="141"/>
      <c r="C6" s="141"/>
      <c r="D6" s="141"/>
      <c r="E6" s="141"/>
      <c r="F6" s="141"/>
      <c r="G6" s="141"/>
      <c r="H6" s="141"/>
      <c r="I6" s="141"/>
      <c r="J6" s="141"/>
      <c r="K6" s="141"/>
      <c r="L6" s="141"/>
      <c r="M6" s="141"/>
      <c r="N6" s="141"/>
      <c r="O6" s="141"/>
      <c r="P6" s="141"/>
      <c r="Q6" s="141"/>
      <c r="R6" s="141"/>
      <c r="S6" s="141"/>
      <c r="T6" s="141"/>
    </row>
    <row r="7" spans="1:27" s="11" customFormat="1" ht="18.75" x14ac:dyDescent="0.2">
      <c r="E7" s="400" t="s">
        <v>7</v>
      </c>
      <c r="F7" s="400"/>
      <c r="G7" s="400"/>
      <c r="H7" s="400"/>
      <c r="I7" s="400"/>
      <c r="J7" s="400"/>
      <c r="K7" s="400"/>
      <c r="L7" s="400"/>
      <c r="M7" s="400"/>
      <c r="N7" s="400"/>
      <c r="O7" s="400"/>
      <c r="P7" s="400"/>
      <c r="Q7" s="400"/>
      <c r="R7" s="400"/>
      <c r="S7" s="400"/>
      <c r="T7" s="400"/>
      <c r="U7" s="400"/>
      <c r="V7" s="400"/>
      <c r="W7" s="400"/>
      <c r="X7" s="400"/>
      <c r="Y7" s="40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1" t="str">
        <f>'1. паспорт местоположение'!A9</f>
        <v>Акционерное общество "Янтарьэнерго" ДЗО  ПАО "Россети"</v>
      </c>
      <c r="F9" s="401"/>
      <c r="G9" s="401"/>
      <c r="H9" s="401"/>
      <c r="I9" s="401"/>
      <c r="J9" s="401"/>
      <c r="K9" s="401"/>
      <c r="L9" s="401"/>
      <c r="M9" s="401"/>
      <c r="N9" s="401"/>
      <c r="O9" s="401"/>
      <c r="P9" s="401"/>
      <c r="Q9" s="401"/>
      <c r="R9" s="401"/>
      <c r="S9" s="401"/>
      <c r="T9" s="401"/>
      <c r="U9" s="401"/>
      <c r="V9" s="401"/>
      <c r="W9" s="401"/>
      <c r="X9" s="401"/>
      <c r="Y9" s="401"/>
    </row>
    <row r="10" spans="1:27" s="11" customFormat="1" ht="18.75" customHeight="1" x14ac:dyDescent="0.2">
      <c r="E10" s="396" t="s">
        <v>6</v>
      </c>
      <c r="F10" s="396"/>
      <c r="G10" s="396"/>
      <c r="H10" s="396"/>
      <c r="I10" s="396"/>
      <c r="J10" s="396"/>
      <c r="K10" s="396"/>
      <c r="L10" s="396"/>
      <c r="M10" s="396"/>
      <c r="N10" s="396"/>
      <c r="O10" s="396"/>
      <c r="P10" s="396"/>
      <c r="Q10" s="396"/>
      <c r="R10" s="396"/>
      <c r="S10" s="396"/>
      <c r="T10" s="396"/>
      <c r="U10" s="396"/>
      <c r="V10" s="396"/>
      <c r="W10" s="396"/>
      <c r="X10" s="396"/>
      <c r="Y10" s="39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1" t="str">
        <f>'1. паспорт местоположение'!A12</f>
        <v>J_16-0138</v>
      </c>
      <c r="F12" s="401"/>
      <c r="G12" s="401"/>
      <c r="H12" s="401"/>
      <c r="I12" s="401"/>
      <c r="J12" s="401"/>
      <c r="K12" s="401"/>
      <c r="L12" s="401"/>
      <c r="M12" s="401"/>
      <c r="N12" s="401"/>
      <c r="O12" s="401"/>
      <c r="P12" s="401"/>
      <c r="Q12" s="401"/>
      <c r="R12" s="401"/>
      <c r="S12" s="401"/>
      <c r="T12" s="401"/>
      <c r="U12" s="401"/>
      <c r="V12" s="401"/>
      <c r="W12" s="401"/>
      <c r="X12" s="401"/>
      <c r="Y12" s="401"/>
    </row>
    <row r="13" spans="1:27" s="11" customFormat="1" ht="18.75" customHeight="1" x14ac:dyDescent="0.2">
      <c r="E13" s="396" t="s">
        <v>5</v>
      </c>
      <c r="F13" s="396"/>
      <c r="G13" s="396"/>
      <c r="H13" s="396"/>
      <c r="I13" s="396"/>
      <c r="J13" s="396"/>
      <c r="K13" s="396"/>
      <c r="L13" s="396"/>
      <c r="M13" s="396"/>
      <c r="N13" s="396"/>
      <c r="O13" s="396"/>
      <c r="P13" s="396"/>
      <c r="Q13" s="396"/>
      <c r="R13" s="396"/>
      <c r="S13" s="396"/>
      <c r="T13" s="396"/>
      <c r="U13" s="396"/>
      <c r="V13" s="396"/>
      <c r="W13" s="396"/>
      <c r="X13" s="396"/>
      <c r="Y13" s="39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95" t="str">
        <f>'1. паспорт местоположение'!A15</f>
        <v>Реконструкция РП 10 кВ № XXIII (инв.№ 5455924) по ул. Дзержинского и РП 10 кВ № XXXIII (инв. № 5458755) по наб. Генерала Карбышева, г. Калининград</v>
      </c>
      <c r="F15" s="395"/>
      <c r="G15" s="395"/>
      <c r="H15" s="395"/>
      <c r="I15" s="395"/>
      <c r="J15" s="395"/>
      <c r="K15" s="395"/>
      <c r="L15" s="395"/>
      <c r="M15" s="395"/>
      <c r="N15" s="395"/>
      <c r="O15" s="395"/>
      <c r="P15" s="395"/>
      <c r="Q15" s="395"/>
      <c r="R15" s="395"/>
      <c r="S15" s="395"/>
      <c r="T15" s="395"/>
      <c r="U15" s="395"/>
      <c r="V15" s="395"/>
      <c r="W15" s="395"/>
      <c r="X15" s="395"/>
      <c r="Y15" s="395"/>
    </row>
    <row r="16" spans="1:27" s="3" customFormat="1" ht="15" customHeight="1" x14ac:dyDescent="0.2">
      <c r="E16" s="396" t="s">
        <v>4</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481</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53" customFormat="1" ht="21" customHeight="1" x14ac:dyDescent="0.25"/>
    <row r="21" spans="1:27" ht="15.75" customHeight="1" x14ac:dyDescent="0.25">
      <c r="A21" s="426" t="s">
        <v>3</v>
      </c>
      <c r="B21" s="428" t="s">
        <v>488</v>
      </c>
      <c r="C21" s="429"/>
      <c r="D21" s="428" t="s">
        <v>490</v>
      </c>
      <c r="E21" s="429"/>
      <c r="F21" s="410" t="s">
        <v>88</v>
      </c>
      <c r="G21" s="412"/>
      <c r="H21" s="412"/>
      <c r="I21" s="411"/>
      <c r="J21" s="426" t="s">
        <v>491</v>
      </c>
      <c r="K21" s="428" t="s">
        <v>492</v>
      </c>
      <c r="L21" s="429"/>
      <c r="M21" s="428" t="s">
        <v>493</v>
      </c>
      <c r="N21" s="429"/>
      <c r="O21" s="428" t="s">
        <v>480</v>
      </c>
      <c r="P21" s="429"/>
      <c r="Q21" s="428" t="s">
        <v>121</v>
      </c>
      <c r="R21" s="429"/>
      <c r="S21" s="426" t="s">
        <v>120</v>
      </c>
      <c r="T21" s="426" t="s">
        <v>494</v>
      </c>
      <c r="U21" s="426" t="s">
        <v>489</v>
      </c>
      <c r="V21" s="428" t="s">
        <v>119</v>
      </c>
      <c r="W21" s="429"/>
      <c r="X21" s="410" t="s">
        <v>111</v>
      </c>
      <c r="Y21" s="412"/>
      <c r="Z21" s="410" t="s">
        <v>110</v>
      </c>
      <c r="AA21" s="412"/>
    </row>
    <row r="22" spans="1:27" ht="216" customHeight="1" x14ac:dyDescent="0.25">
      <c r="A22" s="432"/>
      <c r="B22" s="430"/>
      <c r="C22" s="431"/>
      <c r="D22" s="430"/>
      <c r="E22" s="431"/>
      <c r="F22" s="410" t="s">
        <v>118</v>
      </c>
      <c r="G22" s="411"/>
      <c r="H22" s="410" t="s">
        <v>117</v>
      </c>
      <c r="I22" s="411"/>
      <c r="J22" s="427"/>
      <c r="K22" s="430"/>
      <c r="L22" s="431"/>
      <c r="M22" s="430"/>
      <c r="N22" s="431"/>
      <c r="O22" s="430"/>
      <c r="P22" s="431"/>
      <c r="Q22" s="430"/>
      <c r="R22" s="431"/>
      <c r="S22" s="427"/>
      <c r="T22" s="427"/>
      <c r="U22" s="427"/>
      <c r="V22" s="430"/>
      <c r="W22" s="431"/>
      <c r="X22" s="92" t="s">
        <v>109</v>
      </c>
      <c r="Y22" s="92" t="s">
        <v>478</v>
      </c>
      <c r="Z22" s="92" t="s">
        <v>108</v>
      </c>
      <c r="AA22" s="92" t="s">
        <v>107</v>
      </c>
    </row>
    <row r="23" spans="1:27" ht="60" customHeight="1" x14ac:dyDescent="0.25">
      <c r="A23" s="427"/>
      <c r="B23" s="136" t="s">
        <v>105</v>
      </c>
      <c r="C23" s="136" t="s">
        <v>106</v>
      </c>
      <c r="D23" s="93" t="s">
        <v>105</v>
      </c>
      <c r="E23" s="93" t="s">
        <v>106</v>
      </c>
      <c r="F23" s="93" t="s">
        <v>105</v>
      </c>
      <c r="G23" s="93" t="s">
        <v>106</v>
      </c>
      <c r="H23" s="93" t="s">
        <v>105</v>
      </c>
      <c r="I23" s="93" t="s">
        <v>106</v>
      </c>
      <c r="J23" s="93" t="s">
        <v>105</v>
      </c>
      <c r="K23" s="93" t="s">
        <v>105</v>
      </c>
      <c r="L23" s="93" t="s">
        <v>106</v>
      </c>
      <c r="M23" s="93" t="s">
        <v>105</v>
      </c>
      <c r="N23" s="93" t="s">
        <v>106</v>
      </c>
      <c r="O23" s="93" t="s">
        <v>105</v>
      </c>
      <c r="P23" s="93" t="s">
        <v>106</v>
      </c>
      <c r="Q23" s="93" t="s">
        <v>105</v>
      </c>
      <c r="R23" s="93" t="s">
        <v>106</v>
      </c>
      <c r="S23" s="93" t="s">
        <v>105</v>
      </c>
      <c r="T23" s="93" t="s">
        <v>105</v>
      </c>
      <c r="U23" s="93" t="s">
        <v>105</v>
      </c>
      <c r="V23" s="93" t="s">
        <v>105</v>
      </c>
      <c r="W23" s="93" t="s">
        <v>106</v>
      </c>
      <c r="X23" s="93" t="s">
        <v>105</v>
      </c>
      <c r="Y23" s="93" t="s">
        <v>105</v>
      </c>
      <c r="Z23" s="92" t="s">
        <v>105</v>
      </c>
      <c r="AA23" s="92" t="s">
        <v>105</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231" customFormat="1" ht="31.5" x14ac:dyDescent="0.25">
      <c r="A25" s="230">
        <v>1</v>
      </c>
      <c r="B25" s="230" t="s">
        <v>369</v>
      </c>
      <c r="C25" s="232" t="s">
        <v>641</v>
      </c>
      <c r="D25" s="232" t="s">
        <v>369</v>
      </c>
      <c r="E25" s="232" t="str">
        <f>C25</f>
        <v>КЛ 10 кВ ТП-1315 - РП XXIII</v>
      </c>
      <c r="F25" s="232" t="s">
        <v>369</v>
      </c>
      <c r="G25" s="232">
        <v>10</v>
      </c>
      <c r="H25" s="232" t="s">
        <v>369</v>
      </c>
      <c r="I25" s="232">
        <v>10</v>
      </c>
      <c r="J25" s="232" t="s">
        <v>369</v>
      </c>
      <c r="K25" s="232" t="s">
        <v>369</v>
      </c>
      <c r="L25" s="232">
        <v>1</v>
      </c>
      <c r="M25" s="232" t="s">
        <v>369</v>
      </c>
      <c r="N25" s="232">
        <v>120</v>
      </c>
      <c r="O25" s="232" t="s">
        <v>369</v>
      </c>
      <c r="P25" s="232" t="s">
        <v>610</v>
      </c>
      <c r="Q25" s="232" t="s">
        <v>369</v>
      </c>
      <c r="R25" s="232">
        <v>0.06</v>
      </c>
      <c r="S25" s="232" t="s">
        <v>369</v>
      </c>
      <c r="T25" s="232" t="s">
        <v>369</v>
      </c>
      <c r="U25" s="232" t="s">
        <v>369</v>
      </c>
      <c r="V25" s="232" t="s">
        <v>369</v>
      </c>
      <c r="W25" s="232" t="s">
        <v>642</v>
      </c>
      <c r="X25" s="232" t="s">
        <v>369</v>
      </c>
      <c r="Y25" s="232" t="s">
        <v>369</v>
      </c>
      <c r="Z25" s="232" t="s">
        <v>369</v>
      </c>
      <c r="AA25" s="232" t="s">
        <v>369</v>
      </c>
    </row>
    <row r="26" spans="1:27" s="231" customFormat="1" ht="31.5" x14ac:dyDescent="0.25">
      <c r="A26" s="232">
        <v>2</v>
      </c>
      <c r="B26" s="232" t="s">
        <v>369</v>
      </c>
      <c r="C26" s="232" t="s">
        <v>645</v>
      </c>
      <c r="D26" s="232" t="s">
        <v>369</v>
      </c>
      <c r="E26" s="232" t="str">
        <f t="shared" ref="E26:E35" si="0">C26</f>
        <v>КЛ 10 кВ РП XIX - РП XXIII</v>
      </c>
      <c r="F26" s="232" t="s">
        <v>369</v>
      </c>
      <c r="G26" s="232">
        <v>10</v>
      </c>
      <c r="H26" s="232" t="s">
        <v>369</v>
      </c>
      <c r="I26" s="232">
        <v>10</v>
      </c>
      <c r="J26" s="232" t="s">
        <v>369</v>
      </c>
      <c r="K26" s="232" t="s">
        <v>369</v>
      </c>
      <c r="L26" s="232">
        <v>1</v>
      </c>
      <c r="M26" s="232" t="s">
        <v>369</v>
      </c>
      <c r="N26" s="232">
        <v>120</v>
      </c>
      <c r="O26" s="232" t="s">
        <v>369</v>
      </c>
      <c r="P26" s="232" t="s">
        <v>610</v>
      </c>
      <c r="Q26" s="232" t="s">
        <v>369</v>
      </c>
      <c r="R26" s="232">
        <v>0.06</v>
      </c>
      <c r="S26" s="232" t="s">
        <v>369</v>
      </c>
      <c r="T26" s="232" t="s">
        <v>369</v>
      </c>
      <c r="U26" s="232" t="s">
        <v>369</v>
      </c>
      <c r="V26" s="232" t="s">
        <v>369</v>
      </c>
      <c r="W26" s="232" t="s">
        <v>642</v>
      </c>
      <c r="X26" s="232" t="s">
        <v>369</v>
      </c>
      <c r="Y26" s="232" t="s">
        <v>369</v>
      </c>
      <c r="Z26" s="232" t="s">
        <v>369</v>
      </c>
      <c r="AA26" s="232" t="s">
        <v>369</v>
      </c>
    </row>
    <row r="27" spans="1:27" s="231" customFormat="1" ht="31.5" x14ac:dyDescent="0.25">
      <c r="A27" s="232">
        <v>3</v>
      </c>
      <c r="B27" s="232" t="s">
        <v>369</v>
      </c>
      <c r="C27" s="232" t="s">
        <v>646</v>
      </c>
      <c r="D27" s="232" t="s">
        <v>369</v>
      </c>
      <c r="E27" s="232" t="str">
        <f t="shared" si="0"/>
        <v>КЛ 10 кВ РП XXIII - ТП-388А</v>
      </c>
      <c r="F27" s="232" t="s">
        <v>369</v>
      </c>
      <c r="G27" s="232">
        <v>10</v>
      </c>
      <c r="H27" s="232" t="s">
        <v>369</v>
      </c>
      <c r="I27" s="232">
        <v>10</v>
      </c>
      <c r="J27" s="232" t="s">
        <v>369</v>
      </c>
      <c r="K27" s="232" t="s">
        <v>369</v>
      </c>
      <c r="L27" s="232">
        <v>1</v>
      </c>
      <c r="M27" s="232" t="s">
        <v>369</v>
      </c>
      <c r="N27" s="232">
        <v>120</v>
      </c>
      <c r="O27" s="232" t="s">
        <v>369</v>
      </c>
      <c r="P27" s="232" t="s">
        <v>610</v>
      </c>
      <c r="Q27" s="232" t="s">
        <v>369</v>
      </c>
      <c r="R27" s="232">
        <v>0.06</v>
      </c>
      <c r="S27" s="232" t="s">
        <v>369</v>
      </c>
      <c r="T27" s="232" t="s">
        <v>369</v>
      </c>
      <c r="U27" s="232" t="s">
        <v>369</v>
      </c>
      <c r="V27" s="232" t="s">
        <v>369</v>
      </c>
      <c r="W27" s="232" t="s">
        <v>642</v>
      </c>
      <c r="X27" s="232" t="s">
        <v>369</v>
      </c>
      <c r="Y27" s="232" t="s">
        <v>369</v>
      </c>
      <c r="Z27" s="232" t="s">
        <v>369</v>
      </c>
      <c r="AA27" s="232" t="s">
        <v>369</v>
      </c>
    </row>
    <row r="28" spans="1:27" s="231" customFormat="1" ht="31.5" x14ac:dyDescent="0.25">
      <c r="A28" s="232">
        <v>4</v>
      </c>
      <c r="B28" s="232" t="s">
        <v>369</v>
      </c>
      <c r="C28" s="232" t="s">
        <v>647</v>
      </c>
      <c r="D28" s="232" t="s">
        <v>369</v>
      </c>
      <c r="E28" s="232" t="str">
        <f t="shared" si="0"/>
        <v>КЛ 10 кВ ПС О-12 - РП XXIII</v>
      </c>
      <c r="F28" s="232" t="s">
        <v>369</v>
      </c>
      <c r="G28" s="232">
        <v>10</v>
      </c>
      <c r="H28" s="232" t="s">
        <v>369</v>
      </c>
      <c r="I28" s="232">
        <v>10</v>
      </c>
      <c r="J28" s="232" t="s">
        <v>369</v>
      </c>
      <c r="K28" s="232" t="s">
        <v>369</v>
      </c>
      <c r="L28" s="232">
        <v>1</v>
      </c>
      <c r="M28" s="232" t="s">
        <v>369</v>
      </c>
      <c r="N28" s="232">
        <v>240</v>
      </c>
      <c r="O28" s="232" t="s">
        <v>369</v>
      </c>
      <c r="P28" s="232" t="s">
        <v>610</v>
      </c>
      <c r="Q28" s="232" t="s">
        <v>369</v>
      </c>
      <c r="R28" s="232">
        <v>0.06</v>
      </c>
      <c r="S28" s="232" t="s">
        <v>369</v>
      </c>
      <c r="T28" s="232" t="s">
        <v>369</v>
      </c>
      <c r="U28" s="232" t="s">
        <v>369</v>
      </c>
      <c r="V28" s="232" t="s">
        <v>369</v>
      </c>
      <c r="W28" s="232" t="s">
        <v>642</v>
      </c>
      <c r="X28" s="232" t="s">
        <v>369</v>
      </c>
      <c r="Y28" s="232" t="s">
        <v>369</v>
      </c>
      <c r="Z28" s="232" t="s">
        <v>369</v>
      </c>
      <c r="AA28" s="232" t="s">
        <v>369</v>
      </c>
    </row>
    <row r="29" spans="1:27" s="231" customFormat="1" ht="31.5" x14ac:dyDescent="0.25">
      <c r="A29" s="232">
        <v>5</v>
      </c>
      <c r="B29" s="232" t="s">
        <v>369</v>
      </c>
      <c r="C29" s="232" t="s">
        <v>648</v>
      </c>
      <c r="D29" s="232" t="s">
        <v>369</v>
      </c>
      <c r="E29" s="232" t="str">
        <f t="shared" si="0"/>
        <v>КЛ 10 кВ РП XXIII - ТП-308</v>
      </c>
      <c r="F29" s="232" t="s">
        <v>369</v>
      </c>
      <c r="G29" s="232">
        <v>10</v>
      </c>
      <c r="H29" s="232" t="s">
        <v>369</v>
      </c>
      <c r="I29" s="232">
        <v>10</v>
      </c>
      <c r="J29" s="232" t="s">
        <v>369</v>
      </c>
      <c r="K29" s="232" t="s">
        <v>369</v>
      </c>
      <c r="L29" s="232">
        <v>1</v>
      </c>
      <c r="M29" s="232" t="s">
        <v>369</v>
      </c>
      <c r="N29" s="232">
        <v>120</v>
      </c>
      <c r="O29" s="232" t="s">
        <v>369</v>
      </c>
      <c r="P29" s="232" t="s">
        <v>610</v>
      </c>
      <c r="Q29" s="232" t="s">
        <v>369</v>
      </c>
      <c r="R29" s="232">
        <v>4.4999999999999998E-2</v>
      </c>
      <c r="S29" s="232" t="s">
        <v>369</v>
      </c>
      <c r="T29" s="232" t="s">
        <v>369</v>
      </c>
      <c r="U29" s="232" t="s">
        <v>369</v>
      </c>
      <c r="V29" s="232" t="s">
        <v>369</v>
      </c>
      <c r="W29" s="232" t="s">
        <v>642</v>
      </c>
      <c r="X29" s="232" t="s">
        <v>369</v>
      </c>
      <c r="Y29" s="232" t="s">
        <v>369</v>
      </c>
      <c r="Z29" s="232" t="s">
        <v>369</v>
      </c>
      <c r="AA29" s="232" t="s">
        <v>369</v>
      </c>
    </row>
    <row r="30" spans="1:27" s="231" customFormat="1" ht="31.5" x14ac:dyDescent="0.25">
      <c r="A30" s="232">
        <v>6</v>
      </c>
      <c r="B30" s="232" t="s">
        <v>369</v>
      </c>
      <c r="C30" s="232" t="s">
        <v>649</v>
      </c>
      <c r="D30" s="232" t="s">
        <v>369</v>
      </c>
      <c r="E30" s="232" t="str">
        <f t="shared" si="0"/>
        <v>КЛ 10 кВ РП XXIII - ТП-1303</v>
      </c>
      <c r="F30" s="232" t="s">
        <v>369</v>
      </c>
      <c r="G30" s="232">
        <v>10</v>
      </c>
      <c r="H30" s="232" t="s">
        <v>369</v>
      </c>
      <c r="I30" s="232">
        <v>10</v>
      </c>
      <c r="J30" s="232" t="s">
        <v>369</v>
      </c>
      <c r="K30" s="232" t="s">
        <v>369</v>
      </c>
      <c r="L30" s="232">
        <v>1</v>
      </c>
      <c r="M30" s="232" t="s">
        <v>369</v>
      </c>
      <c r="N30" s="232">
        <v>120</v>
      </c>
      <c r="O30" s="232" t="s">
        <v>369</v>
      </c>
      <c r="P30" s="232" t="s">
        <v>610</v>
      </c>
      <c r="Q30" s="232" t="s">
        <v>369</v>
      </c>
      <c r="R30" s="232">
        <v>3.5000000000000003E-2</v>
      </c>
      <c r="S30" s="232" t="s">
        <v>369</v>
      </c>
      <c r="T30" s="232" t="s">
        <v>369</v>
      </c>
      <c r="U30" s="232" t="s">
        <v>369</v>
      </c>
      <c r="V30" s="232" t="s">
        <v>369</v>
      </c>
      <c r="W30" s="232" t="s">
        <v>642</v>
      </c>
      <c r="X30" s="232" t="s">
        <v>369</v>
      </c>
      <c r="Y30" s="232" t="s">
        <v>369</v>
      </c>
      <c r="Z30" s="232" t="s">
        <v>369</v>
      </c>
      <c r="AA30" s="232" t="s">
        <v>369</v>
      </c>
    </row>
    <row r="31" spans="1:27" s="231" customFormat="1" ht="31.5" x14ac:dyDescent="0.25">
      <c r="A31" s="232">
        <v>7</v>
      </c>
      <c r="B31" s="232" t="s">
        <v>369</v>
      </c>
      <c r="C31" s="232" t="s">
        <v>650</v>
      </c>
      <c r="D31" s="232" t="s">
        <v>369</v>
      </c>
      <c r="E31" s="232" t="str">
        <f t="shared" si="0"/>
        <v>КЛ 10 кВ РП XXIII - ТП-728</v>
      </c>
      <c r="F31" s="232" t="s">
        <v>369</v>
      </c>
      <c r="G31" s="232">
        <v>10</v>
      </c>
      <c r="H31" s="232" t="s">
        <v>369</v>
      </c>
      <c r="I31" s="232">
        <v>10</v>
      </c>
      <c r="J31" s="232" t="s">
        <v>369</v>
      </c>
      <c r="K31" s="232" t="s">
        <v>369</v>
      </c>
      <c r="L31" s="232">
        <v>1</v>
      </c>
      <c r="M31" s="232" t="s">
        <v>369</v>
      </c>
      <c r="N31" s="232">
        <v>120</v>
      </c>
      <c r="O31" s="232" t="s">
        <v>369</v>
      </c>
      <c r="P31" s="232" t="s">
        <v>610</v>
      </c>
      <c r="Q31" s="232" t="s">
        <v>369</v>
      </c>
      <c r="R31" s="232">
        <v>3.5000000000000003E-2</v>
      </c>
      <c r="S31" s="232" t="s">
        <v>369</v>
      </c>
      <c r="T31" s="232" t="s">
        <v>369</v>
      </c>
      <c r="U31" s="232" t="s">
        <v>369</v>
      </c>
      <c r="V31" s="232" t="s">
        <v>369</v>
      </c>
      <c r="W31" s="232" t="s">
        <v>642</v>
      </c>
      <c r="X31" s="232" t="s">
        <v>369</v>
      </c>
      <c r="Y31" s="232" t="s">
        <v>369</v>
      </c>
      <c r="Z31" s="232" t="s">
        <v>369</v>
      </c>
      <c r="AA31" s="232" t="s">
        <v>369</v>
      </c>
    </row>
    <row r="32" spans="1:27" s="231" customFormat="1" ht="31.5" x14ac:dyDescent="0.25">
      <c r="A32" s="232">
        <v>8</v>
      </c>
      <c r="B32" s="232" t="s">
        <v>369</v>
      </c>
      <c r="C32" s="232" t="s">
        <v>651</v>
      </c>
      <c r="D32" s="232" t="s">
        <v>369</v>
      </c>
      <c r="E32" s="232" t="str">
        <f t="shared" si="0"/>
        <v>КЛ 10 кВ РП XXIII - ТП-703Б</v>
      </c>
      <c r="F32" s="232" t="s">
        <v>369</v>
      </c>
      <c r="G32" s="232">
        <v>10</v>
      </c>
      <c r="H32" s="232" t="s">
        <v>369</v>
      </c>
      <c r="I32" s="232">
        <v>10</v>
      </c>
      <c r="J32" s="232" t="s">
        <v>369</v>
      </c>
      <c r="K32" s="232" t="s">
        <v>369</v>
      </c>
      <c r="L32" s="232">
        <v>1</v>
      </c>
      <c r="M32" s="232" t="s">
        <v>369</v>
      </c>
      <c r="N32" s="232">
        <v>240</v>
      </c>
      <c r="O32" s="232" t="s">
        <v>369</v>
      </c>
      <c r="P32" s="232" t="s">
        <v>610</v>
      </c>
      <c r="Q32" s="232" t="s">
        <v>369</v>
      </c>
      <c r="R32" s="232">
        <v>4.2000000000000003E-2</v>
      </c>
      <c r="S32" s="232" t="s">
        <v>369</v>
      </c>
      <c r="T32" s="232" t="s">
        <v>369</v>
      </c>
      <c r="U32" s="232" t="s">
        <v>369</v>
      </c>
      <c r="V32" s="232" t="s">
        <v>369</v>
      </c>
      <c r="W32" s="232" t="s">
        <v>642</v>
      </c>
      <c r="X32" s="232" t="s">
        <v>369</v>
      </c>
      <c r="Y32" s="232" t="s">
        <v>369</v>
      </c>
      <c r="Z32" s="232" t="s">
        <v>369</v>
      </c>
      <c r="AA32" s="232" t="s">
        <v>369</v>
      </c>
    </row>
    <row r="33" spans="1:27" s="231" customFormat="1" ht="31.5" x14ac:dyDescent="0.25">
      <c r="A33" s="232">
        <v>9</v>
      </c>
      <c r="B33" s="232" t="s">
        <v>369</v>
      </c>
      <c r="C33" s="232" t="s">
        <v>652</v>
      </c>
      <c r="D33" s="232" t="s">
        <v>369</v>
      </c>
      <c r="E33" s="232" t="str">
        <f t="shared" si="0"/>
        <v>КЛ 10 кВ РП XXIII - ТП-703А</v>
      </c>
      <c r="F33" s="232" t="s">
        <v>369</v>
      </c>
      <c r="G33" s="232">
        <v>10</v>
      </c>
      <c r="H33" s="232" t="s">
        <v>369</v>
      </c>
      <c r="I33" s="232">
        <v>10</v>
      </c>
      <c r="J33" s="232" t="s">
        <v>369</v>
      </c>
      <c r="K33" s="232" t="s">
        <v>369</v>
      </c>
      <c r="L33" s="232">
        <v>1</v>
      </c>
      <c r="M33" s="232" t="s">
        <v>369</v>
      </c>
      <c r="N33" s="232">
        <v>240</v>
      </c>
      <c r="O33" s="232" t="s">
        <v>369</v>
      </c>
      <c r="P33" s="232" t="s">
        <v>610</v>
      </c>
      <c r="Q33" s="232" t="s">
        <v>369</v>
      </c>
      <c r="R33" s="232">
        <v>0.04</v>
      </c>
      <c r="S33" s="232" t="s">
        <v>369</v>
      </c>
      <c r="T33" s="232" t="s">
        <v>369</v>
      </c>
      <c r="U33" s="232" t="s">
        <v>369</v>
      </c>
      <c r="V33" s="232" t="s">
        <v>369</v>
      </c>
      <c r="W33" s="232" t="s">
        <v>642</v>
      </c>
      <c r="X33" s="232" t="s">
        <v>369</v>
      </c>
      <c r="Y33" s="232" t="s">
        <v>369</v>
      </c>
      <c r="Z33" s="232" t="s">
        <v>369</v>
      </c>
      <c r="AA33" s="232" t="s">
        <v>369</v>
      </c>
    </row>
    <row r="34" spans="1:27" s="231" customFormat="1" ht="31.5" x14ac:dyDescent="0.25">
      <c r="A34" s="232">
        <v>10</v>
      </c>
      <c r="B34" s="232" t="s">
        <v>369</v>
      </c>
      <c r="C34" s="232" t="s">
        <v>653</v>
      </c>
      <c r="D34" s="232" t="s">
        <v>369</v>
      </c>
      <c r="E34" s="232" t="str">
        <f t="shared" si="0"/>
        <v>КЛ 10 кВ РП XXIII - ПС О-12</v>
      </c>
      <c r="F34" s="232" t="s">
        <v>369</v>
      </c>
      <c r="G34" s="232">
        <v>10</v>
      </c>
      <c r="H34" s="232" t="s">
        <v>369</v>
      </c>
      <c r="I34" s="232">
        <v>10</v>
      </c>
      <c r="J34" s="232" t="s">
        <v>369</v>
      </c>
      <c r="K34" s="232" t="s">
        <v>369</v>
      </c>
      <c r="L34" s="232">
        <v>1</v>
      </c>
      <c r="M34" s="232" t="s">
        <v>369</v>
      </c>
      <c r="N34" s="232">
        <v>240</v>
      </c>
      <c r="O34" s="232" t="s">
        <v>369</v>
      </c>
      <c r="P34" s="232" t="s">
        <v>610</v>
      </c>
      <c r="Q34" s="232" t="s">
        <v>369</v>
      </c>
      <c r="R34" s="232">
        <v>4.1000000000000002E-2</v>
      </c>
      <c r="S34" s="232" t="s">
        <v>369</v>
      </c>
      <c r="T34" s="232" t="s">
        <v>369</v>
      </c>
      <c r="U34" s="232" t="s">
        <v>369</v>
      </c>
      <c r="V34" s="232" t="s">
        <v>369</v>
      </c>
      <c r="W34" s="232" t="s">
        <v>642</v>
      </c>
      <c r="X34" s="232" t="s">
        <v>369</v>
      </c>
      <c r="Y34" s="232" t="s">
        <v>369</v>
      </c>
      <c r="Z34" s="232" t="s">
        <v>369</v>
      </c>
      <c r="AA34" s="232" t="s">
        <v>369</v>
      </c>
    </row>
    <row r="35" spans="1:27" s="231" customFormat="1" ht="31.5" x14ac:dyDescent="0.25">
      <c r="A35" s="232">
        <v>11</v>
      </c>
      <c r="B35" s="232" t="s">
        <v>369</v>
      </c>
      <c r="C35" s="232" t="s">
        <v>654</v>
      </c>
      <c r="D35" s="232" t="s">
        <v>369</v>
      </c>
      <c r="E35" s="232" t="str">
        <f t="shared" si="0"/>
        <v>КЛ 10 кВ ТП-363 - РП XXIII</v>
      </c>
      <c r="F35" s="232" t="s">
        <v>369</v>
      </c>
      <c r="G35" s="232">
        <v>10</v>
      </c>
      <c r="H35" s="232" t="s">
        <v>369</v>
      </c>
      <c r="I35" s="232">
        <v>10</v>
      </c>
      <c r="J35" s="232" t="s">
        <v>369</v>
      </c>
      <c r="K35" s="232" t="s">
        <v>369</v>
      </c>
      <c r="L35" s="232">
        <v>1</v>
      </c>
      <c r="M35" s="232" t="s">
        <v>369</v>
      </c>
      <c r="N35" s="232">
        <v>70</v>
      </c>
      <c r="O35" s="232" t="s">
        <v>369</v>
      </c>
      <c r="P35" s="232" t="s">
        <v>610</v>
      </c>
      <c r="Q35" s="232" t="s">
        <v>369</v>
      </c>
      <c r="R35" s="232">
        <v>7.0999999999999994E-2</v>
      </c>
      <c r="S35" s="232" t="s">
        <v>369</v>
      </c>
      <c r="T35" s="232" t="s">
        <v>369</v>
      </c>
      <c r="U35" s="232" t="s">
        <v>369</v>
      </c>
      <c r="V35" s="232" t="s">
        <v>369</v>
      </c>
      <c r="W35" s="232" t="s">
        <v>642</v>
      </c>
      <c r="X35" s="232" t="s">
        <v>369</v>
      </c>
      <c r="Y35" s="232" t="s">
        <v>369</v>
      </c>
      <c r="Z35" s="232" t="s">
        <v>369</v>
      </c>
      <c r="AA35" s="232" t="s">
        <v>369</v>
      </c>
    </row>
    <row r="36" spans="1:27" x14ac:dyDescent="0.25">
      <c r="R36" s="47">
        <f>SUM(R25:R35)</f>
        <v>0.54899999999999993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30" sqref="C30"/>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89" t="str">
        <f>'1. паспорт местоположение'!A5:C5</f>
        <v>Год раскрытия информации: 2020 год</v>
      </c>
      <c r="B5" s="389"/>
      <c r="C5" s="389"/>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row>
    <row r="6" spans="1:29" s="11" customFormat="1" ht="18.75" x14ac:dyDescent="0.3">
      <c r="A6" s="16"/>
      <c r="E6" s="15"/>
      <c r="F6" s="15"/>
      <c r="G6" s="14"/>
    </row>
    <row r="7" spans="1:29" s="11" customFormat="1" ht="18.75" x14ac:dyDescent="0.2">
      <c r="A7" s="400" t="s">
        <v>7</v>
      </c>
      <c r="B7" s="400"/>
      <c r="C7" s="400"/>
      <c r="D7" s="12"/>
      <c r="E7" s="12"/>
      <c r="F7" s="12"/>
      <c r="G7" s="12"/>
      <c r="H7" s="12"/>
      <c r="I7" s="12"/>
      <c r="J7" s="12"/>
      <c r="K7" s="12"/>
      <c r="L7" s="12"/>
      <c r="M7" s="12"/>
      <c r="N7" s="12"/>
      <c r="O7" s="12"/>
      <c r="P7" s="12"/>
      <c r="Q7" s="12"/>
      <c r="R7" s="12"/>
      <c r="S7" s="12"/>
      <c r="T7" s="12"/>
      <c r="U7" s="12"/>
    </row>
    <row r="8" spans="1:29" s="11" customFormat="1" ht="18.75" x14ac:dyDescent="0.2">
      <c r="A8" s="400"/>
      <c r="B8" s="400"/>
      <c r="C8" s="400"/>
      <c r="D8" s="13"/>
      <c r="E8" s="13"/>
      <c r="F8" s="13"/>
      <c r="G8" s="13"/>
      <c r="H8" s="12"/>
      <c r="I8" s="12"/>
      <c r="J8" s="12"/>
      <c r="K8" s="12"/>
      <c r="L8" s="12"/>
      <c r="M8" s="12"/>
      <c r="N8" s="12"/>
      <c r="O8" s="12"/>
      <c r="P8" s="12"/>
      <c r="Q8" s="12"/>
      <c r="R8" s="12"/>
      <c r="S8" s="12"/>
      <c r="T8" s="12"/>
      <c r="U8" s="12"/>
    </row>
    <row r="9" spans="1:29" s="11" customFormat="1" ht="18.75" x14ac:dyDescent="0.2">
      <c r="A9" s="401" t="str">
        <f>'1. паспорт местоположение'!A9:C9</f>
        <v>Акционерное общество "Янтарьэнерго" ДЗО  ПАО "Россети"</v>
      </c>
      <c r="B9" s="401"/>
      <c r="C9" s="401"/>
      <c r="D9" s="7"/>
      <c r="E9" s="7"/>
      <c r="F9" s="7"/>
      <c r="G9" s="7"/>
      <c r="H9" s="12"/>
      <c r="I9" s="12"/>
      <c r="J9" s="12"/>
      <c r="K9" s="12"/>
      <c r="L9" s="12"/>
      <c r="M9" s="12"/>
      <c r="N9" s="12"/>
      <c r="O9" s="12"/>
      <c r="P9" s="12"/>
      <c r="Q9" s="12"/>
      <c r="R9" s="12"/>
      <c r="S9" s="12"/>
      <c r="T9" s="12"/>
      <c r="U9" s="12"/>
    </row>
    <row r="10" spans="1:29" s="11" customFormat="1" ht="18.75" x14ac:dyDescent="0.2">
      <c r="A10" s="396" t="s">
        <v>6</v>
      </c>
      <c r="B10" s="396"/>
      <c r="C10" s="396"/>
      <c r="D10" s="5"/>
      <c r="E10" s="5"/>
      <c r="F10" s="5"/>
      <c r="G10" s="5"/>
      <c r="H10" s="12"/>
      <c r="I10" s="12"/>
      <c r="J10" s="12"/>
      <c r="K10" s="12"/>
      <c r="L10" s="12"/>
      <c r="M10" s="12"/>
      <c r="N10" s="12"/>
      <c r="O10" s="12"/>
      <c r="P10" s="12"/>
      <c r="Q10" s="12"/>
      <c r="R10" s="12"/>
      <c r="S10" s="12"/>
      <c r="T10" s="12"/>
      <c r="U10" s="12"/>
    </row>
    <row r="11" spans="1:29" s="11" customFormat="1" ht="18.75" x14ac:dyDescent="0.2">
      <c r="A11" s="400"/>
      <c r="B11" s="400"/>
      <c r="C11" s="400"/>
      <c r="D11" s="13"/>
      <c r="E11" s="13"/>
      <c r="F11" s="13"/>
      <c r="G11" s="13"/>
      <c r="H11" s="12"/>
      <c r="I11" s="12"/>
      <c r="J11" s="12"/>
      <c r="K11" s="12"/>
      <c r="L11" s="12"/>
      <c r="M11" s="12"/>
      <c r="N11" s="12"/>
      <c r="O11" s="12"/>
      <c r="P11" s="12"/>
      <c r="Q11" s="12"/>
      <c r="R11" s="12"/>
      <c r="S11" s="12"/>
      <c r="T11" s="12"/>
      <c r="U11" s="12"/>
    </row>
    <row r="12" spans="1:29" s="11" customFormat="1" ht="18.75" x14ac:dyDescent="0.2">
      <c r="A12" s="401" t="str">
        <f>'1. паспорт местоположение'!A12:C12</f>
        <v>J_16-0138</v>
      </c>
      <c r="B12" s="401"/>
      <c r="C12" s="401"/>
      <c r="D12" s="7"/>
      <c r="E12" s="7"/>
      <c r="F12" s="7"/>
      <c r="G12" s="7"/>
      <c r="H12" s="12"/>
      <c r="I12" s="12"/>
      <c r="J12" s="12"/>
      <c r="K12" s="12"/>
      <c r="L12" s="12"/>
      <c r="M12" s="12"/>
      <c r="N12" s="12"/>
      <c r="O12" s="12"/>
      <c r="P12" s="12"/>
      <c r="Q12" s="12"/>
      <c r="R12" s="12"/>
      <c r="S12" s="12"/>
      <c r="T12" s="12"/>
      <c r="U12" s="12"/>
    </row>
    <row r="13" spans="1:29" s="11" customFormat="1" ht="18.75" x14ac:dyDescent="0.2">
      <c r="A13" s="396" t="s">
        <v>5</v>
      </c>
      <c r="B13" s="396"/>
      <c r="C13" s="39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2"/>
      <c r="B14" s="402"/>
      <c r="C14" s="402"/>
      <c r="D14" s="9"/>
      <c r="E14" s="9"/>
      <c r="F14" s="9"/>
      <c r="G14" s="9"/>
      <c r="H14" s="9"/>
      <c r="I14" s="9"/>
      <c r="J14" s="9"/>
      <c r="K14" s="9"/>
      <c r="L14" s="9"/>
      <c r="M14" s="9"/>
      <c r="N14" s="9"/>
      <c r="O14" s="9"/>
      <c r="P14" s="9"/>
      <c r="Q14" s="9"/>
      <c r="R14" s="9"/>
      <c r="S14" s="9"/>
      <c r="T14" s="9"/>
      <c r="U14" s="9"/>
    </row>
    <row r="15" spans="1:29" s="3" customFormat="1" ht="40.5" customHeight="1" x14ac:dyDescent="0.2">
      <c r="A15" s="395"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5" s="395"/>
      <c r="C15" s="395"/>
      <c r="D15" s="7"/>
      <c r="E15" s="7"/>
      <c r="F15" s="7"/>
      <c r="G15" s="7"/>
      <c r="H15" s="7"/>
      <c r="I15" s="7"/>
      <c r="J15" s="7"/>
      <c r="K15" s="7"/>
      <c r="L15" s="7"/>
      <c r="M15" s="7"/>
      <c r="N15" s="7"/>
      <c r="O15" s="7"/>
      <c r="P15" s="7"/>
      <c r="Q15" s="7"/>
      <c r="R15" s="7"/>
      <c r="S15" s="7"/>
      <c r="T15" s="7"/>
      <c r="U15" s="7"/>
    </row>
    <row r="16" spans="1:29" s="3" customFormat="1" ht="15" customHeight="1" x14ac:dyDescent="0.2">
      <c r="A16" s="396" t="s">
        <v>4</v>
      </c>
      <c r="B16" s="396"/>
      <c r="C16" s="396"/>
      <c r="D16" s="5"/>
      <c r="E16" s="5"/>
      <c r="F16" s="5"/>
      <c r="G16" s="5"/>
      <c r="H16" s="5"/>
      <c r="I16" s="5"/>
      <c r="J16" s="5"/>
      <c r="K16" s="5"/>
      <c r="L16" s="5"/>
      <c r="M16" s="5"/>
      <c r="N16" s="5"/>
      <c r="O16" s="5"/>
      <c r="P16" s="5"/>
      <c r="Q16" s="5"/>
      <c r="R16" s="5"/>
      <c r="S16" s="5"/>
      <c r="T16" s="5"/>
      <c r="U16" s="5"/>
    </row>
    <row r="17" spans="1:21" s="3" customFormat="1" ht="15" customHeight="1" x14ac:dyDescent="0.2">
      <c r="A17" s="397"/>
      <c r="B17" s="397"/>
      <c r="C17" s="397"/>
      <c r="D17" s="4"/>
      <c r="E17" s="4"/>
      <c r="F17" s="4"/>
      <c r="G17" s="4"/>
      <c r="H17" s="4"/>
      <c r="I17" s="4"/>
      <c r="J17" s="4"/>
      <c r="K17" s="4"/>
      <c r="L17" s="4"/>
      <c r="M17" s="4"/>
      <c r="N17" s="4"/>
      <c r="O17" s="4"/>
      <c r="P17" s="4"/>
      <c r="Q17" s="4"/>
      <c r="R17" s="4"/>
    </row>
    <row r="18" spans="1:21" s="3" customFormat="1" ht="27.75" customHeight="1" x14ac:dyDescent="0.2">
      <c r="A18" s="398" t="s">
        <v>473</v>
      </c>
      <c r="B18" s="398"/>
      <c r="C18" s="39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7" t="s">
        <v>64</v>
      </c>
      <c r="C20" s="36"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6">
        <v>1</v>
      </c>
      <c r="B21" s="37">
        <v>2</v>
      </c>
      <c r="C21" s="36">
        <v>3</v>
      </c>
      <c r="D21" s="31"/>
      <c r="E21" s="31"/>
      <c r="F21" s="31"/>
      <c r="G21" s="31"/>
      <c r="H21" s="30"/>
      <c r="I21" s="30"/>
      <c r="J21" s="30"/>
      <c r="K21" s="30"/>
      <c r="L21" s="30"/>
      <c r="M21" s="30"/>
      <c r="N21" s="30"/>
      <c r="O21" s="30"/>
      <c r="P21" s="30"/>
      <c r="Q21" s="30"/>
      <c r="R21" s="30"/>
      <c r="S21" s="29"/>
      <c r="T21" s="29"/>
      <c r="U21" s="29"/>
    </row>
    <row r="22" spans="1:21" s="3" customFormat="1" ht="54.75" customHeight="1" x14ac:dyDescent="0.2">
      <c r="A22" s="26" t="s">
        <v>62</v>
      </c>
      <c r="B22" s="33" t="s">
        <v>486</v>
      </c>
      <c r="C22" s="32" t="s">
        <v>615</v>
      </c>
      <c r="D22" s="31"/>
      <c r="E22" s="31"/>
      <c r="F22" s="30"/>
      <c r="G22" s="30"/>
      <c r="H22" s="30"/>
      <c r="I22" s="30"/>
      <c r="J22" s="30"/>
      <c r="K22" s="30"/>
      <c r="L22" s="30"/>
      <c r="M22" s="30"/>
      <c r="N22" s="30"/>
      <c r="O22" s="30"/>
      <c r="P22" s="30"/>
      <c r="Q22" s="29"/>
      <c r="R22" s="29"/>
      <c r="S22" s="29"/>
      <c r="T22" s="29"/>
      <c r="U22" s="29"/>
    </row>
    <row r="23" spans="1:21" ht="54.75" customHeight="1" x14ac:dyDescent="0.25">
      <c r="A23" s="26" t="s">
        <v>61</v>
      </c>
      <c r="B23" s="28" t="s">
        <v>58</v>
      </c>
      <c r="C23" s="28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15,831 МВт</v>
      </c>
      <c r="D23" s="25"/>
      <c r="E23" s="25"/>
      <c r="F23" s="25"/>
      <c r="G23" s="25"/>
      <c r="H23" s="25"/>
      <c r="I23" s="25"/>
      <c r="J23" s="25"/>
      <c r="K23" s="25"/>
      <c r="L23" s="25"/>
      <c r="M23" s="25"/>
      <c r="N23" s="25"/>
      <c r="O23" s="25"/>
      <c r="P23" s="25"/>
      <c r="Q23" s="25"/>
      <c r="R23" s="25"/>
      <c r="S23" s="25"/>
      <c r="T23" s="25"/>
      <c r="U23" s="25"/>
    </row>
    <row r="24" spans="1:21" ht="63" customHeight="1" x14ac:dyDescent="0.25">
      <c r="A24" s="26" t="s">
        <v>60</v>
      </c>
      <c r="B24" s="28" t="s">
        <v>506</v>
      </c>
      <c r="C24" s="27" t="s">
        <v>655</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507</v>
      </c>
      <c r="C25" s="240" t="s">
        <v>656</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223</v>
      </c>
      <c r="C26" s="27" t="s">
        <v>556</v>
      </c>
      <c r="D26" s="25"/>
      <c r="E26" s="25"/>
      <c r="F26" s="25"/>
      <c r="G26" s="25"/>
      <c r="H26" s="25"/>
      <c r="I26" s="25"/>
      <c r="J26" s="25"/>
      <c r="K26" s="25"/>
      <c r="L26" s="25"/>
      <c r="M26" s="25"/>
      <c r="N26" s="25"/>
      <c r="O26" s="25"/>
      <c r="P26" s="25"/>
      <c r="Q26" s="25"/>
      <c r="R26" s="25"/>
      <c r="S26" s="25"/>
      <c r="T26" s="25"/>
      <c r="U26" s="25"/>
    </row>
    <row r="27" spans="1:21" ht="126" x14ac:dyDescent="0.25">
      <c r="A27" s="26" t="s">
        <v>56</v>
      </c>
      <c r="B27" s="28" t="s">
        <v>487</v>
      </c>
      <c r="C27" s="27" t="s">
        <v>623</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9">
        <v>2017</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9">
        <v>2019</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676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89" t="str">
        <f>'1. паспорт местоположение'!A5:C5</f>
        <v>Год раскрытия информации: 2020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row>
    <row r="6" spans="1:28"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33"/>
      <c r="AB6" s="133"/>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33"/>
      <c r="AB7" s="133"/>
    </row>
    <row r="8" spans="1:28" ht="15.75" x14ac:dyDescent="0.25">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34"/>
      <c r="AB8" s="134"/>
    </row>
    <row r="9" spans="1:28" ht="15.75" x14ac:dyDescent="0.25">
      <c r="A9" s="396" t="s">
        <v>6</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135"/>
      <c r="AB9" s="135"/>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33"/>
      <c r="AB10" s="133"/>
    </row>
    <row r="11" spans="1:28" ht="15.75" x14ac:dyDescent="0.25">
      <c r="A11" s="401" t="str">
        <f>'1. паспорт местоположение'!A12:C12</f>
        <v>J_16-0138</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134"/>
      <c r="AB11" s="134"/>
    </row>
    <row r="12" spans="1:28" ht="15.75" x14ac:dyDescent="0.25">
      <c r="A12" s="396" t="s">
        <v>5</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135"/>
      <c r="AB12" s="135"/>
    </row>
    <row r="13" spans="1:28" ht="18.75" x14ac:dyDescent="0.25">
      <c r="A13" s="402"/>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10"/>
      <c r="AB13" s="10"/>
    </row>
    <row r="14" spans="1:28" ht="15.75" x14ac:dyDescent="0.25">
      <c r="A14" s="395"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134"/>
      <c r="AB14" s="134"/>
    </row>
    <row r="15" spans="1:28" ht="15.75" x14ac:dyDescent="0.25">
      <c r="A15" s="396" t="s">
        <v>4</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135"/>
      <c r="AB15" s="135"/>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43"/>
      <c r="AB16" s="143"/>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43"/>
      <c r="AB17" s="143"/>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43"/>
      <c r="AB18" s="143"/>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43"/>
      <c r="AB19" s="143"/>
    </row>
    <row r="20" spans="1:28"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144"/>
      <c r="AB20" s="144"/>
    </row>
    <row r="21" spans="1:28"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144"/>
      <c r="AB21" s="144"/>
    </row>
    <row r="22" spans="1:28" x14ac:dyDescent="0.25">
      <c r="A22" s="435" t="s">
        <v>505</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145"/>
      <c r="AB22" s="145"/>
    </row>
    <row r="23" spans="1:28" ht="32.25" customHeight="1" x14ac:dyDescent="0.25">
      <c r="A23" s="437" t="s">
        <v>366</v>
      </c>
      <c r="B23" s="438"/>
      <c r="C23" s="438"/>
      <c r="D23" s="438"/>
      <c r="E23" s="438"/>
      <c r="F23" s="438"/>
      <c r="G23" s="438"/>
      <c r="H23" s="438"/>
      <c r="I23" s="438"/>
      <c r="J23" s="438"/>
      <c r="K23" s="438"/>
      <c r="L23" s="439"/>
      <c r="M23" s="436" t="s">
        <v>367</v>
      </c>
      <c r="N23" s="436"/>
      <c r="O23" s="436"/>
      <c r="P23" s="436"/>
      <c r="Q23" s="436"/>
      <c r="R23" s="436"/>
      <c r="S23" s="436"/>
      <c r="T23" s="436"/>
      <c r="U23" s="436"/>
      <c r="V23" s="436"/>
      <c r="W23" s="436"/>
      <c r="X23" s="436"/>
      <c r="Y23" s="436"/>
      <c r="Z23" s="436"/>
    </row>
    <row r="24" spans="1:28" ht="151.5" customHeight="1" x14ac:dyDescent="0.25">
      <c r="A24" s="89" t="s">
        <v>225</v>
      </c>
      <c r="B24" s="90" t="s">
        <v>254</v>
      </c>
      <c r="C24" s="89" t="s">
        <v>360</v>
      </c>
      <c r="D24" s="89" t="s">
        <v>226</v>
      </c>
      <c r="E24" s="89" t="s">
        <v>361</v>
      </c>
      <c r="F24" s="89" t="s">
        <v>363</v>
      </c>
      <c r="G24" s="89" t="s">
        <v>362</v>
      </c>
      <c r="H24" s="89" t="s">
        <v>227</v>
      </c>
      <c r="I24" s="89" t="s">
        <v>364</v>
      </c>
      <c r="J24" s="89" t="s">
        <v>259</v>
      </c>
      <c r="K24" s="90" t="s">
        <v>253</v>
      </c>
      <c r="L24" s="90" t="s">
        <v>228</v>
      </c>
      <c r="M24" s="91" t="s">
        <v>273</v>
      </c>
      <c r="N24" s="90" t="s">
        <v>516</v>
      </c>
      <c r="O24" s="89" t="s">
        <v>270</v>
      </c>
      <c r="P24" s="89" t="s">
        <v>271</v>
      </c>
      <c r="Q24" s="89" t="s">
        <v>269</v>
      </c>
      <c r="R24" s="89" t="s">
        <v>227</v>
      </c>
      <c r="S24" s="89" t="s">
        <v>268</v>
      </c>
      <c r="T24" s="89" t="s">
        <v>267</v>
      </c>
      <c r="U24" s="89" t="s">
        <v>359</v>
      </c>
      <c r="V24" s="89" t="s">
        <v>269</v>
      </c>
      <c r="W24" s="95" t="s">
        <v>252</v>
      </c>
      <c r="X24" s="95" t="s">
        <v>284</v>
      </c>
      <c r="Y24" s="95" t="s">
        <v>285</v>
      </c>
      <c r="Z24" s="97" t="s">
        <v>282</v>
      </c>
    </row>
    <row r="25" spans="1:28" ht="16.5" customHeight="1" x14ac:dyDescent="0.25">
      <c r="A25" s="89">
        <v>1</v>
      </c>
      <c r="B25" s="90">
        <v>2</v>
      </c>
      <c r="C25" s="89">
        <v>3</v>
      </c>
      <c r="D25" s="90">
        <v>4</v>
      </c>
      <c r="E25" s="89">
        <v>5</v>
      </c>
      <c r="F25" s="90">
        <v>6</v>
      </c>
      <c r="G25" s="89">
        <v>7</v>
      </c>
      <c r="H25" s="90">
        <v>8</v>
      </c>
      <c r="I25" s="89">
        <v>9</v>
      </c>
      <c r="J25" s="90">
        <v>10</v>
      </c>
      <c r="K25" s="146">
        <v>11</v>
      </c>
      <c r="L25" s="90">
        <v>12</v>
      </c>
      <c r="M25" s="146">
        <v>13</v>
      </c>
      <c r="N25" s="90">
        <v>14</v>
      </c>
      <c r="O25" s="146">
        <v>15</v>
      </c>
      <c r="P25" s="90">
        <v>16</v>
      </c>
      <c r="Q25" s="146">
        <v>17</v>
      </c>
      <c r="R25" s="90">
        <v>18</v>
      </c>
      <c r="S25" s="146">
        <v>19</v>
      </c>
      <c r="T25" s="90">
        <v>20</v>
      </c>
      <c r="U25" s="146">
        <v>21</v>
      </c>
      <c r="V25" s="90">
        <v>22</v>
      </c>
      <c r="W25" s="146">
        <v>23</v>
      </c>
      <c r="X25" s="90">
        <v>24</v>
      </c>
      <c r="Y25" s="146">
        <v>25</v>
      </c>
      <c r="Z25" s="90">
        <v>26</v>
      </c>
    </row>
    <row r="26" spans="1:28" ht="45.75" customHeight="1" x14ac:dyDescent="0.25">
      <c r="A26" s="82" t="s">
        <v>344</v>
      </c>
      <c r="B26" s="88"/>
      <c r="C26" s="84" t="s">
        <v>346</v>
      </c>
      <c r="D26" s="84" t="s">
        <v>347</v>
      </c>
      <c r="E26" s="84" t="s">
        <v>348</v>
      </c>
      <c r="F26" s="84" t="s">
        <v>264</v>
      </c>
      <c r="G26" s="84" t="s">
        <v>349</v>
      </c>
      <c r="H26" s="84" t="s">
        <v>227</v>
      </c>
      <c r="I26" s="84" t="s">
        <v>350</v>
      </c>
      <c r="J26" s="84" t="s">
        <v>351</v>
      </c>
      <c r="K26" s="81"/>
      <c r="L26" s="85" t="s">
        <v>250</v>
      </c>
      <c r="M26" s="87" t="s">
        <v>266</v>
      </c>
      <c r="N26" s="81"/>
      <c r="O26" s="81"/>
      <c r="P26" s="81"/>
      <c r="Q26" s="81"/>
      <c r="R26" s="81"/>
      <c r="S26" s="81"/>
      <c r="T26" s="81"/>
      <c r="U26" s="81"/>
      <c r="V26" s="81"/>
      <c r="W26" s="81"/>
      <c r="X26" s="81"/>
      <c r="Y26" s="81"/>
      <c r="Z26" s="83" t="s">
        <v>283</v>
      </c>
    </row>
    <row r="27" spans="1:28" x14ac:dyDescent="0.25">
      <c r="A27" s="81" t="s">
        <v>229</v>
      </c>
      <c r="B27" s="81" t="s">
        <v>255</v>
      </c>
      <c r="C27" s="81" t="s">
        <v>234</v>
      </c>
      <c r="D27" s="81" t="s">
        <v>235</v>
      </c>
      <c r="E27" s="81" t="s">
        <v>274</v>
      </c>
      <c r="F27" s="84" t="s">
        <v>230</v>
      </c>
      <c r="G27" s="84" t="s">
        <v>278</v>
      </c>
      <c r="H27" s="81" t="s">
        <v>227</v>
      </c>
      <c r="I27" s="84" t="s">
        <v>260</v>
      </c>
      <c r="J27" s="84" t="s">
        <v>242</v>
      </c>
      <c r="K27" s="85" t="s">
        <v>246</v>
      </c>
      <c r="L27" s="81"/>
      <c r="M27" s="85" t="s">
        <v>272</v>
      </c>
      <c r="N27" s="81"/>
      <c r="O27" s="81"/>
      <c r="P27" s="81"/>
      <c r="Q27" s="81"/>
      <c r="R27" s="81"/>
      <c r="S27" s="81"/>
      <c r="T27" s="81"/>
      <c r="U27" s="81"/>
      <c r="V27" s="81"/>
      <c r="W27" s="81"/>
      <c r="X27" s="81"/>
      <c r="Y27" s="81"/>
      <c r="Z27" s="81"/>
    </row>
    <row r="28" spans="1:28" x14ac:dyDescent="0.25">
      <c r="A28" s="81" t="s">
        <v>229</v>
      </c>
      <c r="B28" s="81" t="s">
        <v>256</v>
      </c>
      <c r="C28" s="81" t="s">
        <v>236</v>
      </c>
      <c r="D28" s="81" t="s">
        <v>237</v>
      </c>
      <c r="E28" s="81" t="s">
        <v>275</v>
      </c>
      <c r="F28" s="84" t="s">
        <v>231</v>
      </c>
      <c r="G28" s="84" t="s">
        <v>279</v>
      </c>
      <c r="H28" s="81" t="s">
        <v>227</v>
      </c>
      <c r="I28" s="84" t="s">
        <v>261</v>
      </c>
      <c r="J28" s="84" t="s">
        <v>243</v>
      </c>
      <c r="K28" s="85" t="s">
        <v>247</v>
      </c>
      <c r="L28" s="86"/>
      <c r="M28" s="85" t="s">
        <v>0</v>
      </c>
      <c r="N28" s="85"/>
      <c r="O28" s="85"/>
      <c r="P28" s="85"/>
      <c r="Q28" s="85"/>
      <c r="R28" s="85"/>
      <c r="S28" s="85"/>
      <c r="T28" s="85"/>
      <c r="U28" s="85"/>
      <c r="V28" s="85"/>
      <c r="W28" s="85"/>
      <c r="X28" s="85"/>
      <c r="Y28" s="85"/>
      <c r="Z28" s="85"/>
    </row>
    <row r="29" spans="1:28" x14ac:dyDescent="0.25">
      <c r="A29" s="81" t="s">
        <v>229</v>
      </c>
      <c r="B29" s="81" t="s">
        <v>257</v>
      </c>
      <c r="C29" s="81" t="s">
        <v>238</v>
      </c>
      <c r="D29" s="81" t="s">
        <v>239</v>
      </c>
      <c r="E29" s="81" t="s">
        <v>276</v>
      </c>
      <c r="F29" s="84" t="s">
        <v>232</v>
      </c>
      <c r="G29" s="84" t="s">
        <v>280</v>
      </c>
      <c r="H29" s="81" t="s">
        <v>227</v>
      </c>
      <c r="I29" s="84" t="s">
        <v>262</v>
      </c>
      <c r="J29" s="84" t="s">
        <v>244</v>
      </c>
      <c r="K29" s="85" t="s">
        <v>248</v>
      </c>
      <c r="L29" s="86"/>
      <c r="M29" s="81"/>
      <c r="N29" s="81"/>
      <c r="O29" s="81"/>
      <c r="P29" s="81"/>
      <c r="Q29" s="81"/>
      <c r="R29" s="81"/>
      <c r="S29" s="81"/>
      <c r="T29" s="81"/>
      <c r="U29" s="81"/>
      <c r="V29" s="81"/>
      <c r="W29" s="81"/>
      <c r="X29" s="81"/>
      <c r="Y29" s="81"/>
      <c r="Z29" s="81"/>
    </row>
    <row r="30" spans="1:28" x14ac:dyDescent="0.25">
      <c r="A30" s="81" t="s">
        <v>229</v>
      </c>
      <c r="B30" s="81" t="s">
        <v>258</v>
      </c>
      <c r="C30" s="81" t="s">
        <v>240</v>
      </c>
      <c r="D30" s="81" t="s">
        <v>241</v>
      </c>
      <c r="E30" s="81" t="s">
        <v>277</v>
      </c>
      <c r="F30" s="84" t="s">
        <v>233</v>
      </c>
      <c r="G30" s="84" t="s">
        <v>281</v>
      </c>
      <c r="H30" s="81" t="s">
        <v>227</v>
      </c>
      <c r="I30" s="84" t="s">
        <v>263</v>
      </c>
      <c r="J30" s="84" t="s">
        <v>245</v>
      </c>
      <c r="K30" s="85" t="s">
        <v>249</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345</v>
      </c>
      <c r="B32" s="88"/>
      <c r="C32" s="84" t="s">
        <v>352</v>
      </c>
      <c r="D32" s="84" t="s">
        <v>353</v>
      </c>
      <c r="E32" s="84" t="s">
        <v>354</v>
      </c>
      <c r="F32" s="84" t="s">
        <v>355</v>
      </c>
      <c r="G32" s="84" t="s">
        <v>356</v>
      </c>
      <c r="H32" s="84" t="s">
        <v>227</v>
      </c>
      <c r="I32" s="84" t="s">
        <v>357</v>
      </c>
      <c r="J32" s="84" t="s">
        <v>358</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9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0" width="14.85546875" style="1" customWidth="1"/>
    <col min="11" max="11" width="16.5703125" style="1" customWidth="1"/>
    <col min="12" max="12" width="13.42578125" style="1" customWidth="1"/>
    <col min="13" max="13" width="14.7109375" style="1" customWidth="1"/>
    <col min="14" max="14" width="16.28515625" style="1" customWidth="1"/>
    <col min="15" max="16384" width="9.28515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89" t="str">
        <f>'1. паспорт местоположение'!A5:C5</f>
        <v>Год раскрытия информации: 2020 год</v>
      </c>
      <c r="B5" s="389"/>
      <c r="C5" s="389"/>
      <c r="D5" s="389"/>
      <c r="E5" s="389"/>
      <c r="F5" s="389"/>
      <c r="G5" s="389"/>
      <c r="H5" s="389"/>
      <c r="I5" s="389"/>
      <c r="J5" s="389"/>
      <c r="K5" s="389"/>
      <c r="L5" s="389"/>
      <c r="M5" s="389"/>
      <c r="N5" s="389"/>
      <c r="O5" s="389"/>
      <c r="P5" s="142"/>
      <c r="Q5" s="142"/>
      <c r="R5" s="142"/>
      <c r="S5" s="142"/>
      <c r="T5" s="142"/>
      <c r="U5" s="142"/>
      <c r="V5" s="142"/>
      <c r="W5" s="142"/>
      <c r="X5" s="142"/>
      <c r="Y5" s="142"/>
      <c r="Z5" s="142"/>
      <c r="AA5" s="142"/>
      <c r="AB5" s="142"/>
    </row>
    <row r="6" spans="1:28" s="11" customFormat="1" ht="18.75" x14ac:dyDescent="0.3">
      <c r="A6" s="16"/>
      <c r="B6" s="16"/>
      <c r="L6" s="14"/>
    </row>
    <row r="7" spans="1:28" s="11" customFormat="1" ht="18.75" x14ac:dyDescent="0.2">
      <c r="A7" s="400" t="s">
        <v>7</v>
      </c>
      <c r="B7" s="400"/>
      <c r="C7" s="400"/>
      <c r="D7" s="400"/>
      <c r="E7" s="400"/>
      <c r="F7" s="400"/>
      <c r="G7" s="400"/>
      <c r="H7" s="400"/>
      <c r="I7" s="400"/>
      <c r="J7" s="400"/>
      <c r="K7" s="400"/>
      <c r="L7" s="400"/>
      <c r="M7" s="400"/>
      <c r="N7" s="400"/>
      <c r="O7" s="400"/>
      <c r="P7" s="12"/>
      <c r="Q7" s="12"/>
      <c r="R7" s="12"/>
      <c r="S7" s="12"/>
      <c r="T7" s="12"/>
      <c r="U7" s="12"/>
      <c r="V7" s="12"/>
      <c r="W7" s="12"/>
      <c r="X7" s="12"/>
      <c r="Y7" s="12"/>
      <c r="Z7" s="12"/>
    </row>
    <row r="8" spans="1:28" s="11" customFormat="1" ht="18.75" x14ac:dyDescent="0.2">
      <c r="A8" s="400"/>
      <c r="B8" s="400"/>
      <c r="C8" s="400"/>
      <c r="D8" s="400"/>
      <c r="E8" s="400"/>
      <c r="F8" s="400"/>
      <c r="G8" s="400"/>
      <c r="H8" s="400"/>
      <c r="I8" s="400"/>
      <c r="J8" s="400"/>
      <c r="K8" s="400"/>
      <c r="L8" s="400"/>
      <c r="M8" s="400"/>
      <c r="N8" s="400"/>
      <c r="O8" s="400"/>
      <c r="P8" s="12"/>
      <c r="Q8" s="12"/>
      <c r="R8" s="12"/>
      <c r="S8" s="12"/>
      <c r="T8" s="12"/>
      <c r="U8" s="12"/>
      <c r="V8" s="12"/>
      <c r="W8" s="12"/>
      <c r="X8" s="12"/>
      <c r="Y8" s="12"/>
      <c r="Z8" s="12"/>
    </row>
    <row r="9" spans="1:28" s="11" customFormat="1" ht="18.75" x14ac:dyDescent="0.2">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12"/>
      <c r="Q9" s="12"/>
      <c r="R9" s="12"/>
      <c r="S9" s="12"/>
      <c r="T9" s="12"/>
      <c r="U9" s="12"/>
      <c r="V9" s="12"/>
      <c r="W9" s="12"/>
      <c r="X9" s="12"/>
      <c r="Y9" s="12"/>
      <c r="Z9" s="12"/>
    </row>
    <row r="10" spans="1:28" s="11" customFormat="1" ht="18.75" x14ac:dyDescent="0.2">
      <c r="A10" s="396" t="s">
        <v>6</v>
      </c>
      <c r="B10" s="396"/>
      <c r="C10" s="396"/>
      <c r="D10" s="396"/>
      <c r="E10" s="396"/>
      <c r="F10" s="396"/>
      <c r="G10" s="396"/>
      <c r="H10" s="396"/>
      <c r="I10" s="396"/>
      <c r="J10" s="396"/>
      <c r="K10" s="396"/>
      <c r="L10" s="396"/>
      <c r="M10" s="396"/>
      <c r="N10" s="396"/>
      <c r="O10" s="396"/>
      <c r="P10" s="12"/>
      <c r="Q10" s="12"/>
      <c r="R10" s="12"/>
      <c r="S10" s="12"/>
      <c r="T10" s="12"/>
      <c r="U10" s="12"/>
      <c r="V10" s="12"/>
      <c r="W10" s="12"/>
      <c r="X10" s="12"/>
      <c r="Y10" s="12"/>
      <c r="Z10" s="12"/>
    </row>
    <row r="11" spans="1:28" s="11" customFormat="1" ht="18.75" x14ac:dyDescent="0.2">
      <c r="A11" s="400"/>
      <c r="B11" s="400"/>
      <c r="C11" s="400"/>
      <c r="D11" s="400"/>
      <c r="E11" s="400"/>
      <c r="F11" s="400"/>
      <c r="G11" s="400"/>
      <c r="H11" s="400"/>
      <c r="I11" s="400"/>
      <c r="J11" s="400"/>
      <c r="K11" s="400"/>
      <c r="L11" s="400"/>
      <c r="M11" s="400"/>
      <c r="N11" s="400"/>
      <c r="O11" s="400"/>
      <c r="P11" s="12"/>
      <c r="Q11" s="12"/>
      <c r="R11" s="12"/>
      <c r="S11" s="12"/>
      <c r="T11" s="12"/>
      <c r="U11" s="12"/>
      <c r="V11" s="12"/>
      <c r="W11" s="12"/>
      <c r="X11" s="12"/>
      <c r="Y11" s="12"/>
      <c r="Z11" s="12"/>
    </row>
    <row r="12" spans="1:28" s="11" customFormat="1" ht="18.75" x14ac:dyDescent="0.2">
      <c r="A12" s="401" t="str">
        <f>'1. паспорт местоположение'!A12:C12</f>
        <v>J_16-0138</v>
      </c>
      <c r="B12" s="401"/>
      <c r="C12" s="401"/>
      <c r="D12" s="401"/>
      <c r="E12" s="401"/>
      <c r="F12" s="401"/>
      <c r="G12" s="401"/>
      <c r="H12" s="401"/>
      <c r="I12" s="401"/>
      <c r="J12" s="401"/>
      <c r="K12" s="401"/>
      <c r="L12" s="401"/>
      <c r="M12" s="401"/>
      <c r="N12" s="401"/>
      <c r="O12" s="401"/>
      <c r="P12" s="12"/>
      <c r="Q12" s="12"/>
      <c r="R12" s="12"/>
      <c r="S12" s="12"/>
      <c r="T12" s="12"/>
      <c r="U12" s="12"/>
      <c r="V12" s="12"/>
      <c r="W12" s="12"/>
      <c r="X12" s="12"/>
      <c r="Y12" s="12"/>
      <c r="Z12" s="12"/>
    </row>
    <row r="13" spans="1:28" s="11" customFormat="1" ht="18.75" x14ac:dyDescent="0.2">
      <c r="A13" s="396" t="s">
        <v>5</v>
      </c>
      <c r="B13" s="396"/>
      <c r="C13" s="396"/>
      <c r="D13" s="396"/>
      <c r="E13" s="396"/>
      <c r="F13" s="396"/>
      <c r="G13" s="396"/>
      <c r="H13" s="396"/>
      <c r="I13" s="396"/>
      <c r="J13" s="396"/>
      <c r="K13" s="396"/>
      <c r="L13" s="396"/>
      <c r="M13" s="396"/>
      <c r="N13" s="396"/>
      <c r="O13" s="396"/>
      <c r="P13" s="12"/>
      <c r="Q13" s="12"/>
      <c r="R13" s="12"/>
      <c r="S13" s="12"/>
      <c r="T13" s="12"/>
      <c r="U13" s="12"/>
      <c r="V13" s="12"/>
      <c r="W13" s="12"/>
      <c r="X13" s="12"/>
      <c r="Y13" s="12"/>
      <c r="Z13" s="12"/>
    </row>
    <row r="14" spans="1:28" s="8" customFormat="1" ht="15.75" customHeight="1" x14ac:dyDescent="0.2">
      <c r="A14" s="402"/>
      <c r="B14" s="402"/>
      <c r="C14" s="402"/>
      <c r="D14" s="402"/>
      <c r="E14" s="402"/>
      <c r="F14" s="402"/>
      <c r="G14" s="402"/>
      <c r="H14" s="402"/>
      <c r="I14" s="402"/>
      <c r="J14" s="402"/>
      <c r="K14" s="402"/>
      <c r="L14" s="402"/>
      <c r="M14" s="402"/>
      <c r="N14" s="402"/>
      <c r="O14" s="402"/>
      <c r="P14" s="9"/>
      <c r="Q14" s="9"/>
      <c r="R14" s="9"/>
      <c r="S14" s="9"/>
      <c r="T14" s="9"/>
      <c r="U14" s="9"/>
      <c r="V14" s="9"/>
      <c r="W14" s="9"/>
      <c r="X14" s="9"/>
      <c r="Y14" s="9"/>
      <c r="Z14" s="9"/>
    </row>
    <row r="15" spans="1:28" s="3" customFormat="1" ht="15.75" x14ac:dyDescent="0.2">
      <c r="A15" s="401"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5" s="401"/>
      <c r="C15" s="401"/>
      <c r="D15" s="401"/>
      <c r="E15" s="401"/>
      <c r="F15" s="401"/>
      <c r="G15" s="401"/>
      <c r="H15" s="401"/>
      <c r="I15" s="401"/>
      <c r="J15" s="401"/>
      <c r="K15" s="401"/>
      <c r="L15" s="401"/>
      <c r="M15" s="401"/>
      <c r="N15" s="401"/>
      <c r="O15" s="401"/>
      <c r="P15" s="7"/>
      <c r="Q15" s="7"/>
      <c r="R15" s="7"/>
      <c r="S15" s="7"/>
      <c r="T15" s="7"/>
      <c r="U15" s="7"/>
      <c r="V15" s="7"/>
      <c r="W15" s="7"/>
      <c r="X15" s="7"/>
      <c r="Y15" s="7"/>
      <c r="Z15" s="7"/>
    </row>
    <row r="16" spans="1:28" s="3" customFormat="1" ht="15" customHeight="1" x14ac:dyDescent="0.2">
      <c r="A16" s="396" t="s">
        <v>4</v>
      </c>
      <c r="B16" s="396"/>
      <c r="C16" s="396"/>
      <c r="D16" s="396"/>
      <c r="E16" s="396"/>
      <c r="F16" s="396"/>
      <c r="G16" s="396"/>
      <c r="H16" s="396"/>
      <c r="I16" s="396"/>
      <c r="J16" s="396"/>
      <c r="K16" s="396"/>
      <c r="L16" s="396"/>
      <c r="M16" s="396"/>
      <c r="N16" s="396"/>
      <c r="O16" s="396"/>
      <c r="P16" s="5"/>
      <c r="Q16" s="5"/>
      <c r="R16" s="5"/>
      <c r="S16" s="5"/>
      <c r="T16" s="5"/>
      <c r="U16" s="5"/>
      <c r="V16" s="5"/>
      <c r="W16" s="5"/>
      <c r="X16" s="5"/>
      <c r="Y16" s="5"/>
      <c r="Z16" s="5"/>
    </row>
    <row r="17" spans="1:26" s="3" customFormat="1" ht="15" customHeight="1" x14ac:dyDescent="0.2">
      <c r="A17" s="397"/>
      <c r="B17" s="397"/>
      <c r="C17" s="397"/>
      <c r="D17" s="397"/>
      <c r="E17" s="397"/>
      <c r="F17" s="397"/>
      <c r="G17" s="397"/>
      <c r="H17" s="397"/>
      <c r="I17" s="397"/>
      <c r="J17" s="397"/>
      <c r="K17" s="397"/>
      <c r="L17" s="397"/>
      <c r="M17" s="397"/>
      <c r="N17" s="397"/>
      <c r="O17" s="397"/>
      <c r="P17" s="4"/>
      <c r="Q17" s="4"/>
      <c r="R17" s="4"/>
      <c r="S17" s="4"/>
      <c r="T17" s="4"/>
      <c r="U17" s="4"/>
      <c r="V17" s="4"/>
      <c r="W17" s="4"/>
    </row>
    <row r="18" spans="1:26" s="3" customFormat="1" ht="91.5" customHeight="1" x14ac:dyDescent="0.2">
      <c r="A18" s="440" t="s">
        <v>482</v>
      </c>
      <c r="B18" s="440"/>
      <c r="C18" s="440"/>
      <c r="D18" s="440"/>
      <c r="E18" s="440"/>
      <c r="F18" s="440"/>
      <c r="G18" s="440"/>
      <c r="H18" s="440"/>
      <c r="I18" s="440"/>
      <c r="J18" s="440"/>
      <c r="K18" s="440"/>
      <c r="L18" s="440"/>
      <c r="M18" s="440"/>
      <c r="N18" s="440"/>
      <c r="O18" s="440"/>
      <c r="P18" s="6"/>
      <c r="Q18" s="6"/>
      <c r="R18" s="6"/>
      <c r="S18" s="6"/>
      <c r="T18" s="6"/>
      <c r="U18" s="6"/>
      <c r="V18" s="6"/>
      <c r="W18" s="6"/>
      <c r="X18" s="6"/>
      <c r="Y18" s="6"/>
      <c r="Z18" s="6"/>
    </row>
    <row r="19" spans="1:26" s="3" customFormat="1" ht="78" customHeight="1" x14ac:dyDescent="0.2">
      <c r="A19" s="403" t="s">
        <v>3</v>
      </c>
      <c r="B19" s="403" t="s">
        <v>82</v>
      </c>
      <c r="C19" s="403" t="s">
        <v>81</v>
      </c>
      <c r="D19" s="403" t="s">
        <v>73</v>
      </c>
      <c r="E19" s="441" t="s">
        <v>80</v>
      </c>
      <c r="F19" s="442"/>
      <c r="G19" s="442"/>
      <c r="H19" s="442"/>
      <c r="I19" s="443"/>
      <c r="J19" s="403" t="s">
        <v>79</v>
      </c>
      <c r="K19" s="403"/>
      <c r="L19" s="403"/>
      <c r="M19" s="403"/>
      <c r="N19" s="403"/>
      <c r="O19" s="403"/>
      <c r="P19" s="4"/>
      <c r="Q19" s="4"/>
      <c r="R19" s="4"/>
      <c r="S19" s="4"/>
      <c r="T19" s="4"/>
      <c r="U19" s="4"/>
      <c r="V19" s="4"/>
      <c r="W19" s="4"/>
    </row>
    <row r="20" spans="1:26" s="3" customFormat="1" ht="51" customHeight="1" x14ac:dyDescent="0.2">
      <c r="A20" s="403"/>
      <c r="B20" s="403"/>
      <c r="C20" s="403"/>
      <c r="D20" s="403"/>
      <c r="E20" s="40" t="s">
        <v>78</v>
      </c>
      <c r="F20" s="40" t="s">
        <v>77</v>
      </c>
      <c r="G20" s="40" t="s">
        <v>76</v>
      </c>
      <c r="H20" s="40" t="s">
        <v>75</v>
      </c>
      <c r="I20" s="40" t="s">
        <v>74</v>
      </c>
      <c r="J20" s="317">
        <v>2015</v>
      </c>
      <c r="K20" s="317">
        <v>2016</v>
      </c>
      <c r="L20" s="317">
        <v>2017</v>
      </c>
      <c r="M20" s="317">
        <v>2018</v>
      </c>
      <c r="N20" s="317">
        <v>2019</v>
      </c>
      <c r="O20" s="317">
        <v>2020</v>
      </c>
      <c r="P20" s="30"/>
      <c r="Q20" s="30"/>
      <c r="R20" s="30"/>
      <c r="S20" s="30"/>
      <c r="T20" s="30"/>
      <c r="U20" s="30"/>
      <c r="V20" s="30"/>
      <c r="W20" s="30"/>
      <c r="X20" s="29"/>
      <c r="Y20" s="29"/>
      <c r="Z20" s="29"/>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0"/>
      <c r="Q21" s="30"/>
      <c r="R21" s="30"/>
      <c r="S21" s="30"/>
      <c r="T21" s="30"/>
      <c r="U21" s="30"/>
      <c r="V21" s="30"/>
      <c r="W21" s="30"/>
      <c r="X21" s="29"/>
      <c r="Y21" s="29"/>
      <c r="Z21" s="29"/>
    </row>
    <row r="22" spans="1:26" s="3" customFormat="1" ht="33" customHeight="1" x14ac:dyDescent="0.2">
      <c r="A22" s="43" t="s">
        <v>62</v>
      </c>
      <c r="B22" s="45" t="s">
        <v>677</v>
      </c>
      <c r="C22" s="314">
        <v>0</v>
      </c>
      <c r="D22" s="314">
        <v>0</v>
      </c>
      <c r="E22" s="314">
        <v>0</v>
      </c>
      <c r="F22" s="314">
        <v>0</v>
      </c>
      <c r="G22" s="314">
        <v>0</v>
      </c>
      <c r="H22" s="314">
        <v>0</v>
      </c>
      <c r="I22" s="314">
        <v>0</v>
      </c>
      <c r="J22" s="315">
        <v>0</v>
      </c>
      <c r="K22" s="315">
        <v>0</v>
      </c>
      <c r="L22" s="306">
        <v>0</v>
      </c>
      <c r="M22" s="306">
        <v>0</v>
      </c>
      <c r="N22" s="306">
        <v>0</v>
      </c>
      <c r="O22" s="306">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76"/>
  <sheetViews>
    <sheetView topLeftCell="A3" zoomScale="90" zoomScaleNormal="90" workbookViewId="0">
      <selection activeCell="C25" sqref="C25"/>
    </sheetView>
  </sheetViews>
  <sheetFormatPr defaultColWidth="9.140625" defaultRowHeight="15.75" x14ac:dyDescent="0.2"/>
  <cols>
    <col min="1" max="1" width="61.7109375" style="163" customWidth="1"/>
    <col min="2" max="2" width="18.5703125" style="158" customWidth="1"/>
    <col min="3" max="14" width="16.85546875" style="158" customWidth="1"/>
    <col min="15" max="34" width="16.85546875" style="158" hidden="1" customWidth="1"/>
    <col min="35" max="38" width="16.85546875" style="159" customWidth="1"/>
    <col min="39" max="243" width="9.140625" style="159"/>
    <col min="244" max="244" width="61.7109375" style="159" customWidth="1"/>
    <col min="245" max="245" width="18.5703125" style="159" customWidth="1"/>
    <col min="246" max="285" width="16.85546875" style="159" customWidth="1"/>
    <col min="286" max="287" width="18.5703125" style="159" customWidth="1"/>
    <col min="288" max="288" width="21.7109375" style="159" customWidth="1"/>
    <col min="289" max="499" width="9.140625" style="159"/>
    <col min="500" max="500" width="61.7109375" style="159" customWidth="1"/>
    <col min="501" max="501" width="18.5703125" style="159" customWidth="1"/>
    <col min="502" max="541" width="16.85546875" style="159" customWidth="1"/>
    <col min="542" max="543" width="18.5703125" style="159" customWidth="1"/>
    <col min="544" max="544" width="21.7109375" style="159" customWidth="1"/>
    <col min="545" max="755" width="9.140625" style="159"/>
    <col min="756" max="756" width="61.7109375" style="159" customWidth="1"/>
    <col min="757" max="757" width="18.5703125" style="159" customWidth="1"/>
    <col min="758" max="797" width="16.85546875" style="159" customWidth="1"/>
    <col min="798" max="799" width="18.5703125" style="159" customWidth="1"/>
    <col min="800" max="800" width="21.7109375" style="159" customWidth="1"/>
    <col min="801" max="1011" width="9.140625" style="159"/>
    <col min="1012" max="1012" width="61.7109375" style="159" customWidth="1"/>
    <col min="1013" max="1013" width="18.5703125" style="159" customWidth="1"/>
    <col min="1014" max="1053" width="16.85546875" style="159" customWidth="1"/>
    <col min="1054" max="1055" width="18.5703125" style="159" customWidth="1"/>
    <col min="1056" max="1056" width="21.7109375" style="159" customWidth="1"/>
    <col min="1057" max="1267" width="9.140625" style="159"/>
    <col min="1268" max="1268" width="61.7109375" style="159" customWidth="1"/>
    <col min="1269" max="1269" width="18.5703125" style="159" customWidth="1"/>
    <col min="1270" max="1309" width="16.85546875" style="159" customWidth="1"/>
    <col min="1310" max="1311" width="18.5703125" style="159" customWidth="1"/>
    <col min="1312" max="1312" width="21.7109375" style="159" customWidth="1"/>
    <col min="1313" max="1523" width="9.140625" style="159"/>
    <col min="1524" max="1524" width="61.7109375" style="159" customWidth="1"/>
    <col min="1525" max="1525" width="18.5703125" style="159" customWidth="1"/>
    <col min="1526" max="1565" width="16.85546875" style="159" customWidth="1"/>
    <col min="1566" max="1567" width="18.5703125" style="159" customWidth="1"/>
    <col min="1568" max="1568" width="21.7109375" style="159" customWidth="1"/>
    <col min="1569" max="1779" width="9.140625" style="159"/>
    <col min="1780" max="1780" width="61.7109375" style="159" customWidth="1"/>
    <col min="1781" max="1781" width="18.5703125" style="159" customWidth="1"/>
    <col min="1782" max="1821" width="16.85546875" style="159" customWidth="1"/>
    <col min="1822" max="1823" width="18.5703125" style="159" customWidth="1"/>
    <col min="1824" max="1824" width="21.7109375" style="159" customWidth="1"/>
    <col min="1825" max="2035" width="9.140625" style="159"/>
    <col min="2036" max="2036" width="61.7109375" style="159" customWidth="1"/>
    <col min="2037" max="2037" width="18.5703125" style="159" customWidth="1"/>
    <col min="2038" max="2077" width="16.85546875" style="159" customWidth="1"/>
    <col min="2078" max="2079" width="18.5703125" style="159" customWidth="1"/>
    <col min="2080" max="2080" width="21.7109375" style="159" customWidth="1"/>
    <col min="2081" max="2291" width="9.140625" style="159"/>
    <col min="2292" max="2292" width="61.7109375" style="159" customWidth="1"/>
    <col min="2293" max="2293" width="18.5703125" style="159" customWidth="1"/>
    <col min="2294" max="2333" width="16.85546875" style="159" customWidth="1"/>
    <col min="2334" max="2335" width="18.5703125" style="159" customWidth="1"/>
    <col min="2336" max="2336" width="21.7109375" style="159" customWidth="1"/>
    <col min="2337" max="2547" width="9.140625" style="159"/>
    <col min="2548" max="2548" width="61.7109375" style="159" customWidth="1"/>
    <col min="2549" max="2549" width="18.5703125" style="159" customWidth="1"/>
    <col min="2550" max="2589" width="16.85546875" style="159" customWidth="1"/>
    <col min="2590" max="2591" width="18.5703125" style="159" customWidth="1"/>
    <col min="2592" max="2592" width="21.7109375" style="159" customWidth="1"/>
    <col min="2593" max="2803" width="9.140625" style="159"/>
    <col min="2804" max="2804" width="61.7109375" style="159" customWidth="1"/>
    <col min="2805" max="2805" width="18.5703125" style="159" customWidth="1"/>
    <col min="2806" max="2845" width="16.85546875" style="159" customWidth="1"/>
    <col min="2846" max="2847" width="18.5703125" style="159" customWidth="1"/>
    <col min="2848" max="2848" width="21.7109375" style="159" customWidth="1"/>
    <col min="2849" max="3059" width="9.140625" style="159"/>
    <col min="3060" max="3060" width="61.7109375" style="159" customWidth="1"/>
    <col min="3061" max="3061" width="18.5703125" style="159" customWidth="1"/>
    <col min="3062" max="3101" width="16.85546875" style="159" customWidth="1"/>
    <col min="3102" max="3103" width="18.5703125" style="159" customWidth="1"/>
    <col min="3104" max="3104" width="21.7109375" style="159" customWidth="1"/>
    <col min="3105" max="3315" width="9.140625" style="159"/>
    <col min="3316" max="3316" width="61.7109375" style="159" customWidth="1"/>
    <col min="3317" max="3317" width="18.5703125" style="159" customWidth="1"/>
    <col min="3318" max="3357" width="16.85546875" style="159" customWidth="1"/>
    <col min="3358" max="3359" width="18.5703125" style="159" customWidth="1"/>
    <col min="3360" max="3360" width="21.7109375" style="159" customWidth="1"/>
    <col min="3361" max="3571" width="9.140625" style="159"/>
    <col min="3572" max="3572" width="61.7109375" style="159" customWidth="1"/>
    <col min="3573" max="3573" width="18.5703125" style="159" customWidth="1"/>
    <col min="3574" max="3613" width="16.85546875" style="159" customWidth="1"/>
    <col min="3614" max="3615" width="18.5703125" style="159" customWidth="1"/>
    <col min="3616" max="3616" width="21.7109375" style="159" customWidth="1"/>
    <col min="3617" max="3827" width="9.140625" style="159"/>
    <col min="3828" max="3828" width="61.7109375" style="159" customWidth="1"/>
    <col min="3829" max="3829" width="18.5703125" style="159" customWidth="1"/>
    <col min="3830" max="3869" width="16.85546875" style="159" customWidth="1"/>
    <col min="3870" max="3871" width="18.5703125" style="159" customWidth="1"/>
    <col min="3872" max="3872" width="21.7109375" style="159" customWidth="1"/>
    <col min="3873" max="4083" width="9.140625" style="159"/>
    <col min="4084" max="4084" width="61.7109375" style="159" customWidth="1"/>
    <col min="4085" max="4085" width="18.5703125" style="159" customWidth="1"/>
    <col min="4086" max="4125" width="16.85546875" style="159" customWidth="1"/>
    <col min="4126" max="4127" width="18.5703125" style="159" customWidth="1"/>
    <col min="4128" max="4128" width="21.7109375" style="159" customWidth="1"/>
    <col min="4129" max="4339" width="9.140625" style="159"/>
    <col min="4340" max="4340" width="61.7109375" style="159" customWidth="1"/>
    <col min="4341" max="4341" width="18.5703125" style="159" customWidth="1"/>
    <col min="4342" max="4381" width="16.85546875" style="159" customWidth="1"/>
    <col min="4382" max="4383" width="18.5703125" style="159" customWidth="1"/>
    <col min="4384" max="4384" width="21.7109375" style="159" customWidth="1"/>
    <col min="4385" max="4595" width="9.140625" style="159"/>
    <col min="4596" max="4596" width="61.7109375" style="159" customWidth="1"/>
    <col min="4597" max="4597" width="18.5703125" style="159" customWidth="1"/>
    <col min="4598" max="4637" width="16.85546875" style="159" customWidth="1"/>
    <col min="4638" max="4639" width="18.5703125" style="159" customWidth="1"/>
    <col min="4640" max="4640" width="21.7109375" style="159" customWidth="1"/>
    <col min="4641" max="4851" width="9.140625" style="159"/>
    <col min="4852" max="4852" width="61.7109375" style="159" customWidth="1"/>
    <col min="4853" max="4853" width="18.5703125" style="159" customWidth="1"/>
    <col min="4854" max="4893" width="16.85546875" style="159" customWidth="1"/>
    <col min="4894" max="4895" width="18.5703125" style="159" customWidth="1"/>
    <col min="4896" max="4896" width="21.7109375" style="159" customWidth="1"/>
    <col min="4897" max="5107" width="9.140625" style="159"/>
    <col min="5108" max="5108" width="61.7109375" style="159" customWidth="1"/>
    <col min="5109" max="5109" width="18.5703125" style="159" customWidth="1"/>
    <col min="5110" max="5149" width="16.85546875" style="159" customWidth="1"/>
    <col min="5150" max="5151" width="18.5703125" style="159" customWidth="1"/>
    <col min="5152" max="5152" width="21.7109375" style="159" customWidth="1"/>
    <col min="5153" max="5363" width="9.140625" style="159"/>
    <col min="5364" max="5364" width="61.7109375" style="159" customWidth="1"/>
    <col min="5365" max="5365" width="18.5703125" style="159" customWidth="1"/>
    <col min="5366" max="5405" width="16.85546875" style="159" customWidth="1"/>
    <col min="5406" max="5407" width="18.5703125" style="159" customWidth="1"/>
    <col min="5408" max="5408" width="21.7109375" style="159" customWidth="1"/>
    <col min="5409" max="5619" width="9.140625" style="159"/>
    <col min="5620" max="5620" width="61.7109375" style="159" customWidth="1"/>
    <col min="5621" max="5621" width="18.5703125" style="159" customWidth="1"/>
    <col min="5622" max="5661" width="16.85546875" style="159" customWidth="1"/>
    <col min="5662" max="5663" width="18.5703125" style="159" customWidth="1"/>
    <col min="5664" max="5664" width="21.7109375" style="159" customWidth="1"/>
    <col min="5665" max="5875" width="9.140625" style="159"/>
    <col min="5876" max="5876" width="61.7109375" style="159" customWidth="1"/>
    <col min="5877" max="5877" width="18.5703125" style="159" customWidth="1"/>
    <col min="5878" max="5917" width="16.85546875" style="159" customWidth="1"/>
    <col min="5918" max="5919" width="18.5703125" style="159" customWidth="1"/>
    <col min="5920" max="5920" width="21.7109375" style="159" customWidth="1"/>
    <col min="5921" max="6131" width="9.140625" style="159"/>
    <col min="6132" max="6132" width="61.7109375" style="159" customWidth="1"/>
    <col min="6133" max="6133" width="18.5703125" style="159" customWidth="1"/>
    <col min="6134" max="6173" width="16.85546875" style="159" customWidth="1"/>
    <col min="6174" max="6175" width="18.5703125" style="159" customWidth="1"/>
    <col min="6176" max="6176" width="21.7109375" style="159" customWidth="1"/>
    <col min="6177" max="6387" width="9.140625" style="159"/>
    <col min="6388" max="6388" width="61.7109375" style="159" customWidth="1"/>
    <col min="6389" max="6389" width="18.5703125" style="159" customWidth="1"/>
    <col min="6390" max="6429" width="16.85546875" style="159" customWidth="1"/>
    <col min="6430" max="6431" width="18.5703125" style="159" customWidth="1"/>
    <col min="6432" max="6432" width="21.7109375" style="159" customWidth="1"/>
    <col min="6433" max="6643" width="9.140625" style="159"/>
    <col min="6644" max="6644" width="61.7109375" style="159" customWidth="1"/>
    <col min="6645" max="6645" width="18.5703125" style="159" customWidth="1"/>
    <col min="6646" max="6685" width="16.85546875" style="159" customWidth="1"/>
    <col min="6686" max="6687" width="18.5703125" style="159" customWidth="1"/>
    <col min="6688" max="6688" width="21.7109375" style="159" customWidth="1"/>
    <col min="6689" max="6899" width="9.140625" style="159"/>
    <col min="6900" max="6900" width="61.7109375" style="159" customWidth="1"/>
    <col min="6901" max="6901" width="18.5703125" style="159" customWidth="1"/>
    <col min="6902" max="6941" width="16.85546875" style="159" customWidth="1"/>
    <col min="6942" max="6943" width="18.5703125" style="159" customWidth="1"/>
    <col min="6944" max="6944" width="21.7109375" style="159" customWidth="1"/>
    <col min="6945" max="7155" width="9.140625" style="159"/>
    <col min="7156" max="7156" width="61.7109375" style="159" customWidth="1"/>
    <col min="7157" max="7157" width="18.5703125" style="159" customWidth="1"/>
    <col min="7158" max="7197" width="16.85546875" style="159" customWidth="1"/>
    <col min="7198" max="7199" width="18.5703125" style="159" customWidth="1"/>
    <col min="7200" max="7200" width="21.7109375" style="159" customWidth="1"/>
    <col min="7201" max="7411" width="9.140625" style="159"/>
    <col min="7412" max="7412" width="61.7109375" style="159" customWidth="1"/>
    <col min="7413" max="7413" width="18.5703125" style="159" customWidth="1"/>
    <col min="7414" max="7453" width="16.85546875" style="159" customWidth="1"/>
    <col min="7454" max="7455" width="18.5703125" style="159" customWidth="1"/>
    <col min="7456" max="7456" width="21.7109375" style="159" customWidth="1"/>
    <col min="7457" max="7667" width="9.140625" style="159"/>
    <col min="7668" max="7668" width="61.7109375" style="159" customWidth="1"/>
    <col min="7669" max="7669" width="18.5703125" style="159" customWidth="1"/>
    <col min="7670" max="7709" width="16.85546875" style="159" customWidth="1"/>
    <col min="7710" max="7711" width="18.5703125" style="159" customWidth="1"/>
    <col min="7712" max="7712" width="21.7109375" style="159" customWidth="1"/>
    <col min="7713" max="7923" width="9.140625" style="159"/>
    <col min="7924" max="7924" width="61.7109375" style="159" customWidth="1"/>
    <col min="7925" max="7925" width="18.5703125" style="159" customWidth="1"/>
    <col min="7926" max="7965" width="16.85546875" style="159" customWidth="1"/>
    <col min="7966" max="7967" width="18.5703125" style="159" customWidth="1"/>
    <col min="7968" max="7968" width="21.7109375" style="159" customWidth="1"/>
    <col min="7969" max="8179" width="9.140625" style="159"/>
    <col min="8180" max="8180" width="61.7109375" style="159" customWidth="1"/>
    <col min="8181" max="8181" width="18.5703125" style="159" customWidth="1"/>
    <col min="8182" max="8221" width="16.85546875" style="159" customWidth="1"/>
    <col min="8222" max="8223" width="18.5703125" style="159" customWidth="1"/>
    <col min="8224" max="8224" width="21.7109375" style="159" customWidth="1"/>
    <col min="8225" max="8435" width="9.140625" style="159"/>
    <col min="8436" max="8436" width="61.7109375" style="159" customWidth="1"/>
    <col min="8437" max="8437" width="18.5703125" style="159" customWidth="1"/>
    <col min="8438" max="8477" width="16.85546875" style="159" customWidth="1"/>
    <col min="8478" max="8479" width="18.5703125" style="159" customWidth="1"/>
    <col min="8480" max="8480" width="21.7109375" style="159" customWidth="1"/>
    <col min="8481" max="8691" width="9.140625" style="159"/>
    <col min="8692" max="8692" width="61.7109375" style="159" customWidth="1"/>
    <col min="8693" max="8693" width="18.5703125" style="159" customWidth="1"/>
    <col min="8694" max="8733" width="16.85546875" style="159" customWidth="1"/>
    <col min="8734" max="8735" width="18.5703125" style="159" customWidth="1"/>
    <col min="8736" max="8736" width="21.7109375" style="159" customWidth="1"/>
    <col min="8737" max="8947" width="9.140625" style="159"/>
    <col min="8948" max="8948" width="61.7109375" style="159" customWidth="1"/>
    <col min="8949" max="8949" width="18.5703125" style="159" customWidth="1"/>
    <col min="8950" max="8989" width="16.85546875" style="159" customWidth="1"/>
    <col min="8990" max="8991" width="18.5703125" style="159" customWidth="1"/>
    <col min="8992" max="8992" width="21.7109375" style="159" customWidth="1"/>
    <col min="8993" max="9203" width="9.140625" style="159"/>
    <col min="9204" max="9204" width="61.7109375" style="159" customWidth="1"/>
    <col min="9205" max="9205" width="18.5703125" style="159" customWidth="1"/>
    <col min="9206" max="9245" width="16.85546875" style="159" customWidth="1"/>
    <col min="9246" max="9247" width="18.5703125" style="159" customWidth="1"/>
    <col min="9248" max="9248" width="21.7109375" style="159" customWidth="1"/>
    <col min="9249" max="9459" width="9.140625" style="159"/>
    <col min="9460" max="9460" width="61.7109375" style="159" customWidth="1"/>
    <col min="9461" max="9461" width="18.5703125" style="159" customWidth="1"/>
    <col min="9462" max="9501" width="16.85546875" style="159" customWidth="1"/>
    <col min="9502" max="9503" width="18.5703125" style="159" customWidth="1"/>
    <col min="9504" max="9504" width="21.7109375" style="159" customWidth="1"/>
    <col min="9505" max="9715" width="9.140625" style="159"/>
    <col min="9716" max="9716" width="61.7109375" style="159" customWidth="1"/>
    <col min="9717" max="9717" width="18.5703125" style="159" customWidth="1"/>
    <col min="9718" max="9757" width="16.85546875" style="159" customWidth="1"/>
    <col min="9758" max="9759" width="18.5703125" style="159" customWidth="1"/>
    <col min="9760" max="9760" width="21.7109375" style="159" customWidth="1"/>
    <col min="9761" max="9971" width="9.140625" style="159"/>
    <col min="9972" max="9972" width="61.7109375" style="159" customWidth="1"/>
    <col min="9973" max="9973" width="18.5703125" style="159" customWidth="1"/>
    <col min="9974" max="10013" width="16.85546875" style="159" customWidth="1"/>
    <col min="10014" max="10015" width="18.5703125" style="159" customWidth="1"/>
    <col min="10016" max="10016" width="21.7109375" style="159" customWidth="1"/>
    <col min="10017" max="10227" width="9.140625" style="159"/>
    <col min="10228" max="10228" width="61.7109375" style="159" customWidth="1"/>
    <col min="10229" max="10229" width="18.5703125" style="159" customWidth="1"/>
    <col min="10230" max="10269" width="16.85546875" style="159" customWidth="1"/>
    <col min="10270" max="10271" width="18.5703125" style="159" customWidth="1"/>
    <col min="10272" max="10272" width="21.7109375" style="159" customWidth="1"/>
    <col min="10273" max="10483" width="9.140625" style="159"/>
    <col min="10484" max="10484" width="61.7109375" style="159" customWidth="1"/>
    <col min="10485" max="10485" width="18.5703125" style="159" customWidth="1"/>
    <col min="10486" max="10525" width="16.85546875" style="159" customWidth="1"/>
    <col min="10526" max="10527" width="18.5703125" style="159" customWidth="1"/>
    <col min="10528" max="10528" width="21.7109375" style="159" customWidth="1"/>
    <col min="10529" max="10739" width="9.140625" style="159"/>
    <col min="10740" max="10740" width="61.7109375" style="159" customWidth="1"/>
    <col min="10741" max="10741" width="18.5703125" style="159" customWidth="1"/>
    <col min="10742" max="10781" width="16.85546875" style="159" customWidth="1"/>
    <col min="10782" max="10783" width="18.5703125" style="159" customWidth="1"/>
    <col min="10784" max="10784" width="21.7109375" style="159" customWidth="1"/>
    <col min="10785" max="10995" width="9.140625" style="159"/>
    <col min="10996" max="10996" width="61.7109375" style="159" customWidth="1"/>
    <col min="10997" max="10997" width="18.5703125" style="159" customWidth="1"/>
    <col min="10998" max="11037" width="16.85546875" style="159" customWidth="1"/>
    <col min="11038" max="11039" width="18.5703125" style="159" customWidth="1"/>
    <col min="11040" max="11040" width="21.7109375" style="159" customWidth="1"/>
    <col min="11041" max="11251" width="9.140625" style="159"/>
    <col min="11252" max="11252" width="61.7109375" style="159" customWidth="1"/>
    <col min="11253" max="11253" width="18.5703125" style="159" customWidth="1"/>
    <col min="11254" max="11293" width="16.85546875" style="159" customWidth="1"/>
    <col min="11294" max="11295" width="18.5703125" style="159" customWidth="1"/>
    <col min="11296" max="11296" width="21.7109375" style="159" customWidth="1"/>
    <col min="11297" max="11507" width="9.140625" style="159"/>
    <col min="11508" max="11508" width="61.7109375" style="159" customWidth="1"/>
    <col min="11509" max="11509" width="18.5703125" style="159" customWidth="1"/>
    <col min="11510" max="11549" width="16.85546875" style="159" customWidth="1"/>
    <col min="11550" max="11551" width="18.5703125" style="159" customWidth="1"/>
    <col min="11552" max="11552" width="21.7109375" style="159" customWidth="1"/>
    <col min="11553" max="11763" width="9.140625" style="159"/>
    <col min="11764" max="11764" width="61.7109375" style="159" customWidth="1"/>
    <col min="11765" max="11765" width="18.5703125" style="159" customWidth="1"/>
    <col min="11766" max="11805" width="16.85546875" style="159" customWidth="1"/>
    <col min="11806" max="11807" width="18.5703125" style="159" customWidth="1"/>
    <col min="11808" max="11808" width="21.7109375" style="159" customWidth="1"/>
    <col min="11809" max="12019" width="9.140625" style="159"/>
    <col min="12020" max="12020" width="61.7109375" style="159" customWidth="1"/>
    <col min="12021" max="12021" width="18.5703125" style="159" customWidth="1"/>
    <col min="12022" max="12061" width="16.85546875" style="159" customWidth="1"/>
    <col min="12062" max="12063" width="18.5703125" style="159" customWidth="1"/>
    <col min="12064" max="12064" width="21.7109375" style="159" customWidth="1"/>
    <col min="12065" max="12275" width="9.140625" style="159"/>
    <col min="12276" max="12276" width="61.7109375" style="159" customWidth="1"/>
    <col min="12277" max="12277" width="18.5703125" style="159" customWidth="1"/>
    <col min="12278" max="12317" width="16.85546875" style="159" customWidth="1"/>
    <col min="12318" max="12319" width="18.5703125" style="159" customWidth="1"/>
    <col min="12320" max="12320" width="21.7109375" style="159" customWidth="1"/>
    <col min="12321" max="12531" width="9.140625" style="159"/>
    <col min="12532" max="12532" width="61.7109375" style="159" customWidth="1"/>
    <col min="12533" max="12533" width="18.5703125" style="159" customWidth="1"/>
    <col min="12534" max="12573" width="16.85546875" style="159" customWidth="1"/>
    <col min="12574" max="12575" width="18.5703125" style="159" customWidth="1"/>
    <col min="12576" max="12576" width="21.7109375" style="159" customWidth="1"/>
    <col min="12577" max="12787" width="9.140625" style="159"/>
    <col min="12788" max="12788" width="61.7109375" style="159" customWidth="1"/>
    <col min="12789" max="12789" width="18.5703125" style="159" customWidth="1"/>
    <col min="12790" max="12829" width="16.85546875" style="159" customWidth="1"/>
    <col min="12830" max="12831" width="18.5703125" style="159" customWidth="1"/>
    <col min="12832" max="12832" width="21.7109375" style="159" customWidth="1"/>
    <col min="12833" max="13043" width="9.140625" style="159"/>
    <col min="13044" max="13044" width="61.7109375" style="159" customWidth="1"/>
    <col min="13045" max="13045" width="18.5703125" style="159" customWidth="1"/>
    <col min="13046" max="13085" width="16.85546875" style="159" customWidth="1"/>
    <col min="13086" max="13087" width="18.5703125" style="159" customWidth="1"/>
    <col min="13088" max="13088" width="21.7109375" style="159" customWidth="1"/>
    <col min="13089" max="13299" width="9.140625" style="159"/>
    <col min="13300" max="13300" width="61.7109375" style="159" customWidth="1"/>
    <col min="13301" max="13301" width="18.5703125" style="159" customWidth="1"/>
    <col min="13302" max="13341" width="16.85546875" style="159" customWidth="1"/>
    <col min="13342" max="13343" width="18.5703125" style="159" customWidth="1"/>
    <col min="13344" max="13344" width="21.7109375" style="159" customWidth="1"/>
    <col min="13345" max="13555" width="9.140625" style="159"/>
    <col min="13556" max="13556" width="61.7109375" style="159" customWidth="1"/>
    <col min="13557" max="13557" width="18.5703125" style="159" customWidth="1"/>
    <col min="13558" max="13597" width="16.85546875" style="159" customWidth="1"/>
    <col min="13598" max="13599" width="18.5703125" style="159" customWidth="1"/>
    <col min="13600" max="13600" width="21.7109375" style="159" customWidth="1"/>
    <col min="13601" max="13811" width="9.140625" style="159"/>
    <col min="13812" max="13812" width="61.7109375" style="159" customWidth="1"/>
    <col min="13813" max="13813" width="18.5703125" style="159" customWidth="1"/>
    <col min="13814" max="13853" width="16.85546875" style="159" customWidth="1"/>
    <col min="13854" max="13855" width="18.5703125" style="159" customWidth="1"/>
    <col min="13856" max="13856" width="21.7109375" style="159" customWidth="1"/>
    <col min="13857" max="14067" width="9.140625" style="159"/>
    <col min="14068" max="14068" width="61.7109375" style="159" customWidth="1"/>
    <col min="14069" max="14069" width="18.5703125" style="159" customWidth="1"/>
    <col min="14070" max="14109" width="16.85546875" style="159" customWidth="1"/>
    <col min="14110" max="14111" width="18.5703125" style="159" customWidth="1"/>
    <col min="14112" max="14112" width="21.7109375" style="159" customWidth="1"/>
    <col min="14113" max="14323" width="9.140625" style="159"/>
    <col min="14324" max="14324" width="61.7109375" style="159" customWidth="1"/>
    <col min="14325" max="14325" width="18.5703125" style="159" customWidth="1"/>
    <col min="14326" max="14365" width="16.85546875" style="159" customWidth="1"/>
    <col min="14366" max="14367" width="18.5703125" style="159" customWidth="1"/>
    <col min="14368" max="14368" width="21.7109375" style="159" customWidth="1"/>
    <col min="14369" max="14579" width="9.140625" style="159"/>
    <col min="14580" max="14580" width="61.7109375" style="159" customWidth="1"/>
    <col min="14581" max="14581" width="18.5703125" style="159" customWidth="1"/>
    <col min="14582" max="14621" width="16.85546875" style="159" customWidth="1"/>
    <col min="14622" max="14623" width="18.5703125" style="159" customWidth="1"/>
    <col min="14624" max="14624" width="21.7109375" style="159" customWidth="1"/>
    <col min="14625" max="14835" width="9.140625" style="159"/>
    <col min="14836" max="14836" width="61.7109375" style="159" customWidth="1"/>
    <col min="14837" max="14837" width="18.5703125" style="159" customWidth="1"/>
    <col min="14838" max="14877" width="16.85546875" style="159" customWidth="1"/>
    <col min="14878" max="14879" width="18.5703125" style="159" customWidth="1"/>
    <col min="14880" max="14880" width="21.7109375" style="159" customWidth="1"/>
    <col min="14881" max="15091" width="9.140625" style="159"/>
    <col min="15092" max="15092" width="61.7109375" style="159" customWidth="1"/>
    <col min="15093" max="15093" width="18.5703125" style="159" customWidth="1"/>
    <col min="15094" max="15133" width="16.85546875" style="159" customWidth="1"/>
    <col min="15134" max="15135" width="18.5703125" style="159" customWidth="1"/>
    <col min="15136" max="15136" width="21.7109375" style="159" customWidth="1"/>
    <col min="15137" max="15347" width="9.140625" style="159"/>
    <col min="15348" max="15348" width="61.7109375" style="159" customWidth="1"/>
    <col min="15349" max="15349" width="18.5703125" style="159" customWidth="1"/>
    <col min="15350" max="15389" width="16.85546875" style="159" customWidth="1"/>
    <col min="15390" max="15391" width="18.5703125" style="159" customWidth="1"/>
    <col min="15392" max="15392" width="21.7109375" style="159" customWidth="1"/>
    <col min="15393" max="15603" width="9.140625" style="159"/>
    <col min="15604" max="15604" width="61.7109375" style="159" customWidth="1"/>
    <col min="15605" max="15605" width="18.5703125" style="159" customWidth="1"/>
    <col min="15606" max="15645" width="16.85546875" style="159" customWidth="1"/>
    <col min="15646" max="15647" width="18.5703125" style="159" customWidth="1"/>
    <col min="15648" max="15648" width="21.7109375" style="159" customWidth="1"/>
    <col min="15649" max="15859" width="9.140625" style="159"/>
    <col min="15860" max="15860" width="61.7109375" style="159" customWidth="1"/>
    <col min="15861" max="15861" width="18.5703125" style="159" customWidth="1"/>
    <col min="15862" max="15901" width="16.85546875" style="159" customWidth="1"/>
    <col min="15902" max="15903" width="18.5703125" style="159" customWidth="1"/>
    <col min="15904" max="15904" width="21.7109375" style="159" customWidth="1"/>
    <col min="15905" max="16115" width="9.140625" style="159"/>
    <col min="16116" max="16116" width="61.7109375" style="159" customWidth="1"/>
    <col min="16117" max="16117" width="18.5703125" style="159" customWidth="1"/>
    <col min="16118" max="16157" width="16.85546875" style="159" customWidth="1"/>
    <col min="16158" max="16159" width="18.5703125" style="159" customWidth="1"/>
    <col min="16160" max="16160" width="21.7109375" style="159" customWidth="1"/>
    <col min="16161" max="16384" width="9.140625" style="159"/>
  </cols>
  <sheetData>
    <row r="1" spans="1:3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row>
    <row r="2" spans="1:34" ht="18.75" x14ac:dyDescent="0.3">
      <c r="A2" s="17"/>
      <c r="B2" s="11"/>
      <c r="C2" s="11"/>
      <c r="D2" s="11"/>
      <c r="E2" s="159"/>
      <c r="F2" s="15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row>
    <row r="3" spans="1:34" ht="18.75" x14ac:dyDescent="0.3">
      <c r="A3" s="16"/>
      <c r="B3" s="11"/>
      <c r="C3" s="11"/>
      <c r="D3" s="11"/>
      <c r="E3" s="159"/>
      <c r="F3" s="159"/>
      <c r="G3" s="11"/>
      <c r="H3" s="14" t="s">
        <v>341</v>
      </c>
      <c r="I3" s="15"/>
      <c r="J3" s="15"/>
      <c r="K3" s="14"/>
      <c r="L3" s="11"/>
      <c r="M3" s="11"/>
      <c r="N3" s="11"/>
      <c r="O3" s="11"/>
      <c r="P3" s="11"/>
      <c r="Q3" s="11"/>
      <c r="R3" s="11"/>
      <c r="S3" s="11"/>
      <c r="T3" s="11"/>
      <c r="U3" s="11"/>
      <c r="V3" s="11"/>
      <c r="W3" s="11"/>
      <c r="X3" s="11"/>
      <c r="Y3" s="11"/>
      <c r="Z3" s="11"/>
      <c r="AA3" s="11"/>
      <c r="AB3" s="11"/>
      <c r="AC3" s="11"/>
      <c r="AD3" s="11"/>
      <c r="AE3" s="11"/>
      <c r="AF3" s="11"/>
      <c r="AG3" s="11"/>
      <c r="AH3" s="11"/>
    </row>
    <row r="4" spans="1:3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row>
    <row r="5" spans="1:34" x14ac:dyDescent="0.2">
      <c r="A5" s="448" t="str">
        <f>'1. паспорт местоположение'!A5:C5</f>
        <v>Год раскрытия информации: 2020 год</v>
      </c>
      <c r="B5" s="448"/>
      <c r="C5" s="448"/>
      <c r="D5" s="448"/>
      <c r="E5" s="448"/>
      <c r="F5" s="448"/>
      <c r="G5" s="448"/>
      <c r="H5" s="448"/>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row>
    <row r="6" spans="1:3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row>
    <row r="7" spans="1:34" ht="18.75" x14ac:dyDescent="0.2">
      <c r="A7" s="400" t="s">
        <v>7</v>
      </c>
      <c r="B7" s="400"/>
      <c r="C7" s="400"/>
      <c r="D7" s="400"/>
      <c r="E7" s="400"/>
      <c r="F7" s="400"/>
      <c r="G7" s="400"/>
      <c r="H7" s="400"/>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row>
    <row r="8" spans="1:34" ht="18.75" x14ac:dyDescent="0.2">
      <c r="A8" s="322"/>
      <c r="B8" s="322"/>
      <c r="C8" s="322"/>
      <c r="D8" s="322"/>
      <c r="E8" s="322"/>
      <c r="F8" s="322"/>
      <c r="G8" s="322"/>
      <c r="H8" s="322"/>
      <c r="I8" s="322"/>
      <c r="J8" s="322"/>
      <c r="K8" s="322"/>
      <c r="L8" s="133"/>
      <c r="M8" s="133"/>
      <c r="N8" s="133"/>
      <c r="O8" s="133"/>
      <c r="P8" s="133"/>
      <c r="Q8" s="133"/>
      <c r="R8" s="133"/>
      <c r="S8" s="133"/>
      <c r="T8" s="133"/>
      <c r="U8" s="133"/>
      <c r="V8" s="133"/>
      <c r="W8" s="133"/>
      <c r="X8" s="133"/>
      <c r="Y8" s="133"/>
      <c r="Z8" s="11"/>
      <c r="AA8" s="11"/>
      <c r="AB8" s="11"/>
      <c r="AC8" s="11"/>
      <c r="AD8" s="11"/>
      <c r="AE8" s="11"/>
      <c r="AF8" s="11"/>
      <c r="AG8" s="11"/>
      <c r="AH8" s="11"/>
    </row>
    <row r="9" spans="1:34" x14ac:dyDescent="0.2">
      <c r="A9" s="444" t="str">
        <f>'1. паспорт местоположение'!A9:C9</f>
        <v>Акционерное общество "Янтарьэнерго" ДЗО  ПАО "Россети"</v>
      </c>
      <c r="B9" s="444"/>
      <c r="C9" s="444"/>
      <c r="D9" s="444"/>
      <c r="E9" s="444"/>
      <c r="F9" s="444"/>
      <c r="G9" s="444"/>
      <c r="H9" s="44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row>
    <row r="10" spans="1:34" x14ac:dyDescent="0.2">
      <c r="A10" s="396" t="s">
        <v>6</v>
      </c>
      <c r="B10" s="396"/>
      <c r="C10" s="396"/>
      <c r="D10" s="396"/>
      <c r="E10" s="396"/>
      <c r="F10" s="396"/>
      <c r="G10" s="396"/>
      <c r="H10" s="396"/>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row>
    <row r="11" spans="1:34" ht="18.75" x14ac:dyDescent="0.2">
      <c r="A11" s="322"/>
      <c r="B11" s="322"/>
      <c r="C11" s="322"/>
      <c r="D11" s="322"/>
      <c r="E11" s="322"/>
      <c r="F11" s="322"/>
      <c r="G11" s="322"/>
      <c r="H11" s="322"/>
      <c r="I11" s="322"/>
      <c r="J11" s="322"/>
      <c r="K11" s="322"/>
      <c r="L11" s="133"/>
      <c r="M11" s="133"/>
      <c r="N11" s="133"/>
      <c r="O11" s="133"/>
      <c r="P11" s="133"/>
      <c r="Q11" s="133"/>
      <c r="R11" s="133"/>
      <c r="S11" s="133"/>
      <c r="T11" s="133"/>
      <c r="U11" s="133"/>
      <c r="V11" s="133"/>
      <c r="W11" s="133"/>
      <c r="X11" s="133"/>
      <c r="Y11" s="133"/>
      <c r="Z11" s="11"/>
      <c r="AA11" s="11"/>
      <c r="AB11" s="11"/>
      <c r="AC11" s="11"/>
      <c r="AD11" s="11"/>
      <c r="AE11" s="11"/>
      <c r="AF11" s="11"/>
      <c r="AG11" s="11"/>
      <c r="AH11" s="11"/>
    </row>
    <row r="12" spans="1:34" x14ac:dyDescent="0.2">
      <c r="A12" s="444" t="str">
        <f>'1. паспорт местоположение'!A12:C12</f>
        <v>J_16-0138</v>
      </c>
      <c r="B12" s="444"/>
      <c r="C12" s="444"/>
      <c r="D12" s="444"/>
      <c r="E12" s="444"/>
      <c r="F12" s="444"/>
      <c r="G12" s="444"/>
      <c r="H12" s="44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row>
    <row r="13" spans="1:34" x14ac:dyDescent="0.2">
      <c r="A13" s="396" t="s">
        <v>5</v>
      </c>
      <c r="B13" s="396"/>
      <c r="C13" s="396"/>
      <c r="D13" s="396"/>
      <c r="E13" s="396"/>
      <c r="F13" s="396"/>
      <c r="G13" s="396"/>
      <c r="H13" s="396"/>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row>
    <row r="14" spans="1:34" ht="18.75" x14ac:dyDescent="0.2">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8"/>
      <c r="AA14" s="8"/>
      <c r="AB14" s="8"/>
      <c r="AC14" s="8"/>
      <c r="AD14" s="8"/>
      <c r="AE14" s="8"/>
      <c r="AF14" s="8"/>
      <c r="AG14" s="8"/>
      <c r="AH14" s="8"/>
    </row>
    <row r="15" spans="1:34" x14ac:dyDescent="0.2">
      <c r="A15" s="444"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5" s="444"/>
      <c r="C15" s="444"/>
      <c r="D15" s="444"/>
      <c r="E15" s="444"/>
      <c r="F15" s="444"/>
      <c r="G15" s="444"/>
      <c r="H15" s="44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row>
    <row r="16" spans="1:34" x14ac:dyDescent="0.2">
      <c r="A16" s="396" t="s">
        <v>4</v>
      </c>
      <c r="B16" s="396"/>
      <c r="C16" s="396"/>
      <c r="D16" s="396"/>
      <c r="E16" s="396"/>
      <c r="F16" s="396"/>
      <c r="G16" s="396"/>
      <c r="H16" s="396"/>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row>
    <row r="17" spans="1:34" ht="18.75" x14ac:dyDescent="0.2">
      <c r="A17" s="321"/>
      <c r="B17" s="321"/>
      <c r="C17" s="321"/>
      <c r="D17" s="321"/>
      <c r="E17" s="321"/>
      <c r="F17" s="321"/>
      <c r="G17" s="321"/>
      <c r="H17" s="321"/>
      <c r="I17" s="321"/>
      <c r="J17" s="321"/>
      <c r="K17" s="321"/>
      <c r="L17" s="321"/>
      <c r="M17" s="321"/>
      <c r="N17" s="321"/>
      <c r="O17" s="321"/>
      <c r="P17" s="321"/>
      <c r="Q17" s="321"/>
      <c r="R17" s="321"/>
      <c r="S17" s="321"/>
      <c r="T17" s="321"/>
      <c r="U17" s="321"/>
      <c r="V17" s="321"/>
      <c r="W17" s="3"/>
      <c r="X17" s="3"/>
      <c r="Y17" s="3"/>
      <c r="Z17" s="3"/>
      <c r="AA17" s="3"/>
      <c r="AB17" s="3"/>
      <c r="AC17" s="3"/>
      <c r="AD17" s="3"/>
      <c r="AE17" s="3"/>
      <c r="AF17" s="3"/>
      <c r="AG17" s="3"/>
      <c r="AH17" s="3"/>
    </row>
    <row r="18" spans="1:34" ht="18.75" x14ac:dyDescent="0.2">
      <c r="A18" s="413" t="s">
        <v>483</v>
      </c>
      <c r="B18" s="413"/>
      <c r="C18" s="413"/>
      <c r="D18" s="413"/>
      <c r="E18" s="413"/>
      <c r="F18" s="413"/>
      <c r="G18" s="413"/>
      <c r="H18" s="413"/>
      <c r="I18" s="6"/>
      <c r="J18" s="6"/>
      <c r="K18" s="6"/>
      <c r="L18" s="6"/>
      <c r="M18" s="6"/>
      <c r="N18" s="6"/>
      <c r="O18" s="6"/>
      <c r="P18" s="6"/>
      <c r="Q18" s="6"/>
      <c r="R18" s="6"/>
      <c r="S18" s="6"/>
      <c r="T18" s="6"/>
      <c r="U18" s="6"/>
      <c r="V18" s="6"/>
      <c r="W18" s="6"/>
      <c r="X18" s="6"/>
      <c r="Y18" s="6"/>
      <c r="Z18" s="6"/>
      <c r="AA18" s="6"/>
      <c r="AB18" s="6"/>
      <c r="AC18" s="6"/>
      <c r="AD18" s="6"/>
      <c r="AE18" s="6"/>
      <c r="AF18" s="6"/>
      <c r="AG18" s="6"/>
      <c r="AH18" s="6"/>
    </row>
    <row r="19" spans="1:34" x14ac:dyDescent="0.2">
      <c r="A19" s="161"/>
      <c r="Q19" s="162"/>
    </row>
    <row r="20" spans="1:34" x14ac:dyDescent="0.2">
      <c r="A20" s="161"/>
      <c r="Q20" s="162"/>
    </row>
    <row r="21" spans="1:34" x14ac:dyDescent="0.2">
      <c r="A21" s="161"/>
      <c r="Q21" s="162"/>
    </row>
    <row r="22" spans="1:34" x14ac:dyDescent="0.2">
      <c r="A22" s="161"/>
      <c r="Q22" s="162"/>
    </row>
    <row r="23" spans="1:34" x14ac:dyDescent="0.2">
      <c r="D23" s="164"/>
      <c r="Q23" s="162"/>
    </row>
    <row r="24" spans="1:34" ht="16.5" thickBot="1" x14ac:dyDescent="0.25">
      <c r="A24" s="165" t="s">
        <v>340</v>
      </c>
      <c r="B24" s="166" t="s">
        <v>1</v>
      </c>
      <c r="D24" s="167"/>
      <c r="E24" s="168"/>
      <c r="F24" s="168"/>
      <c r="G24" s="168"/>
      <c r="H24" s="168"/>
    </row>
    <row r="25" spans="1:34" x14ac:dyDescent="0.2">
      <c r="A25" s="169" t="s">
        <v>528</v>
      </c>
      <c r="B25" s="170">
        <f>'6.2. Паспорт фин осв ввод'!D30*1000*1000</f>
        <v>61241517</v>
      </c>
    </row>
    <row r="26" spans="1:34" x14ac:dyDescent="0.2">
      <c r="A26" s="171" t="s">
        <v>338</v>
      </c>
      <c r="B26" s="326">
        <v>0</v>
      </c>
    </row>
    <row r="27" spans="1:34" x14ac:dyDescent="0.2">
      <c r="A27" s="171" t="s">
        <v>336</v>
      </c>
      <c r="B27" s="326">
        <v>30</v>
      </c>
      <c r="D27" s="164" t="s">
        <v>339</v>
      </c>
    </row>
    <row r="28" spans="1:34" ht="16.149999999999999" customHeight="1" thickBot="1" x14ac:dyDescent="0.25">
      <c r="A28" s="173" t="s">
        <v>334</v>
      </c>
      <c r="B28" s="327">
        <v>1</v>
      </c>
      <c r="D28" s="445" t="s">
        <v>337</v>
      </c>
      <c r="E28" s="446"/>
      <c r="F28" s="447"/>
      <c r="G28" s="351"/>
      <c r="H28" s="351">
        <f>IF(SUM(C90:AN90)=0,"не окупается",SUM(C90:AN90))</f>
        <v>15.248952747841725</v>
      </c>
    </row>
    <row r="29" spans="1:34" ht="15.6" customHeight="1" x14ac:dyDescent="0.2">
      <c r="A29" s="169" t="s">
        <v>332</v>
      </c>
      <c r="B29" s="170">
        <f>B25*0.01</f>
        <v>612415.17000000004</v>
      </c>
      <c r="D29" s="445" t="s">
        <v>335</v>
      </c>
      <c r="E29" s="446"/>
      <c r="F29" s="447"/>
      <c r="G29" s="351"/>
      <c r="H29" s="351" t="str">
        <f>IF(SUM(C91:AN91)=0,"не окупается",SUM(C91:AN91))</f>
        <v>не окупается</v>
      </c>
    </row>
    <row r="30" spans="1:34" ht="27.6" customHeight="1" x14ac:dyDescent="0.2">
      <c r="A30" s="171" t="s">
        <v>529</v>
      </c>
      <c r="B30" s="328">
        <v>1</v>
      </c>
      <c r="D30" s="445" t="s">
        <v>333</v>
      </c>
      <c r="E30" s="446"/>
      <c r="F30" s="447"/>
      <c r="G30" s="352"/>
      <c r="H30" s="352">
        <f>N88</f>
        <v>-48245543.412034243</v>
      </c>
    </row>
    <row r="31" spans="1:34" x14ac:dyDescent="0.2">
      <c r="A31" s="171" t="s">
        <v>331</v>
      </c>
      <c r="B31" s="328">
        <v>1</v>
      </c>
      <c r="D31" s="449"/>
      <c r="E31" s="450"/>
      <c r="F31" s="451"/>
      <c r="G31" s="449"/>
      <c r="H31" s="451"/>
    </row>
    <row r="32" spans="1:34" x14ac:dyDescent="0.2">
      <c r="A32" s="171" t="s">
        <v>309</v>
      </c>
      <c r="B32" s="172"/>
    </row>
    <row r="33" spans="1:34" x14ac:dyDescent="0.2">
      <c r="A33" s="171" t="s">
        <v>330</v>
      </c>
      <c r="B33" s="328"/>
    </row>
    <row r="34" spans="1:34" x14ac:dyDescent="0.2">
      <c r="A34" s="171" t="s">
        <v>329</v>
      </c>
      <c r="B34" s="328"/>
    </row>
    <row r="35" spans="1:34" x14ac:dyDescent="0.2">
      <c r="A35" s="174"/>
      <c r="B35" s="172"/>
    </row>
    <row r="36" spans="1:34" ht="16.5" thickBot="1" x14ac:dyDescent="0.25">
      <c r="A36" s="173" t="s">
        <v>301</v>
      </c>
      <c r="B36" s="329">
        <v>0.2</v>
      </c>
    </row>
    <row r="37" spans="1:34" x14ac:dyDescent="0.2">
      <c r="A37" s="169" t="s">
        <v>530</v>
      </c>
      <c r="B37" s="170">
        <v>0</v>
      </c>
    </row>
    <row r="38" spans="1:34" x14ac:dyDescent="0.2">
      <c r="A38" s="171" t="s">
        <v>328</v>
      </c>
      <c r="B38" s="172"/>
    </row>
    <row r="39" spans="1:34" ht="16.5" thickBot="1" x14ac:dyDescent="0.25">
      <c r="A39" s="175" t="s">
        <v>327</v>
      </c>
      <c r="B39" s="176"/>
    </row>
    <row r="40" spans="1:34" x14ac:dyDescent="0.2">
      <c r="A40" s="177" t="s">
        <v>531</v>
      </c>
      <c r="B40" s="330">
        <v>1</v>
      </c>
    </row>
    <row r="41" spans="1:34" x14ac:dyDescent="0.2">
      <c r="A41" s="178" t="s">
        <v>326</v>
      </c>
      <c r="B41" s="331"/>
    </row>
    <row r="42" spans="1:34" x14ac:dyDescent="0.2">
      <c r="A42" s="178" t="s">
        <v>325</v>
      </c>
      <c r="B42" s="332"/>
    </row>
    <row r="43" spans="1:34" x14ac:dyDescent="0.2">
      <c r="A43" s="178" t="s">
        <v>324</v>
      </c>
      <c r="B43" s="332">
        <v>0</v>
      </c>
    </row>
    <row r="44" spans="1:34" x14ac:dyDescent="0.2">
      <c r="A44" s="178" t="s">
        <v>323</v>
      </c>
      <c r="B44" s="332">
        <v>0.13</v>
      </c>
    </row>
    <row r="45" spans="1:34" x14ac:dyDescent="0.2">
      <c r="A45" s="178" t="s">
        <v>322</v>
      </c>
      <c r="B45" s="332">
        <v>1</v>
      </c>
    </row>
    <row r="46" spans="1:34" ht="16.5" thickBot="1" x14ac:dyDescent="0.25">
      <c r="A46" s="179" t="s">
        <v>321</v>
      </c>
      <c r="B46" s="332">
        <f>B45*B44+B43*B42*(1-B36)</f>
        <v>0.13</v>
      </c>
      <c r="C46" s="180"/>
    </row>
    <row r="47" spans="1:34" s="183" customFormat="1" x14ac:dyDescent="0.2">
      <c r="A47" s="181" t="s">
        <v>320</v>
      </c>
      <c r="B47" s="182">
        <f>B58</f>
        <v>1</v>
      </c>
      <c r="C47" s="182">
        <f t="shared" ref="C47:AH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row>
    <row r="48" spans="1:34" s="183" customFormat="1" x14ac:dyDescent="0.2">
      <c r="A48" s="184" t="s">
        <v>319</v>
      </c>
      <c r="B48" s="185">
        <v>0</v>
      </c>
      <c r="C48" s="185">
        <v>0</v>
      </c>
      <c r="D48" s="185">
        <v>0.05</v>
      </c>
      <c r="E48" s="185">
        <v>4.3999999999999997E-2</v>
      </c>
      <c r="F48" s="185">
        <v>4.2000000000000003E-2</v>
      </c>
      <c r="G48" s="185">
        <v>4.2999999999999997E-2</v>
      </c>
      <c r="H48" s="185">
        <v>4.3999999999999997E-2</v>
      </c>
      <c r="I48" s="185">
        <v>4.3999999999999997E-2</v>
      </c>
      <c r="J48" s="185">
        <v>4.2999999999999997E-2</v>
      </c>
      <c r="K48" s="185">
        <v>4.2000000000000003E-2</v>
      </c>
      <c r="L48" s="185">
        <v>4.1000000000000002E-2</v>
      </c>
      <c r="M48" s="185">
        <v>0.04</v>
      </c>
      <c r="N48" s="185">
        <v>0.04</v>
      </c>
      <c r="O48" s="185">
        <v>0.04</v>
      </c>
      <c r="P48" s="185">
        <v>0.04</v>
      </c>
      <c r="Q48" s="185">
        <v>0.04</v>
      </c>
      <c r="R48" s="185">
        <v>0.04</v>
      </c>
      <c r="S48" s="185">
        <v>0.04</v>
      </c>
      <c r="T48" s="185">
        <v>0.04</v>
      </c>
      <c r="U48" s="185">
        <v>0.04</v>
      </c>
      <c r="V48" s="185">
        <v>0.04</v>
      </c>
      <c r="W48" s="185">
        <v>0.04</v>
      </c>
      <c r="X48" s="185">
        <v>0.04</v>
      </c>
      <c r="Y48" s="185">
        <v>0.04</v>
      </c>
      <c r="Z48" s="185">
        <v>0.04</v>
      </c>
      <c r="AA48" s="185">
        <v>0.04</v>
      </c>
      <c r="AB48" s="185">
        <v>0.04</v>
      </c>
      <c r="AC48" s="185">
        <v>0.04</v>
      </c>
      <c r="AD48" s="185">
        <v>0.04</v>
      </c>
      <c r="AE48" s="185">
        <v>0.04</v>
      </c>
      <c r="AF48" s="185">
        <v>0.04</v>
      </c>
      <c r="AG48" s="185">
        <v>0.04</v>
      </c>
      <c r="AH48" s="185">
        <v>0.04</v>
      </c>
    </row>
    <row r="49" spans="1:34" s="183" customFormat="1" x14ac:dyDescent="0.2">
      <c r="A49" s="184" t="s">
        <v>318</v>
      </c>
      <c r="B49" s="185">
        <v>0</v>
      </c>
      <c r="C49" s="185">
        <v>0</v>
      </c>
      <c r="D49" s="185">
        <f>(1+C49)*(1+D48)-1</f>
        <v>5.0000000000000044E-2</v>
      </c>
      <c r="E49" s="185">
        <f t="shared" ref="E49:AH49" si="1">(1+D49)*(1+E48)-1</f>
        <v>9.6200000000000063E-2</v>
      </c>
      <c r="F49" s="185">
        <f t="shared" si="1"/>
        <v>0.14224040000000016</v>
      </c>
      <c r="G49" s="185">
        <f t="shared" si="1"/>
        <v>0.19135673720000002</v>
      </c>
      <c r="H49" s="185">
        <f t="shared" si="1"/>
        <v>0.24377643363680002</v>
      </c>
      <c r="I49" s="185">
        <f t="shared" si="1"/>
        <v>0.29850259671681934</v>
      </c>
      <c r="J49" s="185">
        <f t="shared" si="1"/>
        <v>0.35433820837564256</v>
      </c>
      <c r="K49" s="185">
        <f t="shared" si="1"/>
        <v>0.41122041312741953</v>
      </c>
      <c r="L49" s="185">
        <f t="shared" si="1"/>
        <v>0.46908045006564358</v>
      </c>
      <c r="M49" s="185">
        <f t="shared" si="1"/>
        <v>0.52784366806826943</v>
      </c>
      <c r="N49" s="185">
        <f t="shared" si="1"/>
        <v>0.58895741479100017</v>
      </c>
      <c r="O49" s="185">
        <f t="shared" si="1"/>
        <v>0.65251571138264031</v>
      </c>
      <c r="P49" s="185">
        <f t="shared" si="1"/>
        <v>0.71861633983794593</v>
      </c>
      <c r="Q49" s="185">
        <f t="shared" si="1"/>
        <v>0.78736099343146382</v>
      </c>
      <c r="R49" s="185">
        <f t="shared" si="1"/>
        <v>0.85885543316872237</v>
      </c>
      <c r="S49" s="185">
        <f t="shared" si="1"/>
        <v>0.93320965049547122</v>
      </c>
      <c r="T49" s="185">
        <f t="shared" si="1"/>
        <v>1.0105380365152903</v>
      </c>
      <c r="U49" s="185">
        <f t="shared" si="1"/>
        <v>1.0909595579759022</v>
      </c>
      <c r="V49" s="185">
        <f t="shared" si="1"/>
        <v>1.1745979402949382</v>
      </c>
      <c r="W49" s="185">
        <f t="shared" si="1"/>
        <v>1.2615818579067359</v>
      </c>
      <c r="X49" s="185">
        <f t="shared" si="1"/>
        <v>1.3520451322230054</v>
      </c>
      <c r="Y49" s="185">
        <f t="shared" si="1"/>
        <v>1.4461269375119259</v>
      </c>
      <c r="Z49" s="185">
        <f t="shared" si="1"/>
        <v>1.543972015012403</v>
      </c>
      <c r="AA49" s="185">
        <f t="shared" si="1"/>
        <v>1.6457308956128993</v>
      </c>
      <c r="AB49" s="185">
        <f t="shared" si="1"/>
        <v>1.7515601314374152</v>
      </c>
      <c r="AC49" s="185">
        <f t="shared" si="1"/>
        <v>1.8616225366949117</v>
      </c>
      <c r="AD49" s="185">
        <f t="shared" si="1"/>
        <v>1.9760874381627085</v>
      </c>
      <c r="AE49" s="185">
        <f t="shared" si="1"/>
        <v>2.0951309356892169</v>
      </c>
      <c r="AF49" s="185">
        <f t="shared" si="1"/>
        <v>2.2189361731167856</v>
      </c>
      <c r="AG49" s="185">
        <f t="shared" si="1"/>
        <v>2.3476936200414573</v>
      </c>
      <c r="AH49" s="185">
        <f t="shared" si="1"/>
        <v>2.4816013648431157</v>
      </c>
    </row>
    <row r="50" spans="1:34" s="183" customFormat="1" ht="16.5" thickBot="1" x14ac:dyDescent="0.25">
      <c r="A50" s="186" t="s">
        <v>532</v>
      </c>
      <c r="B50" s="334"/>
      <c r="C50" s="334"/>
      <c r="D50" s="334"/>
      <c r="E50" s="334">
        <f>E119*(1+E49)</f>
        <v>1898730.3116917028</v>
      </c>
      <c r="F50" s="334">
        <f>F119*(1+F49)</f>
        <v>3956953.9695655089</v>
      </c>
      <c r="G50" s="334">
        <f>G119*(1+G49)</f>
        <v>6253186.3488739794</v>
      </c>
      <c r="H50" s="334">
        <f t="shared" ref="H50:AH50" si="2">H119*(1+H49)</f>
        <v>6528326.5482244343</v>
      </c>
      <c r="I50" s="334">
        <f t="shared" si="2"/>
        <v>6815572.9163463106</v>
      </c>
      <c r="J50" s="334">
        <f t="shared" si="2"/>
        <v>7108642.5517492015</v>
      </c>
      <c r="K50" s="334">
        <f t="shared" si="2"/>
        <v>7407205.5389226684</v>
      </c>
      <c r="L50" s="334">
        <f t="shared" si="2"/>
        <v>7710900.966018497</v>
      </c>
      <c r="M50" s="334">
        <f t="shared" si="2"/>
        <v>8019337.0046592373</v>
      </c>
      <c r="N50" s="334">
        <f t="shared" si="2"/>
        <v>8340110.4848456066</v>
      </c>
      <c r="O50" s="334">
        <f t="shared" si="2"/>
        <v>8673714.904239431</v>
      </c>
      <c r="P50" s="334">
        <f t="shared" si="2"/>
        <v>9020663.5004090089</v>
      </c>
      <c r="Q50" s="334">
        <f t="shared" si="2"/>
        <v>9381490.0404253695</v>
      </c>
      <c r="R50" s="334">
        <f t="shared" si="2"/>
        <v>9756749.6420423836</v>
      </c>
      <c r="S50" s="334">
        <f t="shared" si="2"/>
        <v>10147019.627724079</v>
      </c>
      <c r="T50" s="334">
        <f t="shared" si="2"/>
        <v>10552900.412833044</v>
      </c>
      <c r="U50" s="334">
        <f t="shared" si="2"/>
        <v>10975016.429346366</v>
      </c>
      <c r="V50" s="334">
        <f t="shared" si="2"/>
        <v>11414017.086520221</v>
      </c>
      <c r="W50" s="334">
        <f t="shared" si="2"/>
        <v>11870577.76998103</v>
      </c>
      <c r="X50" s="334">
        <f t="shared" si="2"/>
        <v>12345400.880780272</v>
      </c>
      <c r="Y50" s="334">
        <f t="shared" si="2"/>
        <v>12839216.916011484</v>
      </c>
      <c r="Z50" s="334">
        <f t="shared" si="2"/>
        <v>13352785.592651945</v>
      </c>
      <c r="AA50" s="334">
        <f t="shared" si="2"/>
        <v>13886897.016358024</v>
      </c>
      <c r="AB50" s="334">
        <f t="shared" si="2"/>
        <v>14442372.897012344</v>
      </c>
      <c r="AC50" s="334">
        <f t="shared" si="2"/>
        <v>15020067.812892837</v>
      </c>
      <c r="AD50" s="334">
        <f t="shared" si="2"/>
        <v>15620870.525408551</v>
      </c>
      <c r="AE50" s="334">
        <f t="shared" si="2"/>
        <v>16245705.346424894</v>
      </c>
      <c r="AF50" s="334">
        <f t="shared" si="2"/>
        <v>16895533.560281891</v>
      </c>
      <c r="AG50" s="334">
        <f t="shared" si="2"/>
        <v>17571354.902693167</v>
      </c>
      <c r="AH50" s="334">
        <f t="shared" si="2"/>
        <v>18274209.098800894</v>
      </c>
    </row>
    <row r="51" spans="1:34" ht="16.5" thickBot="1" x14ac:dyDescent="0.25"/>
    <row r="52" spans="1:34" x14ac:dyDescent="0.2">
      <c r="A52" s="187" t="s">
        <v>317</v>
      </c>
      <c r="B52" s="188">
        <f>B58</f>
        <v>1</v>
      </c>
      <c r="C52" s="188">
        <f t="shared" ref="C52:AH52" si="3">C58</f>
        <v>2</v>
      </c>
      <c r="D52" s="188">
        <f t="shared" si="3"/>
        <v>3</v>
      </c>
      <c r="E52" s="188">
        <f t="shared" si="3"/>
        <v>4</v>
      </c>
      <c r="F52" s="188">
        <f t="shared" si="3"/>
        <v>5</v>
      </c>
      <c r="G52" s="188">
        <f t="shared" si="3"/>
        <v>6</v>
      </c>
      <c r="H52" s="188">
        <f t="shared" si="3"/>
        <v>7</v>
      </c>
      <c r="I52" s="188">
        <f t="shared" si="3"/>
        <v>8</v>
      </c>
      <c r="J52" s="188">
        <f t="shared" si="3"/>
        <v>9</v>
      </c>
      <c r="K52" s="188">
        <f t="shared" si="3"/>
        <v>10</v>
      </c>
      <c r="L52" s="188">
        <f t="shared" si="3"/>
        <v>11</v>
      </c>
      <c r="M52" s="188">
        <f t="shared" si="3"/>
        <v>12</v>
      </c>
      <c r="N52" s="188">
        <f t="shared" si="3"/>
        <v>13</v>
      </c>
      <c r="O52" s="188">
        <f t="shared" si="3"/>
        <v>14</v>
      </c>
      <c r="P52" s="188">
        <f t="shared" si="3"/>
        <v>15</v>
      </c>
      <c r="Q52" s="188">
        <f t="shared" si="3"/>
        <v>16</v>
      </c>
      <c r="R52" s="188">
        <f t="shared" si="3"/>
        <v>17</v>
      </c>
      <c r="S52" s="188">
        <f t="shared" si="3"/>
        <v>18</v>
      </c>
      <c r="T52" s="188">
        <f t="shared" si="3"/>
        <v>19</v>
      </c>
      <c r="U52" s="188">
        <f t="shared" si="3"/>
        <v>20</v>
      </c>
      <c r="V52" s="188">
        <f t="shared" si="3"/>
        <v>21</v>
      </c>
      <c r="W52" s="188">
        <f t="shared" si="3"/>
        <v>22</v>
      </c>
      <c r="X52" s="188">
        <f t="shared" si="3"/>
        <v>23</v>
      </c>
      <c r="Y52" s="188">
        <f t="shared" si="3"/>
        <v>24</v>
      </c>
      <c r="Z52" s="188">
        <f t="shared" si="3"/>
        <v>25</v>
      </c>
      <c r="AA52" s="188">
        <f t="shared" si="3"/>
        <v>26</v>
      </c>
      <c r="AB52" s="188">
        <f t="shared" si="3"/>
        <v>27</v>
      </c>
      <c r="AC52" s="188">
        <f t="shared" si="3"/>
        <v>28</v>
      </c>
      <c r="AD52" s="188">
        <f t="shared" si="3"/>
        <v>29</v>
      </c>
      <c r="AE52" s="188">
        <f t="shared" si="3"/>
        <v>30</v>
      </c>
      <c r="AF52" s="188">
        <f t="shared" si="3"/>
        <v>31</v>
      </c>
      <c r="AG52" s="188">
        <f t="shared" si="3"/>
        <v>32</v>
      </c>
      <c r="AH52" s="188">
        <f t="shared" si="3"/>
        <v>33</v>
      </c>
    </row>
    <row r="53" spans="1:34" x14ac:dyDescent="0.2">
      <c r="A53" s="189" t="s">
        <v>316</v>
      </c>
      <c r="B53" s="335">
        <v>0</v>
      </c>
      <c r="C53" s="335">
        <f t="shared" ref="C53:AH53" si="4">B53+B54-B55</f>
        <v>0</v>
      </c>
      <c r="D53" s="335">
        <f t="shared" si="4"/>
        <v>0</v>
      </c>
      <c r="E53" s="335">
        <f t="shared" si="4"/>
        <v>0</v>
      </c>
      <c r="F53" s="335">
        <f t="shared" si="4"/>
        <v>0</v>
      </c>
      <c r="G53" s="335">
        <f t="shared" si="4"/>
        <v>0</v>
      </c>
      <c r="H53" s="335">
        <f t="shared" si="4"/>
        <v>0</v>
      </c>
      <c r="I53" s="335">
        <f t="shared" si="4"/>
        <v>0</v>
      </c>
      <c r="J53" s="335">
        <f t="shared" si="4"/>
        <v>0</v>
      </c>
      <c r="K53" s="335">
        <f t="shared" si="4"/>
        <v>0</v>
      </c>
      <c r="L53" s="335">
        <f t="shared" si="4"/>
        <v>0</v>
      </c>
      <c r="M53" s="335">
        <f t="shared" si="4"/>
        <v>0</v>
      </c>
      <c r="N53" s="335">
        <f t="shared" si="4"/>
        <v>0</v>
      </c>
      <c r="O53" s="335">
        <f t="shared" si="4"/>
        <v>0</v>
      </c>
      <c r="P53" s="335">
        <f t="shared" si="4"/>
        <v>0</v>
      </c>
      <c r="Q53" s="335">
        <f t="shared" si="4"/>
        <v>0</v>
      </c>
      <c r="R53" s="335">
        <f t="shared" si="4"/>
        <v>0</v>
      </c>
      <c r="S53" s="335">
        <f t="shared" si="4"/>
        <v>0</v>
      </c>
      <c r="T53" s="335">
        <f t="shared" si="4"/>
        <v>0</v>
      </c>
      <c r="U53" s="335">
        <f t="shared" si="4"/>
        <v>0</v>
      </c>
      <c r="V53" s="335">
        <f t="shared" si="4"/>
        <v>0</v>
      </c>
      <c r="W53" s="335">
        <f t="shared" si="4"/>
        <v>0</v>
      </c>
      <c r="X53" s="335">
        <f t="shared" si="4"/>
        <v>0</v>
      </c>
      <c r="Y53" s="335">
        <f t="shared" si="4"/>
        <v>0</v>
      </c>
      <c r="Z53" s="335">
        <f t="shared" si="4"/>
        <v>0</v>
      </c>
      <c r="AA53" s="335">
        <f t="shared" si="4"/>
        <v>0</v>
      </c>
      <c r="AB53" s="335">
        <f t="shared" si="4"/>
        <v>0</v>
      </c>
      <c r="AC53" s="335">
        <f t="shared" si="4"/>
        <v>0</v>
      </c>
      <c r="AD53" s="335">
        <f t="shared" si="4"/>
        <v>0</v>
      </c>
      <c r="AE53" s="335">
        <f t="shared" si="4"/>
        <v>0</v>
      </c>
      <c r="AF53" s="335">
        <f t="shared" si="4"/>
        <v>0</v>
      </c>
      <c r="AG53" s="335">
        <f t="shared" si="4"/>
        <v>0</v>
      </c>
      <c r="AH53" s="335">
        <f t="shared" si="4"/>
        <v>0</v>
      </c>
    </row>
    <row r="54" spans="1:34" x14ac:dyDescent="0.2">
      <c r="A54" s="189" t="s">
        <v>315</v>
      </c>
      <c r="B54" s="335">
        <f>B25*B28*B43*1.18</f>
        <v>0</v>
      </c>
      <c r="C54" s="335">
        <v>0</v>
      </c>
      <c r="D54" s="335">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5">
        <v>0</v>
      </c>
      <c r="AC54" s="335">
        <v>0</v>
      </c>
      <c r="AD54" s="335">
        <v>0</v>
      </c>
      <c r="AE54" s="335">
        <v>0</v>
      </c>
      <c r="AF54" s="335">
        <v>0</v>
      </c>
      <c r="AG54" s="335">
        <v>0</v>
      </c>
      <c r="AH54" s="335">
        <v>0</v>
      </c>
    </row>
    <row r="55" spans="1:34" x14ac:dyDescent="0.2">
      <c r="A55" s="189" t="s">
        <v>314</v>
      </c>
      <c r="B55" s="335">
        <f>$B$54/$B$40</f>
        <v>0</v>
      </c>
      <c r="C55" s="335">
        <f t="shared" ref="C55:AH55" si="5">IF(ROUND(C53,1)=0,0,B55+C54/$B$40)</f>
        <v>0</v>
      </c>
      <c r="D55" s="335">
        <f t="shared" si="5"/>
        <v>0</v>
      </c>
      <c r="E55" s="335">
        <f t="shared" si="5"/>
        <v>0</v>
      </c>
      <c r="F55" s="335">
        <f t="shared" si="5"/>
        <v>0</v>
      </c>
      <c r="G55" s="335">
        <f t="shared" si="5"/>
        <v>0</v>
      </c>
      <c r="H55" s="335">
        <f t="shared" si="5"/>
        <v>0</v>
      </c>
      <c r="I55" s="335">
        <f t="shared" si="5"/>
        <v>0</v>
      </c>
      <c r="J55" s="335">
        <f t="shared" si="5"/>
        <v>0</v>
      </c>
      <c r="K55" s="335">
        <f t="shared" si="5"/>
        <v>0</v>
      </c>
      <c r="L55" s="335">
        <f t="shared" si="5"/>
        <v>0</v>
      </c>
      <c r="M55" s="335">
        <f t="shared" si="5"/>
        <v>0</v>
      </c>
      <c r="N55" s="335">
        <f t="shared" si="5"/>
        <v>0</v>
      </c>
      <c r="O55" s="335">
        <f t="shared" si="5"/>
        <v>0</v>
      </c>
      <c r="P55" s="335">
        <f t="shared" si="5"/>
        <v>0</v>
      </c>
      <c r="Q55" s="335">
        <f t="shared" si="5"/>
        <v>0</v>
      </c>
      <c r="R55" s="335">
        <f t="shared" si="5"/>
        <v>0</v>
      </c>
      <c r="S55" s="335">
        <f t="shared" si="5"/>
        <v>0</v>
      </c>
      <c r="T55" s="335">
        <f t="shared" si="5"/>
        <v>0</v>
      </c>
      <c r="U55" s="335">
        <f t="shared" si="5"/>
        <v>0</v>
      </c>
      <c r="V55" s="335">
        <f t="shared" si="5"/>
        <v>0</v>
      </c>
      <c r="W55" s="335">
        <f t="shared" si="5"/>
        <v>0</v>
      </c>
      <c r="X55" s="335">
        <f t="shared" si="5"/>
        <v>0</v>
      </c>
      <c r="Y55" s="335">
        <f t="shared" si="5"/>
        <v>0</v>
      </c>
      <c r="Z55" s="335">
        <f t="shared" si="5"/>
        <v>0</v>
      </c>
      <c r="AA55" s="335">
        <f t="shared" si="5"/>
        <v>0</v>
      </c>
      <c r="AB55" s="335">
        <f t="shared" si="5"/>
        <v>0</v>
      </c>
      <c r="AC55" s="335">
        <f t="shared" si="5"/>
        <v>0</v>
      </c>
      <c r="AD55" s="335">
        <f t="shared" si="5"/>
        <v>0</v>
      </c>
      <c r="AE55" s="335">
        <f t="shared" si="5"/>
        <v>0</v>
      </c>
      <c r="AF55" s="335">
        <f t="shared" si="5"/>
        <v>0</v>
      </c>
      <c r="AG55" s="335">
        <f t="shared" si="5"/>
        <v>0</v>
      </c>
      <c r="AH55" s="335">
        <f t="shared" si="5"/>
        <v>0</v>
      </c>
    </row>
    <row r="56" spans="1:34" ht="16.5" thickBot="1" x14ac:dyDescent="0.25">
      <c r="A56" s="191" t="s">
        <v>313</v>
      </c>
      <c r="B56" s="336">
        <f t="shared" ref="B56:AH56" si="6">AVERAGE(SUM(B53:B54),(SUM(B53:B54)-B55))*$B$42</f>
        <v>0</v>
      </c>
      <c r="C56" s="336">
        <f t="shared" si="6"/>
        <v>0</v>
      </c>
      <c r="D56" s="336">
        <f t="shared" si="6"/>
        <v>0</v>
      </c>
      <c r="E56" s="336">
        <f t="shared" si="6"/>
        <v>0</v>
      </c>
      <c r="F56" s="336">
        <f t="shared" si="6"/>
        <v>0</v>
      </c>
      <c r="G56" s="336">
        <f t="shared" si="6"/>
        <v>0</v>
      </c>
      <c r="H56" s="336">
        <f t="shared" si="6"/>
        <v>0</v>
      </c>
      <c r="I56" s="336">
        <f t="shared" si="6"/>
        <v>0</v>
      </c>
      <c r="J56" s="336">
        <f t="shared" si="6"/>
        <v>0</v>
      </c>
      <c r="K56" s="336">
        <f t="shared" si="6"/>
        <v>0</v>
      </c>
      <c r="L56" s="336">
        <f t="shared" si="6"/>
        <v>0</v>
      </c>
      <c r="M56" s="336">
        <f t="shared" si="6"/>
        <v>0</v>
      </c>
      <c r="N56" s="336">
        <f t="shared" si="6"/>
        <v>0</v>
      </c>
      <c r="O56" s="336">
        <f t="shared" si="6"/>
        <v>0</v>
      </c>
      <c r="P56" s="336">
        <f t="shared" si="6"/>
        <v>0</v>
      </c>
      <c r="Q56" s="336">
        <f t="shared" si="6"/>
        <v>0</v>
      </c>
      <c r="R56" s="336">
        <f t="shared" si="6"/>
        <v>0</v>
      </c>
      <c r="S56" s="336">
        <f t="shared" si="6"/>
        <v>0</v>
      </c>
      <c r="T56" s="336">
        <f t="shared" si="6"/>
        <v>0</v>
      </c>
      <c r="U56" s="336">
        <f t="shared" si="6"/>
        <v>0</v>
      </c>
      <c r="V56" s="336">
        <f t="shared" si="6"/>
        <v>0</v>
      </c>
      <c r="W56" s="336">
        <f t="shared" si="6"/>
        <v>0</v>
      </c>
      <c r="X56" s="336">
        <f t="shared" si="6"/>
        <v>0</v>
      </c>
      <c r="Y56" s="336">
        <f t="shared" si="6"/>
        <v>0</v>
      </c>
      <c r="Z56" s="336">
        <f t="shared" si="6"/>
        <v>0</v>
      </c>
      <c r="AA56" s="336">
        <f t="shared" si="6"/>
        <v>0</v>
      </c>
      <c r="AB56" s="336">
        <f t="shared" si="6"/>
        <v>0</v>
      </c>
      <c r="AC56" s="336">
        <f t="shared" si="6"/>
        <v>0</v>
      </c>
      <c r="AD56" s="336">
        <f t="shared" si="6"/>
        <v>0</v>
      </c>
      <c r="AE56" s="336">
        <f t="shared" si="6"/>
        <v>0</v>
      </c>
      <c r="AF56" s="336">
        <f t="shared" si="6"/>
        <v>0</v>
      </c>
      <c r="AG56" s="336">
        <f t="shared" si="6"/>
        <v>0</v>
      </c>
      <c r="AH56" s="336">
        <f t="shared" si="6"/>
        <v>0</v>
      </c>
    </row>
    <row r="57" spans="1:34"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row>
    <row r="58" spans="1:34" x14ac:dyDescent="0.2">
      <c r="A58" s="187" t="s">
        <v>533</v>
      </c>
      <c r="B58" s="188">
        <v>1</v>
      </c>
      <c r="C58" s="188">
        <f>B58+1</f>
        <v>2</v>
      </c>
      <c r="D58" s="188">
        <f t="shared" ref="D58:AH58" si="7">C58+1</f>
        <v>3</v>
      </c>
      <c r="E58" s="188">
        <f t="shared" si="7"/>
        <v>4</v>
      </c>
      <c r="F58" s="188">
        <f t="shared" si="7"/>
        <v>5</v>
      </c>
      <c r="G58" s="188">
        <f t="shared" si="7"/>
        <v>6</v>
      </c>
      <c r="H58" s="188">
        <f t="shared" si="7"/>
        <v>7</v>
      </c>
      <c r="I58" s="188">
        <f t="shared" si="7"/>
        <v>8</v>
      </c>
      <c r="J58" s="188">
        <f t="shared" si="7"/>
        <v>9</v>
      </c>
      <c r="K58" s="188">
        <f t="shared" si="7"/>
        <v>10</v>
      </c>
      <c r="L58" s="188">
        <f t="shared" si="7"/>
        <v>11</v>
      </c>
      <c r="M58" s="188">
        <f t="shared" si="7"/>
        <v>12</v>
      </c>
      <c r="N58" s="188">
        <f t="shared" si="7"/>
        <v>13</v>
      </c>
      <c r="O58" s="188">
        <f t="shared" si="7"/>
        <v>14</v>
      </c>
      <c r="P58" s="188">
        <f t="shared" si="7"/>
        <v>15</v>
      </c>
      <c r="Q58" s="188">
        <f t="shared" si="7"/>
        <v>16</v>
      </c>
      <c r="R58" s="188">
        <f t="shared" si="7"/>
        <v>17</v>
      </c>
      <c r="S58" s="188">
        <f t="shared" si="7"/>
        <v>18</v>
      </c>
      <c r="T58" s="188">
        <f t="shared" si="7"/>
        <v>19</v>
      </c>
      <c r="U58" s="188">
        <f t="shared" si="7"/>
        <v>20</v>
      </c>
      <c r="V58" s="188">
        <f t="shared" si="7"/>
        <v>21</v>
      </c>
      <c r="W58" s="188">
        <f t="shared" si="7"/>
        <v>22</v>
      </c>
      <c r="X58" s="188">
        <f t="shared" si="7"/>
        <v>23</v>
      </c>
      <c r="Y58" s="188">
        <f t="shared" si="7"/>
        <v>24</v>
      </c>
      <c r="Z58" s="188">
        <f t="shared" si="7"/>
        <v>25</v>
      </c>
      <c r="AA58" s="188">
        <f t="shared" si="7"/>
        <v>26</v>
      </c>
      <c r="AB58" s="188">
        <f t="shared" si="7"/>
        <v>27</v>
      </c>
      <c r="AC58" s="188">
        <f t="shared" si="7"/>
        <v>28</v>
      </c>
      <c r="AD58" s="188">
        <f t="shared" si="7"/>
        <v>29</v>
      </c>
      <c r="AE58" s="188">
        <f t="shared" si="7"/>
        <v>30</v>
      </c>
      <c r="AF58" s="188">
        <f t="shared" si="7"/>
        <v>31</v>
      </c>
      <c r="AG58" s="188">
        <f t="shared" si="7"/>
        <v>32</v>
      </c>
      <c r="AH58" s="188">
        <f t="shared" si="7"/>
        <v>33</v>
      </c>
    </row>
    <row r="59" spans="1:34" ht="14.25" x14ac:dyDescent="0.2">
      <c r="A59" s="195" t="s">
        <v>312</v>
      </c>
      <c r="B59" s="344">
        <f>B50*$B$28</f>
        <v>0</v>
      </c>
      <c r="C59" s="344">
        <f t="shared" ref="C59:AH59" si="8">C50*$B$28</f>
        <v>0</v>
      </c>
      <c r="D59" s="344">
        <f t="shared" si="8"/>
        <v>0</v>
      </c>
      <c r="E59" s="337">
        <f t="shared" si="8"/>
        <v>1898730.3116917028</v>
      </c>
      <c r="F59" s="337">
        <f t="shared" si="8"/>
        <v>3956953.9695655089</v>
      </c>
      <c r="G59" s="337">
        <f t="shared" si="8"/>
        <v>6253186.3488739794</v>
      </c>
      <c r="H59" s="337">
        <f t="shared" si="8"/>
        <v>6528326.5482244343</v>
      </c>
      <c r="I59" s="337">
        <f t="shared" si="8"/>
        <v>6815572.9163463106</v>
      </c>
      <c r="J59" s="337">
        <f t="shared" si="8"/>
        <v>7108642.5517492015</v>
      </c>
      <c r="K59" s="337">
        <f t="shared" si="8"/>
        <v>7407205.5389226684</v>
      </c>
      <c r="L59" s="337">
        <f t="shared" si="8"/>
        <v>7710900.966018497</v>
      </c>
      <c r="M59" s="337">
        <f t="shared" si="8"/>
        <v>8019337.0046592373</v>
      </c>
      <c r="N59" s="337">
        <f t="shared" si="8"/>
        <v>8340110.4848456066</v>
      </c>
      <c r="O59" s="337">
        <f t="shared" si="8"/>
        <v>8673714.904239431</v>
      </c>
      <c r="P59" s="337">
        <f t="shared" si="8"/>
        <v>9020663.5004090089</v>
      </c>
      <c r="Q59" s="337">
        <f t="shared" si="8"/>
        <v>9381490.0404253695</v>
      </c>
      <c r="R59" s="337">
        <f t="shared" si="8"/>
        <v>9756749.6420423836</v>
      </c>
      <c r="S59" s="337">
        <f t="shared" si="8"/>
        <v>10147019.627724079</v>
      </c>
      <c r="T59" s="337">
        <f t="shared" si="8"/>
        <v>10552900.412833044</v>
      </c>
      <c r="U59" s="337">
        <f t="shared" si="8"/>
        <v>10975016.429346366</v>
      </c>
      <c r="V59" s="337">
        <f t="shared" si="8"/>
        <v>11414017.086520221</v>
      </c>
      <c r="W59" s="337">
        <f t="shared" si="8"/>
        <v>11870577.76998103</v>
      </c>
      <c r="X59" s="337">
        <f t="shared" si="8"/>
        <v>12345400.880780272</v>
      </c>
      <c r="Y59" s="337">
        <f t="shared" si="8"/>
        <v>12839216.916011484</v>
      </c>
      <c r="Z59" s="337">
        <f t="shared" si="8"/>
        <v>13352785.592651945</v>
      </c>
      <c r="AA59" s="337">
        <f t="shared" si="8"/>
        <v>13886897.016358024</v>
      </c>
      <c r="AB59" s="337">
        <f t="shared" si="8"/>
        <v>14442372.897012344</v>
      </c>
      <c r="AC59" s="337">
        <f t="shared" si="8"/>
        <v>15020067.812892837</v>
      </c>
      <c r="AD59" s="337">
        <f t="shared" si="8"/>
        <v>15620870.525408551</v>
      </c>
      <c r="AE59" s="337">
        <f t="shared" si="8"/>
        <v>16245705.346424894</v>
      </c>
      <c r="AF59" s="337">
        <f t="shared" si="8"/>
        <v>16895533.560281891</v>
      </c>
      <c r="AG59" s="337">
        <f t="shared" si="8"/>
        <v>17571354.902693167</v>
      </c>
      <c r="AH59" s="337">
        <f t="shared" si="8"/>
        <v>18274209.098800894</v>
      </c>
    </row>
    <row r="60" spans="1:34" x14ac:dyDescent="0.2">
      <c r="A60" s="189" t="s">
        <v>311</v>
      </c>
      <c r="B60" s="338">
        <f t="shared" ref="B60:AH60" si="9">SUM(B61:B66)</f>
        <v>0</v>
      </c>
      <c r="C60" s="338">
        <f t="shared" si="9"/>
        <v>0</v>
      </c>
      <c r="D60" s="338">
        <f>SUM(D61:D66)</f>
        <v>0</v>
      </c>
      <c r="E60" s="338">
        <f t="shared" si="9"/>
        <v>-671329.5093540001</v>
      </c>
      <c r="F60" s="338">
        <f t="shared" si="9"/>
        <v>-699525.3487468682</v>
      </c>
      <c r="G60" s="338">
        <f t="shared" si="9"/>
        <v>-729604.93874298339</v>
      </c>
      <c r="H60" s="338">
        <f t="shared" si="9"/>
        <v>-761707.55604767462</v>
      </c>
      <c r="I60" s="338">
        <f t="shared" si="9"/>
        <v>-795222.68851377245</v>
      </c>
      <c r="J60" s="338">
        <f t="shared" si="9"/>
        <v>-829417.26411986467</v>
      </c>
      <c r="K60" s="338">
        <f t="shared" si="9"/>
        <v>-864252.78921289893</v>
      </c>
      <c r="L60" s="338">
        <f t="shared" si="9"/>
        <v>-899687.15357062768</v>
      </c>
      <c r="M60" s="338">
        <f t="shared" si="9"/>
        <v>-935674.6397134529</v>
      </c>
      <c r="N60" s="338">
        <f t="shared" si="9"/>
        <v>-973101.62530199089</v>
      </c>
      <c r="O60" s="338">
        <f t="shared" si="9"/>
        <v>-1012025.6903140707</v>
      </c>
      <c r="P60" s="338">
        <f t="shared" si="9"/>
        <v>-1052506.7179266335</v>
      </c>
      <c r="Q60" s="338">
        <f t="shared" si="9"/>
        <v>-1094606.9866436988</v>
      </c>
      <c r="R60" s="338">
        <f t="shared" si="9"/>
        <v>-1138391.2661094468</v>
      </c>
      <c r="S60" s="338">
        <f t="shared" si="9"/>
        <v>-1183926.9167538246</v>
      </c>
      <c r="T60" s="338">
        <f t="shared" si="9"/>
        <v>-1231283.9934239779</v>
      </c>
      <c r="U60" s="338">
        <f t="shared" si="9"/>
        <v>-1280535.3531609371</v>
      </c>
      <c r="V60" s="338">
        <f t="shared" si="9"/>
        <v>-1331756.7672873745</v>
      </c>
      <c r="W60" s="338">
        <f t="shared" si="9"/>
        <v>-1385027.0379788696</v>
      </c>
      <c r="X60" s="338">
        <f t="shared" si="9"/>
        <v>-1440428.1194980245</v>
      </c>
      <c r="Y60" s="338">
        <f t="shared" si="9"/>
        <v>-1498045.2442779455</v>
      </c>
      <c r="Z60" s="338">
        <f t="shared" si="9"/>
        <v>-1557967.0540490635</v>
      </c>
      <c r="AA60" s="338">
        <f t="shared" si="9"/>
        <v>-1620285.7362110261</v>
      </c>
      <c r="AB60" s="338">
        <f t="shared" si="9"/>
        <v>-1685097.165659467</v>
      </c>
      <c r="AC60" s="338">
        <f t="shared" si="9"/>
        <v>-1752501.0522858456</v>
      </c>
      <c r="AD60" s="338">
        <f t="shared" si="9"/>
        <v>-1822601.0943772797</v>
      </c>
      <c r="AE60" s="338">
        <f t="shared" si="9"/>
        <v>-1895505.1381523709</v>
      </c>
      <c r="AF60" s="338">
        <f t="shared" si="9"/>
        <v>-1971325.3436784658</v>
      </c>
      <c r="AG60" s="338">
        <f t="shared" si="9"/>
        <v>-2050178.3574256047</v>
      </c>
      <c r="AH60" s="338">
        <f t="shared" si="9"/>
        <v>-2132185.4917226289</v>
      </c>
    </row>
    <row r="61" spans="1:34" x14ac:dyDescent="0.25">
      <c r="A61" s="196" t="s">
        <v>310</v>
      </c>
      <c r="B61" s="339">
        <v>0</v>
      </c>
      <c r="C61" s="339">
        <v>0</v>
      </c>
      <c r="D61" s="339"/>
      <c r="E61" s="339">
        <f t="shared" ref="E61:AH61" si="10">-IF(E$47&lt;=$B$30,0,$B$29*(1+E$49)*$B$28)</f>
        <v>-671329.5093540001</v>
      </c>
      <c r="F61" s="339">
        <f t="shared" si="10"/>
        <v>-699525.3487468682</v>
      </c>
      <c r="G61" s="339">
        <f t="shared" si="10"/>
        <v>-729604.93874298339</v>
      </c>
      <c r="H61" s="339">
        <f t="shared" si="10"/>
        <v>-761707.55604767462</v>
      </c>
      <c r="I61" s="339">
        <f t="shared" si="10"/>
        <v>-795222.68851377245</v>
      </c>
      <c r="J61" s="339">
        <f t="shared" si="10"/>
        <v>-829417.26411986467</v>
      </c>
      <c r="K61" s="339">
        <f t="shared" si="10"/>
        <v>-864252.78921289893</v>
      </c>
      <c r="L61" s="339">
        <f t="shared" si="10"/>
        <v>-899687.15357062768</v>
      </c>
      <c r="M61" s="339">
        <f t="shared" si="10"/>
        <v>-935674.6397134529</v>
      </c>
      <c r="N61" s="339">
        <f t="shared" si="10"/>
        <v>-973101.62530199089</v>
      </c>
      <c r="O61" s="339">
        <f t="shared" si="10"/>
        <v>-1012025.6903140707</v>
      </c>
      <c r="P61" s="339">
        <f t="shared" si="10"/>
        <v>-1052506.7179266335</v>
      </c>
      <c r="Q61" s="339">
        <f t="shared" si="10"/>
        <v>-1094606.9866436988</v>
      </c>
      <c r="R61" s="339">
        <f t="shared" si="10"/>
        <v>-1138391.2661094468</v>
      </c>
      <c r="S61" s="339">
        <f t="shared" si="10"/>
        <v>-1183926.9167538246</v>
      </c>
      <c r="T61" s="339">
        <f t="shared" si="10"/>
        <v>-1231283.9934239779</v>
      </c>
      <c r="U61" s="339">
        <f t="shared" si="10"/>
        <v>-1280535.3531609371</v>
      </c>
      <c r="V61" s="339">
        <f t="shared" si="10"/>
        <v>-1331756.7672873745</v>
      </c>
      <c r="W61" s="339">
        <f t="shared" si="10"/>
        <v>-1385027.0379788696</v>
      </c>
      <c r="X61" s="339">
        <f t="shared" si="10"/>
        <v>-1440428.1194980245</v>
      </c>
      <c r="Y61" s="339">
        <f t="shared" si="10"/>
        <v>-1498045.2442779455</v>
      </c>
      <c r="Z61" s="339">
        <f t="shared" si="10"/>
        <v>-1557967.0540490635</v>
      </c>
      <c r="AA61" s="339">
        <f t="shared" si="10"/>
        <v>-1620285.7362110261</v>
      </c>
      <c r="AB61" s="339">
        <f t="shared" si="10"/>
        <v>-1685097.165659467</v>
      </c>
      <c r="AC61" s="339">
        <f t="shared" si="10"/>
        <v>-1752501.0522858456</v>
      </c>
      <c r="AD61" s="339">
        <f t="shared" si="10"/>
        <v>-1822601.0943772797</v>
      </c>
      <c r="AE61" s="339">
        <f t="shared" si="10"/>
        <v>-1895505.1381523709</v>
      </c>
      <c r="AF61" s="339">
        <f t="shared" si="10"/>
        <v>-1971325.3436784658</v>
      </c>
      <c r="AG61" s="339">
        <f t="shared" si="10"/>
        <v>-2050178.3574256047</v>
      </c>
      <c r="AH61" s="339">
        <f t="shared" si="10"/>
        <v>-2132185.4917226289</v>
      </c>
    </row>
    <row r="62" spans="1:34" x14ac:dyDescent="0.2">
      <c r="A62" s="196" t="str">
        <f>A32</f>
        <v>Прочие расходы при эксплуатации объекта, руб. без НДС</v>
      </c>
      <c r="B62" s="338">
        <f>-IF(B$47&lt;=$B$33,0,$B$32*(1+B$49)*$B$28)</f>
        <v>0</v>
      </c>
      <c r="C62" s="338">
        <f t="shared" ref="C62:AH62" si="11">-IF(C$47&lt;=$B$33,0,$B$32*(1+C$49)*$B$28)</f>
        <v>0</v>
      </c>
      <c r="D62" s="338">
        <f>-IF(D$47&lt;=$B$33,0,$B$32*(1+D$49)*$B$28)</f>
        <v>0</v>
      </c>
      <c r="E62" s="338">
        <f t="shared" si="11"/>
        <v>0</v>
      </c>
      <c r="F62" s="338">
        <f t="shared" si="11"/>
        <v>0</v>
      </c>
      <c r="G62" s="338">
        <f t="shared" si="11"/>
        <v>0</v>
      </c>
      <c r="H62" s="338">
        <f t="shared" si="11"/>
        <v>0</v>
      </c>
      <c r="I62" s="338">
        <f t="shared" si="11"/>
        <v>0</v>
      </c>
      <c r="J62" s="338">
        <f t="shared" si="11"/>
        <v>0</v>
      </c>
      <c r="K62" s="338">
        <f t="shared" si="11"/>
        <v>0</v>
      </c>
      <c r="L62" s="338">
        <f t="shared" si="11"/>
        <v>0</v>
      </c>
      <c r="M62" s="338">
        <f t="shared" si="11"/>
        <v>0</v>
      </c>
      <c r="N62" s="338">
        <f t="shared" si="11"/>
        <v>0</v>
      </c>
      <c r="O62" s="338">
        <f t="shared" si="11"/>
        <v>0</v>
      </c>
      <c r="P62" s="338">
        <f t="shared" si="11"/>
        <v>0</v>
      </c>
      <c r="Q62" s="338">
        <f t="shared" si="11"/>
        <v>0</v>
      </c>
      <c r="R62" s="338">
        <f t="shared" si="11"/>
        <v>0</v>
      </c>
      <c r="S62" s="338">
        <f t="shared" si="11"/>
        <v>0</v>
      </c>
      <c r="T62" s="338">
        <f t="shared" si="11"/>
        <v>0</v>
      </c>
      <c r="U62" s="338">
        <f t="shared" si="11"/>
        <v>0</v>
      </c>
      <c r="V62" s="338">
        <f t="shared" si="11"/>
        <v>0</v>
      </c>
      <c r="W62" s="338">
        <f t="shared" si="11"/>
        <v>0</v>
      </c>
      <c r="X62" s="338">
        <f t="shared" si="11"/>
        <v>0</v>
      </c>
      <c r="Y62" s="338">
        <f t="shared" si="11"/>
        <v>0</v>
      </c>
      <c r="Z62" s="338">
        <f t="shared" si="11"/>
        <v>0</v>
      </c>
      <c r="AA62" s="338">
        <f t="shared" si="11"/>
        <v>0</v>
      </c>
      <c r="AB62" s="338">
        <f t="shared" si="11"/>
        <v>0</v>
      </c>
      <c r="AC62" s="338">
        <f t="shared" si="11"/>
        <v>0</v>
      </c>
      <c r="AD62" s="338">
        <f t="shared" si="11"/>
        <v>0</v>
      </c>
      <c r="AE62" s="338">
        <f t="shared" si="11"/>
        <v>0</v>
      </c>
      <c r="AF62" s="338">
        <f t="shared" si="11"/>
        <v>0</v>
      </c>
      <c r="AG62" s="338">
        <f t="shared" si="11"/>
        <v>0</v>
      </c>
      <c r="AH62" s="338">
        <f t="shared" si="11"/>
        <v>0</v>
      </c>
    </row>
    <row r="63" spans="1:34" x14ac:dyDescent="0.25">
      <c r="A63" s="196" t="s">
        <v>530</v>
      </c>
      <c r="B63" s="339">
        <v>0</v>
      </c>
      <c r="C63" s="339">
        <v>0</v>
      </c>
      <c r="D63" s="339">
        <v>0</v>
      </c>
      <c r="E63" s="339">
        <v>0</v>
      </c>
      <c r="F63" s="339">
        <v>0</v>
      </c>
      <c r="G63" s="339">
        <v>0</v>
      </c>
      <c r="H63" s="339">
        <v>0</v>
      </c>
      <c r="I63" s="338">
        <f>-IF(I$47&lt;=$B$30,0,$B$35*(1+I$48)*$B$28)</f>
        <v>0</v>
      </c>
      <c r="J63" s="339">
        <v>0</v>
      </c>
      <c r="K63" s="339">
        <v>0</v>
      </c>
      <c r="L63" s="339">
        <v>0</v>
      </c>
      <c r="M63" s="339">
        <v>0</v>
      </c>
      <c r="N63" s="339">
        <v>0</v>
      </c>
      <c r="O63" s="339">
        <v>0</v>
      </c>
      <c r="P63" s="339">
        <v>0</v>
      </c>
      <c r="Q63" s="338">
        <f t="shared" ref="Q63" si="12">-IF(Q$47&lt;=$B$30,0,$B$35*(1+Q$48)*$B$28)</f>
        <v>0</v>
      </c>
      <c r="R63" s="339">
        <v>0</v>
      </c>
      <c r="S63" s="339">
        <v>0</v>
      </c>
      <c r="T63" s="339">
        <v>0</v>
      </c>
      <c r="U63" s="339">
        <v>0</v>
      </c>
      <c r="V63" s="339">
        <v>0</v>
      </c>
      <c r="W63" s="339">
        <v>0</v>
      </c>
      <c r="X63" s="339">
        <v>0</v>
      </c>
      <c r="Y63" s="338">
        <f t="shared" ref="Y63" si="13">-IF(Y$47&lt;=$B$30,0,$B$35*(1+Y$48)*$B$28)</f>
        <v>0</v>
      </c>
      <c r="Z63" s="339">
        <v>0</v>
      </c>
      <c r="AA63" s="339">
        <v>0</v>
      </c>
      <c r="AB63" s="339">
        <v>0</v>
      </c>
      <c r="AC63" s="339">
        <v>0</v>
      </c>
      <c r="AD63" s="339">
        <v>0</v>
      </c>
      <c r="AE63" s="339">
        <v>0</v>
      </c>
      <c r="AF63" s="339">
        <v>0</v>
      </c>
      <c r="AG63" s="338">
        <f t="shared" ref="AG63" si="14">-IF(AG$47&lt;=$B$30,0,$B$35*(1+AG$48)*$B$28)</f>
        <v>0</v>
      </c>
      <c r="AH63" s="339">
        <v>0</v>
      </c>
    </row>
    <row r="64" spans="1:34" x14ac:dyDescent="0.2">
      <c r="A64" s="196"/>
      <c r="B64" s="340">
        <v>0</v>
      </c>
      <c r="C64" s="340">
        <v>0</v>
      </c>
      <c r="D64" s="340">
        <v>0</v>
      </c>
      <c r="E64" s="340">
        <v>0</v>
      </c>
      <c r="F64" s="340">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1">
        <v>0</v>
      </c>
      <c r="AA64" s="341">
        <v>0</v>
      </c>
      <c r="AB64" s="341">
        <v>0</v>
      </c>
      <c r="AC64" s="341">
        <v>0</v>
      </c>
      <c r="AD64" s="341">
        <v>0</v>
      </c>
      <c r="AE64" s="341">
        <v>0</v>
      </c>
      <c r="AF64" s="341">
        <v>0</v>
      </c>
      <c r="AG64" s="341">
        <v>0</v>
      </c>
      <c r="AH64" s="341">
        <v>0</v>
      </c>
    </row>
    <row r="65" spans="1:34" x14ac:dyDescent="0.2">
      <c r="A65" s="196" t="s">
        <v>530</v>
      </c>
      <c r="B65" s="340">
        <v>0</v>
      </c>
      <c r="C65" s="340">
        <v>0</v>
      </c>
      <c r="D65" s="340">
        <v>0</v>
      </c>
      <c r="E65" s="340">
        <v>0</v>
      </c>
      <c r="F65" s="340">
        <v>0</v>
      </c>
      <c r="G65" s="340">
        <v>0</v>
      </c>
      <c r="H65" s="340">
        <v>0</v>
      </c>
      <c r="I65" s="340">
        <v>0</v>
      </c>
      <c r="J65" s="340">
        <v>0</v>
      </c>
      <c r="K65" s="340">
        <v>0</v>
      </c>
      <c r="L65" s="340">
        <v>0</v>
      </c>
      <c r="M65" s="340">
        <v>0</v>
      </c>
      <c r="N65" s="340">
        <v>0</v>
      </c>
      <c r="O65" s="340">
        <v>0</v>
      </c>
      <c r="P65" s="340">
        <v>0</v>
      </c>
      <c r="Q65" s="340">
        <v>0</v>
      </c>
      <c r="R65" s="340">
        <v>0</v>
      </c>
      <c r="S65" s="340">
        <v>0</v>
      </c>
      <c r="T65" s="340">
        <v>0</v>
      </c>
      <c r="U65" s="340">
        <v>0</v>
      </c>
      <c r="V65" s="340">
        <v>0</v>
      </c>
      <c r="W65" s="340">
        <v>0</v>
      </c>
      <c r="X65" s="340">
        <v>0</v>
      </c>
      <c r="Y65" s="340">
        <v>0</v>
      </c>
      <c r="Z65" s="341">
        <v>0</v>
      </c>
      <c r="AA65" s="341">
        <v>0</v>
      </c>
      <c r="AB65" s="341">
        <v>0</v>
      </c>
      <c r="AC65" s="341">
        <v>0</v>
      </c>
      <c r="AD65" s="341">
        <v>0</v>
      </c>
      <c r="AE65" s="341">
        <v>0</v>
      </c>
      <c r="AF65" s="341">
        <v>0</v>
      </c>
      <c r="AG65" s="341">
        <v>0</v>
      </c>
      <c r="AH65" s="341">
        <v>0</v>
      </c>
    </row>
    <row r="66" spans="1:34" ht="31.5" x14ac:dyDescent="0.2">
      <c r="A66" s="196" t="s">
        <v>534</v>
      </c>
      <c r="B66" s="340">
        <v>0</v>
      </c>
      <c r="C66" s="340">
        <v>0</v>
      </c>
      <c r="D66" s="340">
        <v>0</v>
      </c>
      <c r="E66" s="340">
        <v>0</v>
      </c>
      <c r="F66" s="340">
        <v>0</v>
      </c>
      <c r="G66" s="340">
        <v>0</v>
      </c>
      <c r="H66" s="340">
        <v>0</v>
      </c>
      <c r="I66" s="340">
        <v>0</v>
      </c>
      <c r="J66" s="340">
        <v>0</v>
      </c>
      <c r="K66" s="340">
        <v>0</v>
      </c>
      <c r="L66" s="340">
        <v>0</v>
      </c>
      <c r="M66" s="340">
        <v>0</v>
      </c>
      <c r="N66" s="340">
        <v>0</v>
      </c>
      <c r="O66" s="340">
        <v>0</v>
      </c>
      <c r="P66" s="340">
        <v>0</v>
      </c>
      <c r="Q66" s="340">
        <v>0</v>
      </c>
      <c r="R66" s="340">
        <v>0</v>
      </c>
      <c r="S66" s="340">
        <v>0</v>
      </c>
      <c r="T66" s="340">
        <v>0</v>
      </c>
      <c r="U66" s="340">
        <v>0</v>
      </c>
      <c r="V66" s="340">
        <v>0</v>
      </c>
      <c r="W66" s="340">
        <v>0</v>
      </c>
      <c r="X66" s="340">
        <v>0</v>
      </c>
      <c r="Y66" s="340">
        <v>0</v>
      </c>
      <c r="Z66" s="341">
        <v>0</v>
      </c>
      <c r="AA66" s="341">
        <v>0</v>
      </c>
      <c r="AB66" s="341">
        <v>0</v>
      </c>
      <c r="AC66" s="341">
        <v>0</v>
      </c>
      <c r="AD66" s="341">
        <v>0</v>
      </c>
      <c r="AE66" s="341">
        <v>0</v>
      </c>
      <c r="AF66" s="341">
        <v>0</v>
      </c>
      <c r="AG66" s="341">
        <v>0</v>
      </c>
      <c r="AH66" s="341">
        <v>0</v>
      </c>
    </row>
    <row r="67" spans="1:34" ht="28.5" x14ac:dyDescent="0.2">
      <c r="A67" s="197" t="s">
        <v>308</v>
      </c>
      <c r="B67" s="342">
        <f t="shared" ref="B67:AH67" si="15">B59+B60</f>
        <v>0</v>
      </c>
      <c r="C67" s="342">
        <f t="shared" si="15"/>
        <v>0</v>
      </c>
      <c r="D67" s="342">
        <f t="shared" si="15"/>
        <v>0</v>
      </c>
      <c r="E67" s="342">
        <f t="shared" si="15"/>
        <v>1227400.8023377028</v>
      </c>
      <c r="F67" s="342">
        <f t="shared" si="15"/>
        <v>3257428.6208186406</v>
      </c>
      <c r="G67" s="342">
        <f t="shared" si="15"/>
        <v>5523581.4101309963</v>
      </c>
      <c r="H67" s="342">
        <f t="shared" si="15"/>
        <v>5766618.99217676</v>
      </c>
      <c r="I67" s="342">
        <f t="shared" si="15"/>
        <v>6020350.2278325381</v>
      </c>
      <c r="J67" s="342">
        <f t="shared" si="15"/>
        <v>6279225.2876293371</v>
      </c>
      <c r="K67" s="342">
        <f t="shared" si="15"/>
        <v>6542952.7497097692</v>
      </c>
      <c r="L67" s="342">
        <f t="shared" si="15"/>
        <v>6811213.8124478692</v>
      </c>
      <c r="M67" s="342">
        <f t="shared" si="15"/>
        <v>7083662.3649457842</v>
      </c>
      <c r="N67" s="342">
        <f t="shared" si="15"/>
        <v>7367008.859543616</v>
      </c>
      <c r="O67" s="342">
        <f t="shared" si="15"/>
        <v>7661689.2139253607</v>
      </c>
      <c r="P67" s="342">
        <f t="shared" si="15"/>
        <v>7968156.7824823754</v>
      </c>
      <c r="Q67" s="342">
        <f t="shared" si="15"/>
        <v>8286883.0537816705</v>
      </c>
      <c r="R67" s="342">
        <f t="shared" si="15"/>
        <v>8618358.3759329375</v>
      </c>
      <c r="S67" s="342">
        <f t="shared" si="15"/>
        <v>8963092.7109702546</v>
      </c>
      <c r="T67" s="342">
        <f t="shared" si="15"/>
        <v>9321616.4194090664</v>
      </c>
      <c r="U67" s="342">
        <f t="shared" si="15"/>
        <v>9694481.0761854295</v>
      </c>
      <c r="V67" s="342">
        <f t="shared" si="15"/>
        <v>10082260.319232848</v>
      </c>
      <c r="W67" s="342">
        <f t="shared" si="15"/>
        <v>10485550.732002161</v>
      </c>
      <c r="X67" s="342">
        <f t="shared" si="15"/>
        <v>10904972.761282248</v>
      </c>
      <c r="Y67" s="342">
        <f t="shared" si="15"/>
        <v>11341171.67173354</v>
      </c>
      <c r="Z67" s="342">
        <f t="shared" si="15"/>
        <v>11794818.538602881</v>
      </c>
      <c r="AA67" s="342">
        <f t="shared" si="15"/>
        <v>12266611.280146997</v>
      </c>
      <c r="AB67" s="342">
        <f t="shared" si="15"/>
        <v>12757275.731352877</v>
      </c>
      <c r="AC67" s="342">
        <f t="shared" si="15"/>
        <v>13267566.760606991</v>
      </c>
      <c r="AD67" s="342">
        <f t="shared" si="15"/>
        <v>13798269.431031272</v>
      </c>
      <c r="AE67" s="342">
        <f t="shared" si="15"/>
        <v>14350200.208272524</v>
      </c>
      <c r="AF67" s="342">
        <f t="shared" si="15"/>
        <v>14924208.216603426</v>
      </c>
      <c r="AG67" s="342">
        <f t="shared" si="15"/>
        <v>15521176.545267563</v>
      </c>
      <c r="AH67" s="342">
        <f t="shared" si="15"/>
        <v>16142023.607078265</v>
      </c>
    </row>
    <row r="68" spans="1:34" x14ac:dyDescent="0.25">
      <c r="A68" s="196" t="s">
        <v>303</v>
      </c>
      <c r="B68" s="339"/>
      <c r="C68" s="339"/>
      <c r="D68" s="339"/>
      <c r="E68" s="339">
        <f>(B82+C82+D82+E82)*$B$28/$B$27</f>
        <v>-2136385.3966666665</v>
      </c>
      <c r="F68" s="339">
        <f>E68</f>
        <v>-2136385.3966666665</v>
      </c>
      <c r="G68" s="339">
        <f t="shared" ref="G68:AH68" si="16">F68</f>
        <v>-2136385.3966666665</v>
      </c>
      <c r="H68" s="339">
        <f t="shared" si="16"/>
        <v>-2136385.3966666665</v>
      </c>
      <c r="I68" s="339">
        <f t="shared" si="16"/>
        <v>-2136385.3966666665</v>
      </c>
      <c r="J68" s="339">
        <f t="shared" si="16"/>
        <v>-2136385.3966666665</v>
      </c>
      <c r="K68" s="339">
        <f t="shared" si="16"/>
        <v>-2136385.3966666665</v>
      </c>
      <c r="L68" s="339">
        <f t="shared" si="16"/>
        <v>-2136385.3966666665</v>
      </c>
      <c r="M68" s="339">
        <f t="shared" si="16"/>
        <v>-2136385.3966666665</v>
      </c>
      <c r="N68" s="339">
        <f t="shared" si="16"/>
        <v>-2136385.3966666665</v>
      </c>
      <c r="O68" s="339">
        <f t="shared" si="16"/>
        <v>-2136385.3966666665</v>
      </c>
      <c r="P68" s="339">
        <f t="shared" si="16"/>
        <v>-2136385.3966666665</v>
      </c>
      <c r="Q68" s="339">
        <f t="shared" si="16"/>
        <v>-2136385.3966666665</v>
      </c>
      <c r="R68" s="339">
        <f t="shared" si="16"/>
        <v>-2136385.3966666665</v>
      </c>
      <c r="S68" s="339">
        <f t="shared" si="16"/>
        <v>-2136385.3966666665</v>
      </c>
      <c r="T68" s="339">
        <f t="shared" si="16"/>
        <v>-2136385.3966666665</v>
      </c>
      <c r="U68" s="339">
        <f t="shared" si="16"/>
        <v>-2136385.3966666665</v>
      </c>
      <c r="V68" s="339">
        <f t="shared" si="16"/>
        <v>-2136385.3966666665</v>
      </c>
      <c r="W68" s="339">
        <f t="shared" si="16"/>
        <v>-2136385.3966666665</v>
      </c>
      <c r="X68" s="339">
        <f t="shared" si="16"/>
        <v>-2136385.3966666665</v>
      </c>
      <c r="Y68" s="339">
        <f t="shared" si="16"/>
        <v>-2136385.3966666665</v>
      </c>
      <c r="Z68" s="339">
        <f t="shared" si="16"/>
        <v>-2136385.3966666665</v>
      </c>
      <c r="AA68" s="339">
        <f t="shared" si="16"/>
        <v>-2136385.3966666665</v>
      </c>
      <c r="AB68" s="339">
        <f t="shared" si="16"/>
        <v>-2136385.3966666665</v>
      </c>
      <c r="AC68" s="339">
        <f t="shared" si="16"/>
        <v>-2136385.3966666665</v>
      </c>
      <c r="AD68" s="339">
        <f t="shared" si="16"/>
        <v>-2136385.3966666665</v>
      </c>
      <c r="AE68" s="339">
        <f t="shared" si="16"/>
        <v>-2136385.3966666665</v>
      </c>
      <c r="AF68" s="339">
        <f t="shared" si="16"/>
        <v>-2136385.3966666665</v>
      </c>
      <c r="AG68" s="339">
        <f t="shared" si="16"/>
        <v>-2136385.3966666665</v>
      </c>
      <c r="AH68" s="339">
        <f t="shared" si="16"/>
        <v>-2136385.3966666665</v>
      </c>
    </row>
    <row r="69" spans="1:34" ht="28.5" x14ac:dyDescent="0.2">
      <c r="A69" s="197" t="s">
        <v>304</v>
      </c>
      <c r="B69" s="342">
        <f t="shared" ref="B69:AH69" si="17">B67+B68</f>
        <v>0</v>
      </c>
      <c r="C69" s="342">
        <f t="shared" si="17"/>
        <v>0</v>
      </c>
      <c r="D69" s="342">
        <f t="shared" si="17"/>
        <v>0</v>
      </c>
      <c r="E69" s="342">
        <f t="shared" si="17"/>
        <v>-908984.59432896366</v>
      </c>
      <c r="F69" s="342">
        <f t="shared" si="17"/>
        <v>1121043.2241519741</v>
      </c>
      <c r="G69" s="342">
        <f t="shared" si="17"/>
        <v>3387196.0134643298</v>
      </c>
      <c r="H69" s="342">
        <f t="shared" si="17"/>
        <v>3630233.5955100935</v>
      </c>
      <c r="I69" s="342">
        <f t="shared" si="17"/>
        <v>3883964.8311658716</v>
      </c>
      <c r="J69" s="342">
        <f t="shared" si="17"/>
        <v>4142839.8909626706</v>
      </c>
      <c r="K69" s="342">
        <f t="shared" si="17"/>
        <v>4406567.3530431027</v>
      </c>
      <c r="L69" s="342">
        <f t="shared" si="17"/>
        <v>4674828.4157812027</v>
      </c>
      <c r="M69" s="342">
        <f t="shared" si="17"/>
        <v>4947276.9682791177</v>
      </c>
      <c r="N69" s="342">
        <f t="shared" si="17"/>
        <v>5230623.4628769495</v>
      </c>
      <c r="O69" s="342">
        <f t="shared" si="17"/>
        <v>5525303.8172586942</v>
      </c>
      <c r="P69" s="342">
        <f t="shared" si="17"/>
        <v>5831771.3858157089</v>
      </c>
      <c r="Q69" s="342">
        <f t="shared" si="17"/>
        <v>6150497.657115004</v>
      </c>
      <c r="R69" s="342">
        <f t="shared" si="17"/>
        <v>6481972.979266271</v>
      </c>
      <c r="S69" s="342">
        <f t="shared" si="17"/>
        <v>6826707.3143035881</v>
      </c>
      <c r="T69" s="342">
        <f t="shared" si="17"/>
        <v>7185231.0227423999</v>
      </c>
      <c r="U69" s="342">
        <f t="shared" si="17"/>
        <v>7558095.679518763</v>
      </c>
      <c r="V69" s="342">
        <f t="shared" si="17"/>
        <v>7945874.922566181</v>
      </c>
      <c r="W69" s="342">
        <f t="shared" si="17"/>
        <v>8349165.335335495</v>
      </c>
      <c r="X69" s="342">
        <f t="shared" si="17"/>
        <v>8768587.3646155819</v>
      </c>
      <c r="Y69" s="342">
        <f t="shared" si="17"/>
        <v>9204786.2750668731</v>
      </c>
      <c r="Z69" s="342">
        <f t="shared" si="17"/>
        <v>9658433.1419362146</v>
      </c>
      <c r="AA69" s="342">
        <f t="shared" si="17"/>
        <v>10130225.883480331</v>
      </c>
      <c r="AB69" s="342">
        <f t="shared" si="17"/>
        <v>10620890.33468621</v>
      </c>
      <c r="AC69" s="342">
        <f t="shared" si="17"/>
        <v>11131181.363940325</v>
      </c>
      <c r="AD69" s="342">
        <f t="shared" si="17"/>
        <v>11661884.034364605</v>
      </c>
      <c r="AE69" s="342">
        <f t="shared" si="17"/>
        <v>12213814.811605858</v>
      </c>
      <c r="AF69" s="342">
        <f t="shared" si="17"/>
        <v>12787822.81993676</v>
      </c>
      <c r="AG69" s="342">
        <f t="shared" si="17"/>
        <v>13384791.148600897</v>
      </c>
      <c r="AH69" s="342">
        <f t="shared" si="17"/>
        <v>14005638.210411599</v>
      </c>
    </row>
    <row r="70" spans="1:34" x14ac:dyDescent="0.2">
      <c r="A70" s="196" t="s">
        <v>302</v>
      </c>
      <c r="B70" s="340">
        <v>0</v>
      </c>
      <c r="C70" s="340">
        <v>0</v>
      </c>
      <c r="D70" s="340">
        <v>0</v>
      </c>
      <c r="E70" s="340">
        <v>0</v>
      </c>
      <c r="F70" s="340">
        <v>0</v>
      </c>
      <c r="G70" s="340">
        <v>0</v>
      </c>
      <c r="H70" s="340">
        <v>0</v>
      </c>
      <c r="I70" s="340">
        <v>0</v>
      </c>
      <c r="J70" s="340">
        <v>0</v>
      </c>
      <c r="K70" s="340">
        <v>0</v>
      </c>
      <c r="L70" s="340">
        <v>0</v>
      </c>
      <c r="M70" s="340">
        <v>0</v>
      </c>
      <c r="N70" s="340">
        <v>0</v>
      </c>
      <c r="O70" s="340">
        <v>0</v>
      </c>
      <c r="P70" s="340">
        <v>0</v>
      </c>
      <c r="Q70" s="340">
        <v>0</v>
      </c>
      <c r="R70" s="340">
        <v>0</v>
      </c>
      <c r="S70" s="340">
        <v>0</v>
      </c>
      <c r="T70" s="340">
        <v>0</v>
      </c>
      <c r="U70" s="340">
        <v>0</v>
      </c>
      <c r="V70" s="340">
        <v>0</v>
      </c>
      <c r="W70" s="340">
        <v>0</v>
      </c>
      <c r="X70" s="340">
        <v>0</v>
      </c>
      <c r="Y70" s="340">
        <v>0</v>
      </c>
      <c r="Z70" s="341">
        <v>0</v>
      </c>
      <c r="AA70" s="341">
        <v>0</v>
      </c>
      <c r="AB70" s="341">
        <v>0</v>
      </c>
      <c r="AC70" s="341">
        <v>0</v>
      </c>
      <c r="AD70" s="341">
        <v>0</v>
      </c>
      <c r="AE70" s="341">
        <v>0</v>
      </c>
      <c r="AF70" s="341">
        <v>0</v>
      </c>
      <c r="AG70" s="341">
        <v>0</v>
      </c>
      <c r="AH70" s="341">
        <v>0</v>
      </c>
    </row>
    <row r="71" spans="1:34" ht="14.25" x14ac:dyDescent="0.2">
      <c r="A71" s="197" t="s">
        <v>307</v>
      </c>
      <c r="B71" s="342">
        <f t="shared" ref="B71:AH71" si="18">B69+B70</f>
        <v>0</v>
      </c>
      <c r="C71" s="342">
        <f t="shared" si="18"/>
        <v>0</v>
      </c>
      <c r="D71" s="342">
        <f t="shared" si="18"/>
        <v>0</v>
      </c>
      <c r="E71" s="342">
        <f t="shared" si="18"/>
        <v>-908984.59432896366</v>
      </c>
      <c r="F71" s="342">
        <f t="shared" si="18"/>
        <v>1121043.2241519741</v>
      </c>
      <c r="G71" s="342">
        <f t="shared" si="18"/>
        <v>3387196.0134643298</v>
      </c>
      <c r="H71" s="342">
        <f t="shared" si="18"/>
        <v>3630233.5955100935</v>
      </c>
      <c r="I71" s="342">
        <f t="shared" si="18"/>
        <v>3883964.8311658716</v>
      </c>
      <c r="J71" s="342">
        <f t="shared" si="18"/>
        <v>4142839.8909626706</v>
      </c>
      <c r="K71" s="342">
        <f t="shared" si="18"/>
        <v>4406567.3530431027</v>
      </c>
      <c r="L71" s="342">
        <f t="shared" si="18"/>
        <v>4674828.4157812027</v>
      </c>
      <c r="M71" s="342">
        <f t="shared" si="18"/>
        <v>4947276.9682791177</v>
      </c>
      <c r="N71" s="342">
        <f t="shared" si="18"/>
        <v>5230623.4628769495</v>
      </c>
      <c r="O71" s="342">
        <f t="shared" si="18"/>
        <v>5525303.8172586942</v>
      </c>
      <c r="P71" s="342">
        <f t="shared" si="18"/>
        <v>5831771.3858157089</v>
      </c>
      <c r="Q71" s="342">
        <f t="shared" si="18"/>
        <v>6150497.657115004</v>
      </c>
      <c r="R71" s="342">
        <f t="shared" si="18"/>
        <v>6481972.979266271</v>
      </c>
      <c r="S71" s="342">
        <f t="shared" si="18"/>
        <v>6826707.3143035881</v>
      </c>
      <c r="T71" s="342">
        <f t="shared" si="18"/>
        <v>7185231.0227423999</v>
      </c>
      <c r="U71" s="342">
        <f t="shared" si="18"/>
        <v>7558095.679518763</v>
      </c>
      <c r="V71" s="342">
        <f t="shared" si="18"/>
        <v>7945874.922566181</v>
      </c>
      <c r="W71" s="342">
        <f t="shared" si="18"/>
        <v>8349165.335335495</v>
      </c>
      <c r="X71" s="342">
        <f t="shared" si="18"/>
        <v>8768587.3646155819</v>
      </c>
      <c r="Y71" s="342">
        <f t="shared" si="18"/>
        <v>9204786.2750668731</v>
      </c>
      <c r="Z71" s="342">
        <f t="shared" si="18"/>
        <v>9658433.1419362146</v>
      </c>
      <c r="AA71" s="342">
        <f t="shared" si="18"/>
        <v>10130225.883480331</v>
      </c>
      <c r="AB71" s="342">
        <f t="shared" si="18"/>
        <v>10620890.33468621</v>
      </c>
      <c r="AC71" s="342">
        <f t="shared" si="18"/>
        <v>11131181.363940325</v>
      </c>
      <c r="AD71" s="342">
        <f t="shared" si="18"/>
        <v>11661884.034364605</v>
      </c>
      <c r="AE71" s="342">
        <f t="shared" si="18"/>
        <v>12213814.811605858</v>
      </c>
      <c r="AF71" s="342">
        <f t="shared" si="18"/>
        <v>12787822.81993676</v>
      </c>
      <c r="AG71" s="342">
        <f t="shared" si="18"/>
        <v>13384791.148600897</v>
      </c>
      <c r="AH71" s="342">
        <f t="shared" si="18"/>
        <v>14005638.210411599</v>
      </c>
    </row>
    <row r="72" spans="1:34" x14ac:dyDescent="0.25">
      <c r="A72" s="196" t="s">
        <v>301</v>
      </c>
      <c r="B72" s="339">
        <f t="shared" ref="B72:AH72" si="19">-B71*$B$36</f>
        <v>0</v>
      </c>
      <c r="C72" s="339">
        <f t="shared" si="19"/>
        <v>0</v>
      </c>
      <c r="D72" s="339">
        <f t="shared" si="19"/>
        <v>0</v>
      </c>
      <c r="E72" s="339">
        <f t="shared" si="19"/>
        <v>181796.91886579274</v>
      </c>
      <c r="F72" s="339">
        <f t="shared" si="19"/>
        <v>-224208.64483039483</v>
      </c>
      <c r="G72" s="339">
        <f t="shared" si="19"/>
        <v>-677439.20269286598</v>
      </c>
      <c r="H72" s="339">
        <f t="shared" si="19"/>
        <v>-726046.71910201875</v>
      </c>
      <c r="I72" s="339">
        <f t="shared" si="19"/>
        <v>-776792.96623317432</v>
      </c>
      <c r="J72" s="339">
        <f t="shared" si="19"/>
        <v>-828567.97819253418</v>
      </c>
      <c r="K72" s="339">
        <f t="shared" si="19"/>
        <v>-881313.47060862056</v>
      </c>
      <c r="L72" s="339">
        <f t="shared" si="19"/>
        <v>-934965.68315624062</v>
      </c>
      <c r="M72" s="339">
        <f t="shared" si="19"/>
        <v>-989455.39365582354</v>
      </c>
      <c r="N72" s="339">
        <f t="shared" si="19"/>
        <v>-1046124.69257539</v>
      </c>
      <c r="O72" s="339">
        <f t="shared" si="19"/>
        <v>-1105060.763451739</v>
      </c>
      <c r="P72" s="339">
        <f t="shared" si="19"/>
        <v>-1166354.2771631419</v>
      </c>
      <c r="Q72" s="339">
        <f t="shared" si="19"/>
        <v>-1230099.5314230009</v>
      </c>
      <c r="R72" s="339">
        <f t="shared" si="19"/>
        <v>-1296394.5958532542</v>
      </c>
      <c r="S72" s="339">
        <f t="shared" si="19"/>
        <v>-1365341.4628607177</v>
      </c>
      <c r="T72" s="339">
        <f t="shared" si="19"/>
        <v>-1437046.20454848</v>
      </c>
      <c r="U72" s="339">
        <f t="shared" si="19"/>
        <v>-1511619.1359037526</v>
      </c>
      <c r="V72" s="339">
        <f t="shared" si="19"/>
        <v>-1589174.9845132362</v>
      </c>
      <c r="W72" s="339">
        <f t="shared" si="19"/>
        <v>-1669833.067067099</v>
      </c>
      <c r="X72" s="339">
        <f t="shared" si="19"/>
        <v>-1753717.4729231165</v>
      </c>
      <c r="Y72" s="339">
        <f t="shared" si="19"/>
        <v>-1840957.2550133746</v>
      </c>
      <c r="Z72" s="339">
        <f t="shared" si="19"/>
        <v>-1931686.628387243</v>
      </c>
      <c r="AA72" s="339">
        <f t="shared" si="19"/>
        <v>-2026045.1766960663</v>
      </c>
      <c r="AB72" s="339">
        <f t="shared" si="19"/>
        <v>-2124178.0669372422</v>
      </c>
      <c r="AC72" s="339">
        <f t="shared" si="19"/>
        <v>-2226236.272788065</v>
      </c>
      <c r="AD72" s="339">
        <f t="shared" si="19"/>
        <v>-2332376.8068729211</v>
      </c>
      <c r="AE72" s="339">
        <f t="shared" si="19"/>
        <v>-2442762.9623211715</v>
      </c>
      <c r="AF72" s="339">
        <f t="shared" si="19"/>
        <v>-2557564.563987352</v>
      </c>
      <c r="AG72" s="339">
        <f t="shared" si="19"/>
        <v>-2676958.2297201795</v>
      </c>
      <c r="AH72" s="339">
        <f t="shared" si="19"/>
        <v>-2801127.6420823201</v>
      </c>
    </row>
    <row r="73" spans="1:34" ht="15" thickBot="1" x14ac:dyDescent="0.25">
      <c r="A73" s="199" t="s">
        <v>306</v>
      </c>
      <c r="B73" s="343">
        <f t="shared" ref="B73:AH73" si="20">B71+B72</f>
        <v>0</v>
      </c>
      <c r="C73" s="343">
        <f t="shared" si="20"/>
        <v>0</v>
      </c>
      <c r="D73" s="343">
        <f t="shared" si="20"/>
        <v>0</v>
      </c>
      <c r="E73" s="343">
        <f t="shared" si="20"/>
        <v>-727187.67546317098</v>
      </c>
      <c r="F73" s="343">
        <f t="shared" si="20"/>
        <v>896834.57932157931</v>
      </c>
      <c r="G73" s="343">
        <f t="shared" si="20"/>
        <v>2709756.8107714639</v>
      </c>
      <c r="H73" s="343">
        <f t="shared" si="20"/>
        <v>2904186.876408075</v>
      </c>
      <c r="I73" s="343">
        <f t="shared" si="20"/>
        <v>3107171.8649326973</v>
      </c>
      <c r="J73" s="343">
        <f t="shared" si="20"/>
        <v>3314271.9127701363</v>
      </c>
      <c r="K73" s="343">
        <f t="shared" si="20"/>
        <v>3525253.8824344822</v>
      </c>
      <c r="L73" s="343">
        <f t="shared" si="20"/>
        <v>3739862.732624962</v>
      </c>
      <c r="M73" s="343">
        <f t="shared" si="20"/>
        <v>3957821.5746232942</v>
      </c>
      <c r="N73" s="343">
        <f t="shared" si="20"/>
        <v>4184498.7703015595</v>
      </c>
      <c r="O73" s="343">
        <f t="shared" si="20"/>
        <v>4420243.053806955</v>
      </c>
      <c r="P73" s="343">
        <f t="shared" si="20"/>
        <v>4665417.1086525675</v>
      </c>
      <c r="Q73" s="343">
        <f t="shared" si="20"/>
        <v>4920398.1256920034</v>
      </c>
      <c r="R73" s="343">
        <f t="shared" si="20"/>
        <v>5185578.3834130168</v>
      </c>
      <c r="S73" s="343">
        <f t="shared" si="20"/>
        <v>5461365.8514428707</v>
      </c>
      <c r="T73" s="343">
        <f t="shared" si="20"/>
        <v>5748184.81819392</v>
      </c>
      <c r="U73" s="343">
        <f t="shared" si="20"/>
        <v>6046476.5436150106</v>
      </c>
      <c r="V73" s="343">
        <f t="shared" si="20"/>
        <v>6356699.9380529448</v>
      </c>
      <c r="W73" s="343">
        <f t="shared" si="20"/>
        <v>6679332.2682683961</v>
      </c>
      <c r="X73" s="343">
        <f t="shared" si="20"/>
        <v>7014869.8916924652</v>
      </c>
      <c r="Y73" s="343">
        <f t="shared" si="20"/>
        <v>7363829.0200534984</v>
      </c>
      <c r="Z73" s="343">
        <f t="shared" si="20"/>
        <v>7726746.5135489721</v>
      </c>
      <c r="AA73" s="343">
        <f t="shared" si="20"/>
        <v>8104180.7067842651</v>
      </c>
      <c r="AB73" s="343">
        <f t="shared" si="20"/>
        <v>8496712.2677489687</v>
      </c>
      <c r="AC73" s="343">
        <f t="shared" si="20"/>
        <v>8904945.0911522601</v>
      </c>
      <c r="AD73" s="343">
        <f t="shared" si="20"/>
        <v>9329507.2274916843</v>
      </c>
      <c r="AE73" s="343">
        <f t="shared" si="20"/>
        <v>9771051.8492846861</v>
      </c>
      <c r="AF73" s="343">
        <f t="shared" si="20"/>
        <v>10230258.255949408</v>
      </c>
      <c r="AG73" s="343">
        <f t="shared" si="20"/>
        <v>10707832.918880718</v>
      </c>
      <c r="AH73" s="343">
        <f t="shared" si="20"/>
        <v>11204510.568329278</v>
      </c>
    </row>
    <row r="74" spans="1:34" s="200" customFormat="1" ht="16.5" thickBot="1" x14ac:dyDescent="0.25">
      <c r="A74" s="192"/>
      <c r="B74" s="333">
        <v>0</v>
      </c>
      <c r="C74" s="333">
        <v>0</v>
      </c>
      <c r="D74" s="333">
        <v>0.5</v>
      </c>
      <c r="E74" s="333">
        <v>1.5</v>
      </c>
      <c r="F74" s="333">
        <v>2.5</v>
      </c>
      <c r="G74" s="333">
        <v>3.5</v>
      </c>
      <c r="H74" s="333">
        <v>4.5</v>
      </c>
      <c r="I74" s="333">
        <v>5.5</v>
      </c>
      <c r="J74" s="333">
        <v>6.5</v>
      </c>
      <c r="K74" s="333">
        <v>7.5</v>
      </c>
      <c r="L74" s="333">
        <v>8.5</v>
      </c>
      <c r="M74" s="333">
        <v>9.5</v>
      </c>
      <c r="N74" s="333">
        <v>10.5</v>
      </c>
      <c r="O74" s="333">
        <v>11.5</v>
      </c>
      <c r="P74" s="333">
        <v>12.5</v>
      </c>
      <c r="Q74" s="333">
        <v>13.5</v>
      </c>
      <c r="R74" s="333">
        <v>14.5</v>
      </c>
      <c r="S74" s="333">
        <v>15.5</v>
      </c>
      <c r="T74" s="333">
        <v>16.5</v>
      </c>
      <c r="U74" s="333">
        <v>17.5</v>
      </c>
      <c r="V74" s="333">
        <v>18.5</v>
      </c>
      <c r="W74" s="333">
        <v>19.5</v>
      </c>
      <c r="X74" s="333">
        <v>20.5</v>
      </c>
      <c r="Y74" s="333">
        <v>21.5</v>
      </c>
      <c r="Z74" s="333">
        <v>22.5</v>
      </c>
      <c r="AA74" s="333">
        <v>23.5</v>
      </c>
      <c r="AB74" s="333">
        <v>24.5</v>
      </c>
      <c r="AC74" s="333">
        <v>25.5</v>
      </c>
      <c r="AD74" s="333">
        <v>26.5</v>
      </c>
      <c r="AE74" s="333">
        <v>27.5</v>
      </c>
      <c r="AF74" s="333">
        <v>28.5</v>
      </c>
      <c r="AG74" s="333">
        <v>29.5</v>
      </c>
      <c r="AH74" s="333">
        <v>30.5</v>
      </c>
    </row>
    <row r="75" spans="1:34" x14ac:dyDescent="0.2">
      <c r="A75" s="187" t="s">
        <v>305</v>
      </c>
      <c r="B75" s="188">
        <f t="shared" ref="B75:AH75" si="21">B58</f>
        <v>1</v>
      </c>
      <c r="C75" s="188">
        <f t="shared" si="21"/>
        <v>2</v>
      </c>
      <c r="D75" s="188">
        <f t="shared" si="21"/>
        <v>3</v>
      </c>
      <c r="E75" s="188">
        <f t="shared" si="21"/>
        <v>4</v>
      </c>
      <c r="F75" s="188">
        <f t="shared" si="21"/>
        <v>5</v>
      </c>
      <c r="G75" s="188">
        <f t="shared" si="21"/>
        <v>6</v>
      </c>
      <c r="H75" s="188">
        <f t="shared" si="21"/>
        <v>7</v>
      </c>
      <c r="I75" s="188">
        <f t="shared" si="21"/>
        <v>8</v>
      </c>
      <c r="J75" s="188">
        <f t="shared" si="21"/>
        <v>9</v>
      </c>
      <c r="K75" s="188">
        <f t="shared" si="21"/>
        <v>10</v>
      </c>
      <c r="L75" s="188">
        <f t="shared" si="21"/>
        <v>11</v>
      </c>
      <c r="M75" s="188">
        <f t="shared" si="21"/>
        <v>12</v>
      </c>
      <c r="N75" s="188">
        <f t="shared" si="21"/>
        <v>13</v>
      </c>
      <c r="O75" s="188">
        <f t="shared" si="21"/>
        <v>14</v>
      </c>
      <c r="P75" s="188">
        <f t="shared" si="21"/>
        <v>15</v>
      </c>
      <c r="Q75" s="188">
        <f t="shared" si="21"/>
        <v>16</v>
      </c>
      <c r="R75" s="188">
        <f t="shared" si="21"/>
        <v>17</v>
      </c>
      <c r="S75" s="188">
        <f t="shared" si="21"/>
        <v>18</v>
      </c>
      <c r="T75" s="188">
        <f t="shared" si="21"/>
        <v>19</v>
      </c>
      <c r="U75" s="188">
        <f t="shared" si="21"/>
        <v>20</v>
      </c>
      <c r="V75" s="188">
        <f t="shared" si="21"/>
        <v>21</v>
      </c>
      <c r="W75" s="188">
        <f t="shared" si="21"/>
        <v>22</v>
      </c>
      <c r="X75" s="188">
        <f t="shared" si="21"/>
        <v>23</v>
      </c>
      <c r="Y75" s="188">
        <f t="shared" si="21"/>
        <v>24</v>
      </c>
      <c r="Z75" s="188">
        <f t="shared" si="21"/>
        <v>25</v>
      </c>
      <c r="AA75" s="188">
        <f t="shared" si="21"/>
        <v>26</v>
      </c>
      <c r="AB75" s="188">
        <f t="shared" si="21"/>
        <v>27</v>
      </c>
      <c r="AC75" s="188">
        <f t="shared" si="21"/>
        <v>28</v>
      </c>
      <c r="AD75" s="188">
        <f t="shared" si="21"/>
        <v>29</v>
      </c>
      <c r="AE75" s="188">
        <f t="shared" si="21"/>
        <v>30</v>
      </c>
      <c r="AF75" s="188">
        <f t="shared" si="21"/>
        <v>31</v>
      </c>
      <c r="AG75" s="188">
        <f t="shared" si="21"/>
        <v>32</v>
      </c>
      <c r="AH75" s="188">
        <f t="shared" si="21"/>
        <v>33</v>
      </c>
    </row>
    <row r="76" spans="1:34" ht="28.5" x14ac:dyDescent="0.2">
      <c r="A76" s="195" t="s">
        <v>304</v>
      </c>
      <c r="B76" s="342">
        <f>B69</f>
        <v>0</v>
      </c>
      <c r="C76" s="342">
        <f t="shared" ref="C76:AH76" si="22">C69</f>
        <v>0</v>
      </c>
      <c r="D76" s="342">
        <f t="shared" si="22"/>
        <v>0</v>
      </c>
      <c r="E76" s="342">
        <f t="shared" si="22"/>
        <v>-908984.59432896366</v>
      </c>
      <c r="F76" s="342">
        <f t="shared" si="22"/>
        <v>1121043.2241519741</v>
      </c>
      <c r="G76" s="342">
        <f t="shared" si="22"/>
        <v>3387196.0134643298</v>
      </c>
      <c r="H76" s="342">
        <f t="shared" si="22"/>
        <v>3630233.5955100935</v>
      </c>
      <c r="I76" s="342">
        <f t="shared" si="22"/>
        <v>3883964.8311658716</v>
      </c>
      <c r="J76" s="342">
        <f t="shared" si="22"/>
        <v>4142839.8909626706</v>
      </c>
      <c r="K76" s="342">
        <f t="shared" si="22"/>
        <v>4406567.3530431027</v>
      </c>
      <c r="L76" s="342">
        <f t="shared" si="22"/>
        <v>4674828.4157812027</v>
      </c>
      <c r="M76" s="342">
        <f t="shared" si="22"/>
        <v>4947276.9682791177</v>
      </c>
      <c r="N76" s="342">
        <f t="shared" si="22"/>
        <v>5230623.4628769495</v>
      </c>
      <c r="O76" s="342">
        <f t="shared" si="22"/>
        <v>5525303.8172586942</v>
      </c>
      <c r="P76" s="342">
        <f t="shared" si="22"/>
        <v>5831771.3858157089</v>
      </c>
      <c r="Q76" s="342">
        <f t="shared" si="22"/>
        <v>6150497.657115004</v>
      </c>
      <c r="R76" s="342">
        <f t="shared" si="22"/>
        <v>6481972.979266271</v>
      </c>
      <c r="S76" s="342">
        <f t="shared" si="22"/>
        <v>6826707.3143035881</v>
      </c>
      <c r="T76" s="342">
        <f t="shared" si="22"/>
        <v>7185231.0227423999</v>
      </c>
      <c r="U76" s="342">
        <f t="shared" si="22"/>
        <v>7558095.679518763</v>
      </c>
      <c r="V76" s="342">
        <f t="shared" si="22"/>
        <v>7945874.922566181</v>
      </c>
      <c r="W76" s="342">
        <f t="shared" si="22"/>
        <v>8349165.335335495</v>
      </c>
      <c r="X76" s="342">
        <f t="shared" si="22"/>
        <v>8768587.3646155819</v>
      </c>
      <c r="Y76" s="342">
        <f t="shared" si="22"/>
        <v>9204786.2750668731</v>
      </c>
      <c r="Z76" s="342">
        <f t="shared" si="22"/>
        <v>9658433.1419362146</v>
      </c>
      <c r="AA76" s="342">
        <f t="shared" si="22"/>
        <v>10130225.883480331</v>
      </c>
      <c r="AB76" s="342">
        <f t="shared" si="22"/>
        <v>10620890.33468621</v>
      </c>
      <c r="AC76" s="342">
        <f t="shared" si="22"/>
        <v>11131181.363940325</v>
      </c>
      <c r="AD76" s="342">
        <f t="shared" si="22"/>
        <v>11661884.034364605</v>
      </c>
      <c r="AE76" s="342">
        <f t="shared" si="22"/>
        <v>12213814.811605858</v>
      </c>
      <c r="AF76" s="342">
        <f t="shared" si="22"/>
        <v>12787822.81993676</v>
      </c>
      <c r="AG76" s="342">
        <f t="shared" si="22"/>
        <v>13384791.148600897</v>
      </c>
      <c r="AH76" s="342">
        <f t="shared" si="22"/>
        <v>14005638.210411599</v>
      </c>
    </row>
    <row r="77" spans="1:34" x14ac:dyDescent="0.25">
      <c r="A77" s="196" t="s">
        <v>303</v>
      </c>
      <c r="B77" s="339">
        <f>-B68</f>
        <v>0</v>
      </c>
      <c r="C77" s="339">
        <f t="shared" ref="C77:AH77" si="23">-C68</f>
        <v>0</v>
      </c>
      <c r="D77" s="339">
        <f t="shared" si="23"/>
        <v>0</v>
      </c>
      <c r="E77" s="339">
        <f t="shared" si="23"/>
        <v>2136385.3966666665</v>
      </c>
      <c r="F77" s="339">
        <f t="shared" si="23"/>
        <v>2136385.3966666665</v>
      </c>
      <c r="G77" s="339">
        <f t="shared" si="23"/>
        <v>2136385.3966666665</v>
      </c>
      <c r="H77" s="339">
        <f t="shared" si="23"/>
        <v>2136385.3966666665</v>
      </c>
      <c r="I77" s="339">
        <f t="shared" si="23"/>
        <v>2136385.3966666665</v>
      </c>
      <c r="J77" s="339">
        <f t="shared" si="23"/>
        <v>2136385.3966666665</v>
      </c>
      <c r="K77" s="339">
        <f t="shared" si="23"/>
        <v>2136385.3966666665</v>
      </c>
      <c r="L77" s="339">
        <f t="shared" si="23"/>
        <v>2136385.3966666665</v>
      </c>
      <c r="M77" s="339">
        <f t="shared" si="23"/>
        <v>2136385.3966666665</v>
      </c>
      <c r="N77" s="339">
        <f t="shared" si="23"/>
        <v>2136385.3966666665</v>
      </c>
      <c r="O77" s="339">
        <f t="shared" si="23"/>
        <v>2136385.3966666665</v>
      </c>
      <c r="P77" s="339">
        <f t="shared" si="23"/>
        <v>2136385.3966666665</v>
      </c>
      <c r="Q77" s="339">
        <f t="shared" si="23"/>
        <v>2136385.3966666665</v>
      </c>
      <c r="R77" s="339">
        <f t="shared" si="23"/>
        <v>2136385.3966666665</v>
      </c>
      <c r="S77" s="339">
        <f t="shared" si="23"/>
        <v>2136385.3966666665</v>
      </c>
      <c r="T77" s="339">
        <f t="shared" si="23"/>
        <v>2136385.3966666665</v>
      </c>
      <c r="U77" s="339">
        <f t="shared" si="23"/>
        <v>2136385.3966666665</v>
      </c>
      <c r="V77" s="339">
        <f t="shared" si="23"/>
        <v>2136385.3966666665</v>
      </c>
      <c r="W77" s="339">
        <f t="shared" si="23"/>
        <v>2136385.3966666665</v>
      </c>
      <c r="X77" s="339">
        <f t="shared" si="23"/>
        <v>2136385.3966666665</v>
      </c>
      <c r="Y77" s="339">
        <f t="shared" si="23"/>
        <v>2136385.3966666665</v>
      </c>
      <c r="Z77" s="339">
        <f t="shared" si="23"/>
        <v>2136385.3966666665</v>
      </c>
      <c r="AA77" s="339">
        <f t="shared" si="23"/>
        <v>2136385.3966666665</v>
      </c>
      <c r="AB77" s="339">
        <f t="shared" si="23"/>
        <v>2136385.3966666665</v>
      </c>
      <c r="AC77" s="339">
        <f t="shared" si="23"/>
        <v>2136385.3966666665</v>
      </c>
      <c r="AD77" s="339">
        <f t="shared" si="23"/>
        <v>2136385.3966666665</v>
      </c>
      <c r="AE77" s="339">
        <f t="shared" si="23"/>
        <v>2136385.3966666665</v>
      </c>
      <c r="AF77" s="339">
        <f t="shared" si="23"/>
        <v>2136385.3966666665</v>
      </c>
      <c r="AG77" s="339">
        <f t="shared" si="23"/>
        <v>2136385.3966666665</v>
      </c>
      <c r="AH77" s="339">
        <f t="shared" si="23"/>
        <v>2136385.3966666665</v>
      </c>
    </row>
    <row r="78" spans="1:34" x14ac:dyDescent="0.25">
      <c r="A78" s="196" t="s">
        <v>302</v>
      </c>
      <c r="B78" s="339">
        <f t="shared" ref="B78:AH78" si="24">B70</f>
        <v>0</v>
      </c>
      <c r="C78" s="339">
        <f t="shared" si="24"/>
        <v>0</v>
      </c>
      <c r="D78" s="339">
        <f t="shared" si="24"/>
        <v>0</v>
      </c>
      <c r="E78" s="339">
        <f t="shared" si="24"/>
        <v>0</v>
      </c>
      <c r="F78" s="339">
        <f t="shared" si="24"/>
        <v>0</v>
      </c>
      <c r="G78" s="339">
        <f t="shared" si="24"/>
        <v>0</v>
      </c>
      <c r="H78" s="339">
        <f t="shared" si="24"/>
        <v>0</v>
      </c>
      <c r="I78" s="339">
        <f t="shared" si="24"/>
        <v>0</v>
      </c>
      <c r="J78" s="339">
        <f t="shared" si="24"/>
        <v>0</v>
      </c>
      <c r="K78" s="339">
        <f t="shared" si="24"/>
        <v>0</v>
      </c>
      <c r="L78" s="339">
        <f t="shared" si="24"/>
        <v>0</v>
      </c>
      <c r="M78" s="339">
        <f t="shared" si="24"/>
        <v>0</v>
      </c>
      <c r="N78" s="339">
        <f t="shared" si="24"/>
        <v>0</v>
      </c>
      <c r="O78" s="339">
        <f t="shared" si="24"/>
        <v>0</v>
      </c>
      <c r="P78" s="339">
        <f t="shared" si="24"/>
        <v>0</v>
      </c>
      <c r="Q78" s="339">
        <f t="shared" si="24"/>
        <v>0</v>
      </c>
      <c r="R78" s="339">
        <f t="shared" si="24"/>
        <v>0</v>
      </c>
      <c r="S78" s="339">
        <f t="shared" si="24"/>
        <v>0</v>
      </c>
      <c r="T78" s="339">
        <f t="shared" si="24"/>
        <v>0</v>
      </c>
      <c r="U78" s="339">
        <f t="shared" si="24"/>
        <v>0</v>
      </c>
      <c r="V78" s="339">
        <f t="shared" si="24"/>
        <v>0</v>
      </c>
      <c r="W78" s="339">
        <f t="shared" si="24"/>
        <v>0</v>
      </c>
      <c r="X78" s="339">
        <f t="shared" si="24"/>
        <v>0</v>
      </c>
      <c r="Y78" s="339">
        <f t="shared" si="24"/>
        <v>0</v>
      </c>
      <c r="Z78" s="339">
        <f t="shared" si="24"/>
        <v>0</v>
      </c>
      <c r="AA78" s="339">
        <f t="shared" si="24"/>
        <v>0</v>
      </c>
      <c r="AB78" s="339">
        <f t="shared" si="24"/>
        <v>0</v>
      </c>
      <c r="AC78" s="339">
        <f t="shared" si="24"/>
        <v>0</v>
      </c>
      <c r="AD78" s="339">
        <f t="shared" si="24"/>
        <v>0</v>
      </c>
      <c r="AE78" s="339">
        <f t="shared" si="24"/>
        <v>0</v>
      </c>
      <c r="AF78" s="339">
        <f t="shared" si="24"/>
        <v>0</v>
      </c>
      <c r="AG78" s="339">
        <f t="shared" si="24"/>
        <v>0</v>
      </c>
      <c r="AH78" s="339">
        <f t="shared" si="24"/>
        <v>0</v>
      </c>
    </row>
    <row r="79" spans="1:34" x14ac:dyDescent="0.25">
      <c r="A79" s="196" t="s">
        <v>301</v>
      </c>
      <c r="B79" s="339">
        <f>IF(SUM($B$72:B72)+SUM($A$79:A79)&gt;0,0,SUM($B$72:B72)-SUM($A$79:A79))</f>
        <v>0</v>
      </c>
      <c r="C79" s="339">
        <f>IF(SUM($B$72:C72)+SUM($A$79:B79)&gt;0,0,SUM($B$72:C72)-SUM($A$79:B79))</f>
        <v>0</v>
      </c>
      <c r="D79" s="339">
        <f>IF(SUM($B$72:D72)+SUM($A$79:C79)&gt;0,0,SUM($B$72:D72)-SUM($A$79:C79))</f>
        <v>0</v>
      </c>
      <c r="E79" s="339">
        <f>IF(SUM($B$72:E72)+SUM($A$79:D79)&gt;0,0,SUM($B$72:E72)-SUM($A$79:D79))</f>
        <v>0</v>
      </c>
      <c r="F79" s="339">
        <f>IF(SUM($B$72:F72)+SUM($A$79:E79)&gt;0,0,SUM($B$72:F72)-SUM($A$79:E79))</f>
        <v>-42411.725964602083</v>
      </c>
      <c r="G79" s="339">
        <f>IF(SUM($B$72:G72)+SUM($A$79:F79)&gt;0,0,SUM($B$72:G72)-SUM($A$79:F79))</f>
        <v>-677439.20269286598</v>
      </c>
      <c r="H79" s="339">
        <f>IF(SUM($B$72:H72)+SUM($A$79:G79)&gt;0,0,SUM($B$72:H72)-SUM($A$79:G79))</f>
        <v>-726046.71910201886</v>
      </c>
      <c r="I79" s="339">
        <f>IF(SUM($B$72:I72)+SUM($A$79:H79)&gt;0,0,SUM($B$72:I72)-SUM($A$79:H79))</f>
        <v>-776792.96623317432</v>
      </c>
      <c r="J79" s="339">
        <f>IF(SUM($B$72:J72)+SUM($A$79:I79)&gt;0,0,SUM($B$72:J72)-SUM($A$79:I79))</f>
        <v>-828567.9781925343</v>
      </c>
      <c r="K79" s="339">
        <f>IF(SUM($B$72:K72)+SUM($A$79:J79)&gt;0,0,SUM($B$72:K72)-SUM($A$79:J79))</f>
        <v>-881313.47060862044</v>
      </c>
      <c r="L79" s="339">
        <f>IF(SUM($B$72:L72)+SUM($A$79:K79)&gt;0,0,SUM($B$72:L72)-SUM($A$79:K79))</f>
        <v>-934965.68315624027</v>
      </c>
      <c r="M79" s="339">
        <f>IF(SUM($B$72:M72)+SUM($A$79:L79)&gt;0,0,SUM($B$72:M72)-SUM($A$79:L79))</f>
        <v>-989455.39365582354</v>
      </c>
      <c r="N79" s="339">
        <f>IF(SUM($B$72:N72)+SUM($A$79:M79)&gt;0,0,SUM($B$72:N72)-SUM($A$79:M79))</f>
        <v>-1046124.6925753895</v>
      </c>
      <c r="O79" s="339">
        <f>IF(SUM($B$72:O72)+SUM($A$79:N79)&gt;0,0,SUM($B$72:O72)-SUM($A$79:N79))</f>
        <v>-1105060.7634517392</v>
      </c>
      <c r="P79" s="339">
        <f>IF(SUM($B$72:P72)+SUM($A$79:O79)&gt;0,0,SUM($B$72:P72)-SUM($A$79:O79))</f>
        <v>-1166354.2771631414</v>
      </c>
      <c r="Q79" s="339">
        <f>IF(SUM($B$72:Q72)+SUM($A$79:P79)&gt;0,0,SUM($B$72:Q72)-SUM($A$79:P79))</f>
        <v>-1230099.5314230006</v>
      </c>
      <c r="R79" s="339">
        <f>IF(SUM($B$72:R72)+SUM($A$79:Q79)&gt;0,0,SUM($B$72:R72)-SUM($A$79:Q79))</f>
        <v>-1296394.5958532542</v>
      </c>
      <c r="S79" s="339">
        <f>IF(SUM($B$72:S72)+SUM($A$79:R79)&gt;0,0,SUM($B$72:S72)-SUM($A$79:R79))</f>
        <v>-1365341.4628607184</v>
      </c>
      <c r="T79" s="339">
        <f>IF(SUM($B$72:T72)+SUM($A$79:S79)&gt;0,0,SUM($B$72:T72)-SUM($A$79:S79))</f>
        <v>-1437046.20454848</v>
      </c>
      <c r="U79" s="339">
        <f>IF(SUM($B$72:U72)+SUM($A$79:T79)&gt;0,0,SUM($B$72:U72)-SUM($A$79:T79))</f>
        <v>-1511619.1359037533</v>
      </c>
      <c r="V79" s="339">
        <f>IF(SUM($B$72:V72)+SUM($A$79:U79)&gt;0,0,SUM($B$72:V72)-SUM($A$79:U79))</f>
        <v>-1589174.9845132362</v>
      </c>
      <c r="W79" s="339">
        <f>IF(SUM($B$72:W72)+SUM($A$79:V79)&gt;0,0,SUM($B$72:W72)-SUM($A$79:V79))</f>
        <v>-1669833.0670670979</v>
      </c>
      <c r="X79" s="339">
        <f>IF(SUM($B$72:X72)+SUM($A$79:W79)&gt;0,0,SUM($B$72:X72)-SUM($A$79:W79))</f>
        <v>-1753717.4729231149</v>
      </c>
      <c r="Y79" s="339">
        <f>IF(SUM($B$72:Y72)+SUM($A$79:X79)&gt;0,0,SUM($B$72:Y72)-SUM($A$79:X79))</f>
        <v>-1840957.2550133727</v>
      </c>
      <c r="Z79" s="339">
        <f>IF(SUM($B$72:Z72)+SUM($A$79:Y79)&gt;0,0,SUM($B$72:Z72)-SUM($A$79:Y79))</f>
        <v>-1931686.6283872426</v>
      </c>
      <c r="AA79" s="339">
        <f>IF(SUM($B$72:AA72)+SUM($A$79:Z79)&gt;0,0,SUM($B$72:AA72)-SUM($A$79:Z79))</f>
        <v>-2026045.1766960658</v>
      </c>
      <c r="AB79" s="339">
        <f>IF(SUM($B$72:AB72)+SUM($A$79:AA79)&gt;0,0,SUM($B$72:AB72)-SUM($A$79:AA79))</f>
        <v>-2124178.0669372417</v>
      </c>
      <c r="AC79" s="339">
        <f>IF(SUM($B$72:AC72)+SUM($A$79:AB79)&gt;0,0,SUM($B$72:AC72)-SUM($A$79:AB79))</f>
        <v>-2226236.2727880664</v>
      </c>
      <c r="AD79" s="339">
        <f>IF(SUM($B$72:AD72)+SUM($A$79:AC79)&gt;0,0,SUM($B$72:AD72)-SUM($A$79:AC79))</f>
        <v>-2332376.8068729229</v>
      </c>
      <c r="AE79" s="339">
        <f>IF(SUM($B$72:AE72)+SUM($A$79:AD79)&gt;0,0,SUM($B$72:AE72)-SUM($A$79:AD79))</f>
        <v>-2442762.9623211697</v>
      </c>
      <c r="AF79" s="339">
        <f>IF(SUM($B$72:AF72)+SUM($A$79:AE79)&gt;0,0,SUM($B$72:AF72)-SUM($A$79:AE79))</f>
        <v>-2557564.563987352</v>
      </c>
      <c r="AG79" s="339">
        <f>IF(SUM($B$72:AG72)+SUM($A$79:AF79)&gt;0,0,SUM($B$72:AG72)-SUM($A$79:AF79))</f>
        <v>-2676958.2297201827</v>
      </c>
      <c r="AH79" s="339">
        <f>IF(SUM($B$72:AH72)+SUM($A$79:AG79)&gt;0,0,SUM($B$72:AH72)-SUM($A$79:AG79))</f>
        <v>-2801127.6420823187</v>
      </c>
    </row>
    <row r="80" spans="1:34" x14ac:dyDescent="0.25">
      <c r="A80" s="196" t="s">
        <v>300</v>
      </c>
      <c r="B80" s="339">
        <f>IF(((SUM($B$59:B59)+SUM($B$61:B65))+SUM($B$82:B82))&lt;0,((SUM($B$59:B59)+SUM($B$61:B65))+SUM($B$82:B82))*0.18-SUM($A$80:A80),IF(SUM(A$80:$A80)&lt;0,0-SUM(A$80:$A80),0))</f>
        <v>-8100</v>
      </c>
      <c r="C80" s="339">
        <f>IF(((SUM($B$59:C59)+SUM($B$61:C65))+SUM($B$82:C82))&lt;0,((SUM($B$59:C59)+SUM($B$61:C65))+SUM($B$82:C82))*0.18-SUM($A$80:B80),IF(SUM($A$80:B80)&lt;0,0-SUM($A$80:B80),0))</f>
        <v>-11059147.1898</v>
      </c>
      <c r="D80" s="339">
        <f>IF(((SUM($B$59:D59)+SUM($B$61:D65))+SUM($B$82:D82))&lt;0,((SUM($B$59:D59)+SUM($B$61:D65))+SUM($B$82:D82))*0.18-SUM($A$80:C80),IF(SUM($A$80:C80)&lt;0,0-SUM($A$80:C80),0))</f>
        <v>-469233.95219999924</v>
      </c>
      <c r="E80" s="339">
        <f>IF(((SUM($B$59:E59)+SUM($B$61:E65))+SUM($B$82:E82))&lt;0,((SUM($B$59:E59)+SUM($B$61:E65))+SUM($B$82:E82))*0.18-SUM($A$80:D80),IF(SUM($A$80:D80)&lt;0,0-SUM($A$80:D80),0))</f>
        <v>220932.14442078769</v>
      </c>
      <c r="F80" s="339">
        <f>IF(((SUM($B$59:F59)+SUM($B$61:F65))+SUM($B$82:F82))&lt;0,((SUM($B$59:F59)+SUM($B$61:F65))+SUM($B$82:F82))*0.18-SUM($A$80:E80),IF(SUM($A$80:E80)&lt;0,0-SUM($A$80:E80),0))</f>
        <v>586337.15174735337</v>
      </c>
      <c r="G80" s="339">
        <f>IF(((SUM($B$59:G59)+SUM($B$61:G65))+SUM($B$82:G82))&lt;0,((SUM($B$59:G59)+SUM($B$61:G65))+SUM($B$82:G82))*0.18-SUM($A$80:F80),IF(SUM($A$80:F80)&lt;0,0-SUM($A$80:F80),0))</f>
        <v>994244.65382357873</v>
      </c>
      <c r="H80" s="339">
        <f>IF(((SUM($B$59:H59)+SUM($B$61:H65))+SUM($B$82:H82))&lt;0,((SUM($B$59:H59)+SUM($B$61:H65))+SUM($B$82:H82))*0.18-SUM($A$80:G80),IF(SUM($A$80:G80)&lt;0,0-SUM($A$80:G80),0))</f>
        <v>1037991.4185918178</v>
      </c>
      <c r="I80" s="339">
        <f>IF(((SUM($B$59:I59)+SUM($B$61:I65))+SUM($B$82:I82))&lt;0,((SUM($B$59:I59)+SUM($B$61:I65))+SUM($B$82:I82))*0.18-SUM($A$80:H80),IF(SUM($A$80:H80)&lt;0,0-SUM($A$80:H80),0))</f>
        <v>1083663.0410098573</v>
      </c>
      <c r="J80" s="339">
        <f>IF(((SUM($B$59:J59)+SUM($B$61:J65))+SUM($B$82:J82))&lt;0,((SUM($B$59:J59)+SUM($B$61:J65))+SUM($B$82:J82))*0.18-SUM($A$80:I80),IF(SUM($A$80:I80)&lt;0,0-SUM($A$80:I80),0))</f>
        <v>1130260.551773279</v>
      </c>
      <c r="K80" s="339">
        <f>IF(((SUM($B$59:K59)+SUM($B$61:K65))+SUM($B$82:K82))&lt;0,((SUM($B$59:K59)+SUM($B$61:K65))+SUM($B$82:K82))*0.18-SUM($A$80:J80),IF(SUM($A$80:J80)&lt;0,0-SUM($A$80:J80),0))</f>
        <v>1177731.4949477585</v>
      </c>
      <c r="L80" s="339">
        <f>IF(((SUM($B$59:L59)+SUM($B$61:L65))+SUM($B$82:L82))&lt;0,((SUM($B$59:L59)+SUM($B$61:L65))+SUM($B$82:L82))*0.18-SUM($A$80:K80),IF(SUM($A$80:K80)&lt;0,0-SUM($A$80:K80),0))</f>
        <v>1226018.4862406179</v>
      </c>
      <c r="M80" s="339">
        <f>IF(((SUM($B$59:M59)+SUM($B$61:M65))+SUM($B$82:M82))&lt;0,((SUM($B$59:M59)+SUM($B$61:M65))+SUM($B$82:M82))*0.18-SUM($A$80:L80),IF(SUM($A$80:L80)&lt;0,0-SUM($A$80:L80),0))</f>
        <v>1275059.2256902396</v>
      </c>
      <c r="N80" s="339">
        <f>IF(((SUM($B$59:N59)+SUM($B$61:N65))+SUM($B$82:N82))&lt;0,((SUM($B$59:N59)+SUM($B$61:N65))+SUM($B$82:N82))*0.18-SUM($A$80:M80),IF(SUM($A$80:M80)&lt;0,0-SUM($A$80:M80),0))</f>
        <v>1326061.5947178518</v>
      </c>
      <c r="O80" s="339">
        <f>IF(((SUM($B$59:O59)+SUM($B$61:O65))+SUM($B$82:O82))&lt;0,((SUM($B$59:O59)+SUM($B$61:O65))+SUM($B$82:O82))*0.18-SUM($A$80:N80),IF(SUM($A$80:N80)&lt;0,0-SUM($A$80:N80),0))</f>
        <v>1379104.0585065638</v>
      </c>
      <c r="P80" s="339">
        <f>IF(((SUM($B$59:P59)+SUM($B$61:P65))+SUM($B$82:P82))&lt;0,((SUM($B$59:P59)+SUM($B$61:P65))+SUM($B$82:P82))*0.18-SUM($A$80:O80),IF(SUM($A$80:O80)&lt;0,0-SUM($A$80:O80),0))</f>
        <v>99077.320530293509</v>
      </c>
      <c r="Q80" s="339">
        <f>IF(((SUM($B$59:Q59)+SUM($B$61:Q65))+SUM($B$82:Q82))&lt;0,((SUM($B$59:Q59)+SUM($B$61:Q65))+SUM($B$82:Q82))*0.18-SUM($A$80:P80),IF(SUM($A$80:P80)&lt;0,0-SUM($A$80:P80),0))</f>
        <v>0</v>
      </c>
      <c r="R80" s="339">
        <f>IF(((SUM($B$59:R59)+SUM($B$61:R65))+SUM($B$82:R82))&lt;0,((SUM($B$59:R59)+SUM($B$61:R65))+SUM($B$82:R82))*0.18-SUM($A$80:Q80),IF(SUM($A$80:Q80)&lt;0,0-SUM($A$80:Q80),0))</f>
        <v>0</v>
      </c>
      <c r="S80" s="339">
        <f>IF(((SUM($B$59:S59)+SUM($B$61:S65))+SUM($B$82:S82))&lt;0,((SUM($B$59:S59)+SUM($B$61:S65))+SUM($B$82:S82))*0.18-SUM($A$80:R80),IF(SUM($A$80:R80)&lt;0,0-SUM($A$80:R80),0))</f>
        <v>0</v>
      </c>
      <c r="T80" s="339">
        <f>IF(((SUM($B$59:T59)+SUM($B$61:T65))+SUM($B$82:T82))&lt;0,((SUM($B$59:T59)+SUM($B$61:T65))+SUM($B$82:T82))*0.18-SUM($A$80:S80),IF(SUM($A$80:S80)&lt;0,0-SUM($A$80:S80),0))</f>
        <v>0</v>
      </c>
      <c r="U80" s="339">
        <f>IF(((SUM($B$59:U59)+SUM($B$61:U65))+SUM($B$82:U82))&lt;0,((SUM($B$59:U59)+SUM($B$61:U65))+SUM($B$82:U82))*0.18-SUM($A$80:T80),IF(SUM($A$80:T80)&lt;0,0-SUM($A$80:T80),0))</f>
        <v>0</v>
      </c>
      <c r="V80" s="339">
        <f>IF(((SUM($B$59:V59)+SUM($B$61:V65))+SUM($B$82:V82))&lt;0,((SUM($B$59:V59)+SUM($B$61:V65))+SUM($B$82:V82))*0.18-SUM($A$80:U80),IF(SUM($A$80:U80)&lt;0,0-SUM($A$80:U80),0))</f>
        <v>0</v>
      </c>
      <c r="W80" s="339">
        <f>IF(((SUM($B$59:W59)+SUM($B$61:W65))+SUM($B$82:W82))&lt;0,((SUM($B$59:W59)+SUM($B$61:W65))+SUM($B$82:W82))*0.18-SUM($A$80:V80),IF(SUM($A$80:V80)&lt;0,0-SUM($A$80:V80),0))</f>
        <v>0</v>
      </c>
      <c r="X80" s="339">
        <f>IF(((SUM($B$59:X59)+SUM($B$61:X65))+SUM($B$82:X82))&lt;0,((SUM($B$59:X59)+SUM($B$61:X65))+SUM($B$82:X82))*0.18-SUM($A$80:W80),IF(SUM($A$80:W80)&lt;0,0-SUM($A$80:W80),0))</f>
        <v>0</v>
      </c>
      <c r="Y80" s="339">
        <f>IF(((SUM($B$59:Y59)+SUM($B$61:Y65))+SUM($B$82:Y82))&lt;0,((SUM($B$59:Y59)+SUM($B$61:Y65))+SUM($B$82:Y82))*0.18-SUM($A$80:X80),IF(SUM($A$80:X80)&lt;0,0-SUM($A$80:X80),0))</f>
        <v>0</v>
      </c>
      <c r="Z80" s="339">
        <f>IF(((SUM($B$59:Z59)+SUM($B$61:Z65))+SUM($B$82:Z82))&lt;0,((SUM($B$59:Z59)+SUM($B$61:Z65))+SUM($B$82:Z82))*0.18-SUM($A$80:Y80),IF(SUM($A$80:Y80)&lt;0,0-SUM($A$80:Y80),0))</f>
        <v>0</v>
      </c>
      <c r="AA80" s="339">
        <f>IF(((SUM($B$59:AA59)+SUM($B$61:AA65))+SUM($B$82:AA82))&lt;0,((SUM($B$59:AA59)+SUM($B$61:AA65))+SUM($B$82:AA82))*0.18-SUM($A$80:Z80),IF(SUM($A$80:Z80)&lt;0,0-SUM($A$80:Z80),0))</f>
        <v>0</v>
      </c>
      <c r="AB80" s="339">
        <f>IF(((SUM($B$59:AB59)+SUM($B$61:AB65))+SUM($B$82:AB82))&lt;0,((SUM($B$59:AB59)+SUM($B$61:AB65))+SUM($B$82:AB82))*0.18-SUM($A$80:AA80),IF(SUM($A$80:AA80)&lt;0,0-SUM($A$80:AA80),0))</f>
        <v>0</v>
      </c>
      <c r="AC80" s="339">
        <f>IF(((SUM($B$59:AC59)+SUM($B$61:AC65))+SUM($B$82:AC82))&lt;0,((SUM($B$59:AC59)+SUM($B$61:AC65))+SUM($B$82:AC82))*0.18-SUM($A$80:AB80),IF(SUM($A$80:AB80)&lt;0,0-SUM($A$80:AB80),0))</f>
        <v>0</v>
      </c>
      <c r="AD80" s="339">
        <f>IF(((SUM($B$59:AD59)+SUM($B$61:AD65))+SUM($B$82:AD82))&lt;0,((SUM($B$59:AD59)+SUM($B$61:AD65))+SUM($B$82:AD82))*0.18-SUM($A$80:AC80),IF(SUM($A$80:AC80)&lt;0,0-SUM($A$80:AC80),0))</f>
        <v>0</v>
      </c>
      <c r="AE80" s="339">
        <f>IF(((SUM($B$59:AE59)+SUM($B$61:AE65))+SUM($B$82:AE82))&lt;0,((SUM($B$59:AE59)+SUM($B$61:AE65))+SUM($B$82:AE82))*0.18-SUM($A$80:AD80),IF(SUM($A$80:AD80)&lt;0,0-SUM($A$80:AD80),0))</f>
        <v>0</v>
      </c>
      <c r="AF80" s="339">
        <f>IF(((SUM($B$59:AF59)+SUM($B$61:AF65))+SUM($B$82:AF82))&lt;0,((SUM($B$59:AF59)+SUM($B$61:AF65))+SUM($B$82:AF82))*0.18-SUM($A$80:AE80),IF(SUM($A$80:AE80)&lt;0,0-SUM($A$80:AE80),0))</f>
        <v>0</v>
      </c>
      <c r="AG80" s="339">
        <f>IF(((SUM($B$59:AG59)+SUM($B$61:AG65))+SUM($B$82:AG82))&lt;0,((SUM($B$59:AG59)+SUM($B$61:AG65))+SUM($B$82:AG82))*0.18-SUM($A$80:AF80),IF(SUM($A$80:AF80)&lt;0,0-SUM($A$80:AF80),0))</f>
        <v>0</v>
      </c>
      <c r="AH80" s="339">
        <f>IF(((SUM($B$59:AH59)+SUM($B$61:AH65))+SUM($B$82:AH82))&lt;0,((SUM($B$59:AH59)+SUM($B$61:AH65))+SUM($B$82:AH82))*0.18-SUM($A$80:AG80),IF(SUM($A$80:AG80)&lt;0,0-SUM($A$80:AG80),0))</f>
        <v>0</v>
      </c>
    </row>
    <row r="81" spans="1:34" x14ac:dyDescent="0.25">
      <c r="A81" s="196" t="s">
        <v>299</v>
      </c>
      <c r="B81" s="339">
        <f>-B59*(B39)</f>
        <v>0</v>
      </c>
      <c r="C81" s="339">
        <f t="shared" ref="C81:AH81" si="25">-C59*(C39)</f>
        <v>0</v>
      </c>
      <c r="D81" s="339">
        <f t="shared" si="25"/>
        <v>0</v>
      </c>
      <c r="E81" s="339">
        <f t="shared" si="25"/>
        <v>0</v>
      </c>
      <c r="F81" s="339">
        <f t="shared" si="25"/>
        <v>0</v>
      </c>
      <c r="G81" s="339">
        <f t="shared" si="25"/>
        <v>0</v>
      </c>
      <c r="H81" s="339">
        <f t="shared" si="25"/>
        <v>0</v>
      </c>
      <c r="I81" s="339">
        <f t="shared" si="25"/>
        <v>0</v>
      </c>
      <c r="J81" s="339">
        <f t="shared" si="25"/>
        <v>0</v>
      </c>
      <c r="K81" s="339">
        <f t="shared" si="25"/>
        <v>0</v>
      </c>
      <c r="L81" s="339">
        <f t="shared" si="25"/>
        <v>0</v>
      </c>
      <c r="M81" s="339">
        <f t="shared" si="25"/>
        <v>0</v>
      </c>
      <c r="N81" s="339">
        <f t="shared" si="25"/>
        <v>0</v>
      </c>
      <c r="O81" s="339">
        <f t="shared" si="25"/>
        <v>0</v>
      </c>
      <c r="P81" s="339">
        <f t="shared" si="25"/>
        <v>0</v>
      </c>
      <c r="Q81" s="339">
        <f t="shared" si="25"/>
        <v>0</v>
      </c>
      <c r="R81" s="339">
        <f t="shared" si="25"/>
        <v>0</v>
      </c>
      <c r="S81" s="339">
        <f t="shared" si="25"/>
        <v>0</v>
      </c>
      <c r="T81" s="339">
        <f t="shared" si="25"/>
        <v>0</v>
      </c>
      <c r="U81" s="339">
        <f t="shared" si="25"/>
        <v>0</v>
      </c>
      <c r="V81" s="339">
        <f t="shared" si="25"/>
        <v>0</v>
      </c>
      <c r="W81" s="339">
        <f t="shared" si="25"/>
        <v>0</v>
      </c>
      <c r="X81" s="339">
        <f t="shared" si="25"/>
        <v>0</v>
      </c>
      <c r="Y81" s="339">
        <f t="shared" si="25"/>
        <v>0</v>
      </c>
      <c r="Z81" s="339">
        <f t="shared" si="25"/>
        <v>0</v>
      </c>
      <c r="AA81" s="339">
        <f t="shared" si="25"/>
        <v>0</v>
      </c>
      <c r="AB81" s="339">
        <f t="shared" si="25"/>
        <v>0</v>
      </c>
      <c r="AC81" s="339">
        <f t="shared" si="25"/>
        <v>0</v>
      </c>
      <c r="AD81" s="339">
        <f t="shared" si="25"/>
        <v>0</v>
      </c>
      <c r="AE81" s="339">
        <f t="shared" si="25"/>
        <v>0</v>
      </c>
      <c r="AF81" s="339">
        <f t="shared" si="25"/>
        <v>0</v>
      </c>
      <c r="AG81" s="339">
        <f t="shared" si="25"/>
        <v>0</v>
      </c>
      <c r="AH81" s="339">
        <f t="shared" si="25"/>
        <v>0</v>
      </c>
    </row>
    <row r="82" spans="1:34" x14ac:dyDescent="0.2">
      <c r="A82" s="196" t="s">
        <v>535</v>
      </c>
      <c r="B82" s="350">
        <f>'6.2. Паспорт фин осв ввод'!O24*-1*1000*1000</f>
        <v>-45000</v>
      </c>
      <c r="C82" s="350">
        <f>'6.2. Паспорт фин осв ввод'!S24*-1*1000*1000</f>
        <v>-61439706.609999999</v>
      </c>
      <c r="D82" s="350">
        <f>'6.2. Паспорт фин осв ввод'!W24*-1*1000*1000</f>
        <v>-2606855.29</v>
      </c>
      <c r="E82" s="350">
        <f>'6.2. Паспорт фин осв ввод'!AA24*-1*1000*1000</f>
        <v>0</v>
      </c>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row>
    <row r="83" spans="1:34" x14ac:dyDescent="0.2">
      <c r="A83" s="196" t="s">
        <v>298</v>
      </c>
      <c r="B83" s="340">
        <v>0</v>
      </c>
      <c r="C83" s="340">
        <v>0</v>
      </c>
      <c r="D83" s="340">
        <v>0</v>
      </c>
      <c r="E83" s="340">
        <v>0</v>
      </c>
      <c r="F83" s="345">
        <v>0</v>
      </c>
      <c r="G83" s="345">
        <v>0</v>
      </c>
      <c r="H83" s="345">
        <v>0</v>
      </c>
      <c r="I83" s="345">
        <v>0</v>
      </c>
      <c r="J83" s="345">
        <v>0</v>
      </c>
      <c r="K83" s="345">
        <v>0</v>
      </c>
      <c r="L83" s="345">
        <v>0</v>
      </c>
      <c r="M83" s="345">
        <v>0</v>
      </c>
      <c r="N83" s="345">
        <v>0</v>
      </c>
      <c r="O83" s="345">
        <v>0</v>
      </c>
      <c r="P83" s="345">
        <v>0</v>
      </c>
      <c r="Q83" s="345">
        <v>0</v>
      </c>
      <c r="R83" s="345">
        <v>0</v>
      </c>
      <c r="S83" s="345">
        <v>0</v>
      </c>
      <c r="T83" s="345">
        <v>0</v>
      </c>
      <c r="U83" s="345">
        <v>0</v>
      </c>
      <c r="V83" s="345">
        <v>0</v>
      </c>
      <c r="W83" s="345">
        <v>0</v>
      </c>
      <c r="X83" s="345">
        <v>0</v>
      </c>
      <c r="Y83" s="345">
        <v>0</v>
      </c>
      <c r="Z83" s="345">
        <v>0</v>
      </c>
      <c r="AA83" s="345">
        <v>0</v>
      </c>
      <c r="AB83" s="345">
        <v>0</v>
      </c>
      <c r="AC83" s="345">
        <v>0</v>
      </c>
      <c r="AD83" s="345">
        <v>0</v>
      </c>
      <c r="AE83" s="345">
        <v>0</v>
      </c>
      <c r="AF83" s="345">
        <v>0</v>
      </c>
      <c r="AG83" s="345">
        <v>0</v>
      </c>
      <c r="AH83" s="345">
        <v>0</v>
      </c>
    </row>
    <row r="84" spans="1:34" ht="14.25" x14ac:dyDescent="0.2">
      <c r="A84" s="197" t="s">
        <v>297</v>
      </c>
      <c r="B84" s="342">
        <f>SUM(B76:B83)</f>
        <v>-53100</v>
      </c>
      <c r="C84" s="342">
        <f t="shared" ref="C84:AH84" si="26">SUM(C76:C83)</f>
        <v>-72498853.799799994</v>
      </c>
      <c r="D84" s="342">
        <f t="shared" si="26"/>
        <v>-3076089.2421999993</v>
      </c>
      <c r="E84" s="342">
        <f t="shared" si="26"/>
        <v>1448332.9467584905</v>
      </c>
      <c r="F84" s="342">
        <f t="shared" si="26"/>
        <v>3801354.0466013919</v>
      </c>
      <c r="G84" s="342">
        <f t="shared" si="26"/>
        <v>5840386.8612617087</v>
      </c>
      <c r="H84" s="342">
        <f t="shared" si="26"/>
        <v>6078563.6916665593</v>
      </c>
      <c r="I84" s="342">
        <f t="shared" si="26"/>
        <v>6327220.3026092211</v>
      </c>
      <c r="J84" s="342">
        <f t="shared" si="26"/>
        <v>6580917.8612100817</v>
      </c>
      <c r="K84" s="342">
        <f t="shared" si="26"/>
        <v>6839370.7740489068</v>
      </c>
      <c r="L84" s="342">
        <f t="shared" si="26"/>
        <v>7102266.6155322473</v>
      </c>
      <c r="M84" s="342">
        <f t="shared" si="26"/>
        <v>7369266.1969802007</v>
      </c>
      <c r="N84" s="342">
        <f t="shared" si="26"/>
        <v>7646945.7616860783</v>
      </c>
      <c r="O84" s="342">
        <f t="shared" si="26"/>
        <v>7935732.5089801848</v>
      </c>
      <c r="P84" s="342">
        <f t="shared" si="26"/>
        <v>6900879.8258495275</v>
      </c>
      <c r="Q84" s="342">
        <f t="shared" si="26"/>
        <v>7056783.5223586699</v>
      </c>
      <c r="R84" s="342">
        <f t="shared" si="26"/>
        <v>7321963.7800796833</v>
      </c>
      <c r="S84" s="342">
        <f t="shared" si="26"/>
        <v>7597751.2481095362</v>
      </c>
      <c r="T84" s="342">
        <f t="shared" si="26"/>
        <v>7884570.2148605864</v>
      </c>
      <c r="U84" s="342">
        <f t="shared" si="26"/>
        <v>8182861.9402816761</v>
      </c>
      <c r="V84" s="342">
        <f t="shared" si="26"/>
        <v>8493085.3347196113</v>
      </c>
      <c r="W84" s="342">
        <f t="shared" si="26"/>
        <v>8815717.6649350636</v>
      </c>
      <c r="X84" s="342">
        <f t="shared" si="26"/>
        <v>9151255.2883591335</v>
      </c>
      <c r="Y84" s="342">
        <f t="shared" si="26"/>
        <v>9500214.4167201668</v>
      </c>
      <c r="Z84" s="342">
        <f t="shared" si="26"/>
        <v>9863131.9102156386</v>
      </c>
      <c r="AA84" s="342">
        <f t="shared" si="26"/>
        <v>10240566.103450932</v>
      </c>
      <c r="AB84" s="342">
        <f t="shared" si="26"/>
        <v>10633097.664415635</v>
      </c>
      <c r="AC84" s="342">
        <f t="shared" si="26"/>
        <v>11041330.487818925</v>
      </c>
      <c r="AD84" s="342">
        <f t="shared" si="26"/>
        <v>11465892.624158349</v>
      </c>
      <c r="AE84" s="342">
        <f t="shared" si="26"/>
        <v>11907437.245951355</v>
      </c>
      <c r="AF84" s="342">
        <f t="shared" si="26"/>
        <v>12366643.652616074</v>
      </c>
      <c r="AG84" s="342">
        <f t="shared" si="26"/>
        <v>12844218.315547381</v>
      </c>
      <c r="AH84" s="342">
        <f t="shared" si="26"/>
        <v>13340895.964995947</v>
      </c>
    </row>
    <row r="85" spans="1:34" ht="14.25" x14ac:dyDescent="0.2">
      <c r="A85" s="197" t="s">
        <v>296</v>
      </c>
      <c r="B85" s="342">
        <f>SUM($B$84:B84)</f>
        <v>-53100</v>
      </c>
      <c r="C85" s="342">
        <f>SUM($B$84:C84)</f>
        <v>-72551953.799799994</v>
      </c>
      <c r="D85" s="342">
        <f>SUM($B$84:D84)</f>
        <v>-75628043.041999996</v>
      </c>
      <c r="E85" s="342">
        <f>SUM($B$84:E84)</f>
        <v>-74179710.095241502</v>
      </c>
      <c r="F85" s="342">
        <f>SUM($B$84:F84)</f>
        <v>-70378356.048640117</v>
      </c>
      <c r="G85" s="342">
        <f>SUM($B$84:G84)</f>
        <v>-64537969.187378407</v>
      </c>
      <c r="H85" s="342">
        <f>SUM($B$84:H84)</f>
        <v>-58459405.495711848</v>
      </c>
      <c r="I85" s="342">
        <f>SUM($B$84:I84)</f>
        <v>-52132185.193102628</v>
      </c>
      <c r="J85" s="342">
        <f>SUM($B$84:J84)</f>
        <v>-45551267.33189255</v>
      </c>
      <c r="K85" s="342">
        <f>SUM($B$84:K84)</f>
        <v>-38711896.55784364</v>
      </c>
      <c r="L85" s="342">
        <f>SUM($B$84:L84)</f>
        <v>-31609629.942311391</v>
      </c>
      <c r="M85" s="342">
        <f>SUM($B$84:M84)</f>
        <v>-24240363.745331191</v>
      </c>
      <c r="N85" s="342">
        <f>SUM($B$84:N84)</f>
        <v>-16593417.983645111</v>
      </c>
      <c r="O85" s="342">
        <f>SUM($B$84:O84)</f>
        <v>-8657685.4746649265</v>
      </c>
      <c r="P85" s="342">
        <f>SUM($B$84:P84)</f>
        <v>-1756805.648815399</v>
      </c>
      <c r="Q85" s="342">
        <f>SUM($B$84:Q84)</f>
        <v>5299977.8735432709</v>
      </c>
      <c r="R85" s="342">
        <f>SUM($B$84:R84)</f>
        <v>12621941.653622955</v>
      </c>
      <c r="S85" s="342">
        <f>SUM($B$84:S84)</f>
        <v>20219692.901732489</v>
      </c>
      <c r="T85" s="342">
        <f>SUM($B$84:T84)</f>
        <v>28104263.116593078</v>
      </c>
      <c r="U85" s="342">
        <f>SUM($B$84:U84)</f>
        <v>36287125.056874752</v>
      </c>
      <c r="V85" s="342">
        <f>SUM($B$84:V84)</f>
        <v>44780210.391594365</v>
      </c>
      <c r="W85" s="342">
        <f>SUM($B$84:W84)</f>
        <v>53595928.056529433</v>
      </c>
      <c r="X85" s="342">
        <f>SUM($B$84:X84)</f>
        <v>62747183.344888568</v>
      </c>
      <c r="Y85" s="342">
        <f>SUM($B$84:Y84)</f>
        <v>72247397.761608735</v>
      </c>
      <c r="Z85" s="342">
        <f>SUM($B$84:Z84)</f>
        <v>82110529.671824366</v>
      </c>
      <c r="AA85" s="342">
        <f>SUM($B$84:AA84)</f>
        <v>92351095.77527529</v>
      </c>
      <c r="AB85" s="342">
        <f>SUM($B$84:AB84)</f>
        <v>102984193.43969092</v>
      </c>
      <c r="AC85" s="342">
        <f>SUM($B$84:AC84)</f>
        <v>114025523.92750984</v>
      </c>
      <c r="AD85" s="342">
        <f>SUM($B$84:AD84)</f>
        <v>125491416.5516682</v>
      </c>
      <c r="AE85" s="342">
        <f>SUM($B$84:AE84)</f>
        <v>137398853.79761955</v>
      </c>
      <c r="AF85" s="342">
        <f>SUM($B$84:AF84)</f>
        <v>149765497.45023564</v>
      </c>
      <c r="AG85" s="342">
        <f>SUM($B$84:AG84)</f>
        <v>162609715.76578301</v>
      </c>
      <c r="AH85" s="342">
        <f>SUM($B$84:AH84)</f>
        <v>175950611.73077896</v>
      </c>
    </row>
    <row r="86" spans="1:34" x14ac:dyDescent="0.25">
      <c r="A86" s="196" t="s">
        <v>536</v>
      </c>
      <c r="B86" s="346">
        <f t="shared" ref="B86:AH86" si="27">1/POWER((1+$B$44),B74)</f>
        <v>1</v>
      </c>
      <c r="C86" s="346">
        <f t="shared" si="27"/>
        <v>1</v>
      </c>
      <c r="D86" s="346">
        <f t="shared" si="27"/>
        <v>0.94072086838359736</v>
      </c>
      <c r="E86" s="346">
        <f t="shared" si="27"/>
        <v>0.83249634370229864</v>
      </c>
      <c r="F86" s="346">
        <f t="shared" si="27"/>
        <v>0.73672242805513155</v>
      </c>
      <c r="G86" s="346">
        <f t="shared" si="27"/>
        <v>0.65196675049126696</v>
      </c>
      <c r="H86" s="346">
        <f t="shared" si="27"/>
        <v>0.57696172609846641</v>
      </c>
      <c r="I86" s="346">
        <f t="shared" si="27"/>
        <v>0.51058559831722694</v>
      </c>
      <c r="J86" s="346">
        <f t="shared" si="27"/>
        <v>0.45184566222763445</v>
      </c>
      <c r="K86" s="346">
        <f t="shared" si="27"/>
        <v>0.39986341790056151</v>
      </c>
      <c r="L86" s="346">
        <f t="shared" si="27"/>
        <v>0.35386143177040841</v>
      </c>
      <c r="M86" s="346">
        <f t="shared" si="27"/>
        <v>0.31315170953133498</v>
      </c>
      <c r="N86" s="346">
        <f t="shared" si="27"/>
        <v>0.27712540666489821</v>
      </c>
      <c r="O86" s="346">
        <f t="shared" si="27"/>
        <v>0.24524372271229933</v>
      </c>
      <c r="P86" s="346">
        <f t="shared" si="27"/>
        <v>0.21702984310822954</v>
      </c>
      <c r="Q86" s="346">
        <f t="shared" si="27"/>
        <v>0.19206180806038009</v>
      </c>
      <c r="R86" s="346">
        <f t="shared" si="27"/>
        <v>0.16996620182334526</v>
      </c>
      <c r="S86" s="346">
        <f t="shared" si="27"/>
        <v>0.15041256798526129</v>
      </c>
      <c r="T86" s="346">
        <f t="shared" si="27"/>
        <v>0.13310846724359404</v>
      </c>
      <c r="U86" s="346">
        <f t="shared" si="27"/>
        <v>0.11779510375539298</v>
      </c>
      <c r="V86" s="346">
        <f t="shared" si="27"/>
        <v>0.10424345465079028</v>
      </c>
      <c r="W86" s="346">
        <f t="shared" si="27"/>
        <v>9.2250844823708225E-2</v>
      </c>
      <c r="X86" s="346">
        <f t="shared" si="27"/>
        <v>8.163791577319314E-2</v>
      </c>
      <c r="Y86" s="346">
        <f t="shared" si="27"/>
        <v>7.2245943162117798E-2</v>
      </c>
      <c r="Z86" s="346">
        <f t="shared" si="27"/>
        <v>6.3934462975325498E-2</v>
      </c>
      <c r="AA86" s="346">
        <f t="shared" si="27"/>
        <v>5.6579170774624342E-2</v>
      </c>
      <c r="AB86" s="346">
        <f t="shared" si="27"/>
        <v>5.0070062632410935E-2</v>
      </c>
      <c r="AC86" s="346">
        <f t="shared" si="27"/>
        <v>4.4309789940186653E-2</v>
      </c>
      <c r="AD86" s="346">
        <f t="shared" si="27"/>
        <v>3.9212203486890855E-2</v>
      </c>
      <c r="AE86" s="346">
        <f t="shared" si="27"/>
        <v>3.4701065032646777E-2</v>
      </c>
      <c r="AF86" s="346">
        <f t="shared" si="27"/>
        <v>3.0708907108536979E-2</v>
      </c>
      <c r="AG86" s="346">
        <f t="shared" si="27"/>
        <v>2.7176023989855736E-2</v>
      </c>
      <c r="AH86" s="346">
        <f t="shared" si="27"/>
        <v>2.4049578752084716E-2</v>
      </c>
    </row>
    <row r="87" spans="1:34" ht="28.5" x14ac:dyDescent="0.2">
      <c r="A87" s="195" t="s">
        <v>295</v>
      </c>
      <c r="B87" s="342">
        <f t="shared" ref="B87:AH87" si="28">B84*B86</f>
        <v>-53100</v>
      </c>
      <c r="C87" s="342">
        <f t="shared" si="28"/>
        <v>-72498853.799799994</v>
      </c>
      <c r="D87" s="342">
        <f t="shared" si="28"/>
        <v>-2893741.3431478254</v>
      </c>
      <c r="E87" s="342">
        <f t="shared" si="28"/>
        <v>1205731.8826400193</v>
      </c>
      <c r="F87" s="342">
        <f t="shared" si="28"/>
        <v>2800542.7831093771</v>
      </c>
      <c r="G87" s="342">
        <f t="shared" si="28"/>
        <v>3807738.043548686</v>
      </c>
      <c r="H87" s="342">
        <f t="shared" si="28"/>
        <v>3507098.5997434044</v>
      </c>
      <c r="I87" s="342">
        <f t="shared" si="28"/>
        <v>3230587.5638926351</v>
      </c>
      <c r="J87" s="342">
        <f t="shared" si="28"/>
        <v>2973559.1890641372</v>
      </c>
      <c r="K87" s="342">
        <f t="shared" si="28"/>
        <v>2734814.1740004048</v>
      </c>
      <c r="L87" s="342">
        <f t="shared" si="28"/>
        <v>2513218.2333874139</v>
      </c>
      <c r="M87" s="342">
        <f t="shared" si="28"/>
        <v>2307698.3075758293</v>
      </c>
      <c r="N87" s="342">
        <f t="shared" si="28"/>
        <v>2119162.953951674</v>
      </c>
      <c r="O87" s="342">
        <f t="shared" si="28"/>
        <v>1946188.5829513159</v>
      </c>
      <c r="P87" s="342">
        <f t="shared" si="28"/>
        <v>1497696.8659128693</v>
      </c>
      <c r="Q87" s="342">
        <f t="shared" si="28"/>
        <v>1355338.6023949038</v>
      </c>
      <c r="R87" s="342">
        <f t="shared" si="28"/>
        <v>1244486.3735882475</v>
      </c>
      <c r="S87" s="342">
        <f t="shared" si="28"/>
        <v>1142797.2761413795</v>
      </c>
      <c r="T87" s="342">
        <f t="shared" si="28"/>
        <v>1049503.0561745877</v>
      </c>
      <c r="U87" s="342">
        <f t="shared" si="28"/>
        <v>963901.07127153641</v>
      </c>
      <c r="V87" s="342">
        <f t="shared" si="28"/>
        <v>885348.55593513581</v>
      </c>
      <c r="W87" s="342">
        <f t="shared" si="28"/>
        <v>813257.40231754794</v>
      </c>
      <c r="X87" s="342">
        <f t="shared" si="28"/>
        <v>747089.40845005121</v>
      </c>
      <c r="Y87" s="342">
        <f t="shared" si="28"/>
        <v>686351.95077829727</v>
      </c>
      <c r="Z87" s="342">
        <f t="shared" si="28"/>
        <v>630594.04193443316</v>
      </c>
      <c r="AA87" s="342">
        <f t="shared" si="28"/>
        <v>579402.73839597963</v>
      </c>
      <c r="AB87" s="342">
        <f t="shared" si="28"/>
        <v>532399.86603383324</v>
      </c>
      <c r="AC87" s="342">
        <f t="shared" si="28"/>
        <v>489239.03457543516</v>
      </c>
      <c r="AD87" s="342">
        <f t="shared" si="28"/>
        <v>449602.91473733814</v>
      </c>
      <c r="AE87" s="342">
        <f t="shared" si="28"/>
        <v>413200.7542439184</v>
      </c>
      <c r="AF87" s="342">
        <f t="shared" si="28"/>
        <v>379766.11117256549</v>
      </c>
      <c r="AG87" s="342">
        <f t="shared" si="28"/>
        <v>349054.78507426003</v>
      </c>
      <c r="AH87" s="342">
        <f t="shared" si="28"/>
        <v>320842.92813353922</v>
      </c>
    </row>
    <row r="88" spans="1:34" ht="14.25" x14ac:dyDescent="0.2">
      <c r="A88" s="195" t="s">
        <v>294</v>
      </c>
      <c r="B88" s="342">
        <f>SUM($B$87:B87)</f>
        <v>-53100</v>
      </c>
      <c r="C88" s="342">
        <f>SUM($B$87:C87)</f>
        <v>-72551953.799799994</v>
      </c>
      <c r="D88" s="342">
        <f>SUM($B$87:D87)</f>
        <v>-75445695.142947823</v>
      </c>
      <c r="E88" s="342">
        <f>SUM($B$87:E87)</f>
        <v>-74239963.260307804</v>
      </c>
      <c r="F88" s="342">
        <f>SUM($B$87:F87)</f>
        <v>-71439420.477198422</v>
      </c>
      <c r="G88" s="342">
        <f>SUM($B$87:G87)</f>
        <v>-67631682.433649734</v>
      </c>
      <c r="H88" s="342">
        <f>SUM($B$87:H87)</f>
        <v>-64124583.83390633</v>
      </c>
      <c r="I88" s="342">
        <f>SUM($B$87:I87)</f>
        <v>-60893996.270013697</v>
      </c>
      <c r="J88" s="342">
        <f>SUM($B$87:J87)</f>
        <v>-57920437.08094956</v>
      </c>
      <c r="K88" s="342">
        <f>SUM($B$87:K87)</f>
        <v>-55185622.906949155</v>
      </c>
      <c r="L88" s="342">
        <f>SUM($B$87:L87)</f>
        <v>-52672404.673561744</v>
      </c>
      <c r="M88" s="342">
        <f>SUM($B$87:M87)</f>
        <v>-50364706.365985915</v>
      </c>
      <c r="N88" s="342">
        <f>SUM($B$87:N87)</f>
        <v>-48245543.412034243</v>
      </c>
      <c r="O88" s="342">
        <f>SUM($B$87:O87)</f>
        <v>-46299354.829082929</v>
      </c>
      <c r="P88" s="342">
        <f>SUM($B$87:P87)</f>
        <v>-44801657.963170059</v>
      </c>
      <c r="Q88" s="342">
        <f>SUM($B$87:Q87)</f>
        <v>-43446319.360775158</v>
      </c>
      <c r="R88" s="342">
        <f>SUM($B$87:R87)</f>
        <v>-42201832.987186909</v>
      </c>
      <c r="S88" s="342">
        <f>SUM($B$87:S87)</f>
        <v>-41059035.711045526</v>
      </c>
      <c r="T88" s="342">
        <f>SUM($B$87:T87)</f>
        <v>-40009532.654870935</v>
      </c>
      <c r="U88" s="342">
        <f>SUM($B$87:U87)</f>
        <v>-39045631.583599396</v>
      </c>
      <c r="V88" s="342">
        <f>SUM($B$87:V87)</f>
        <v>-38160283.027664259</v>
      </c>
      <c r="W88" s="342">
        <f>SUM($B$87:W87)</f>
        <v>-37347025.625346713</v>
      </c>
      <c r="X88" s="342">
        <f>SUM($B$87:X87)</f>
        <v>-36599936.216896661</v>
      </c>
      <c r="Y88" s="342">
        <f>SUM($B$87:Y87)</f>
        <v>-35913584.266118363</v>
      </c>
      <c r="Z88" s="342">
        <f>SUM($B$87:Z87)</f>
        <v>-35282990.224183932</v>
      </c>
      <c r="AA88" s="342">
        <f>SUM($B$87:AA87)</f>
        <v>-34703587.48578795</v>
      </c>
      <c r="AB88" s="342">
        <f>SUM($B$87:AB87)</f>
        <v>-34171187.619754121</v>
      </c>
      <c r="AC88" s="342">
        <f>SUM($B$87:AC87)</f>
        <v>-33681948.585178688</v>
      </c>
      <c r="AD88" s="342">
        <f>SUM($B$87:AD87)</f>
        <v>-33232345.670441352</v>
      </c>
      <c r="AE88" s="342">
        <f>SUM($B$87:AE87)</f>
        <v>-32819144.916197434</v>
      </c>
      <c r="AF88" s="342">
        <f>SUM($B$87:AF87)</f>
        <v>-32439378.80502487</v>
      </c>
      <c r="AG88" s="342">
        <f>SUM($B$87:AG87)</f>
        <v>-32090324.01995061</v>
      </c>
      <c r="AH88" s="342">
        <f>SUM($B$87:AH87)</f>
        <v>-31769481.09181707</v>
      </c>
    </row>
    <row r="89" spans="1:34" ht="14.25" x14ac:dyDescent="0.2">
      <c r="A89" s="195" t="s">
        <v>293</v>
      </c>
      <c r="B89" s="347">
        <f>IF((ISERR(IRR($B$84:B84))),0,IF(IRR($B$84:B84)&lt;0,0,IRR($B$84:B84)))</f>
        <v>0</v>
      </c>
      <c r="C89" s="347">
        <f>IF((ISERR(IRR($B$84:C84))),0,IF(IRR($B$84:C84)&lt;0,0,IRR($B$84:C84)))</f>
        <v>0</v>
      </c>
      <c r="D89" s="347">
        <f>IF((ISERR(IRR($B$84:D84))),0,IF(IRR($B$84:D84)&lt;0,0,IRR($B$84:D84)))</f>
        <v>0</v>
      </c>
      <c r="E89" s="347">
        <f>IF((ISERR(IRR($B$84:E84))),0,IF(IRR($B$84:E84)&lt;0,0,IRR($B$84:E84)))</f>
        <v>0</v>
      </c>
      <c r="F89" s="347">
        <f>IF((ISERR(IRR($B$84:F84))),0,IF(IRR($B$84:F84)&lt;0,0,IRR($B$84:F84)))</f>
        <v>0</v>
      </c>
      <c r="G89" s="347">
        <f>IF((ISERR(IRR($B$84:G84))),0,IF(IRR($B$84:G84)&lt;0,0,IRR($B$84:G84)))</f>
        <v>0</v>
      </c>
      <c r="H89" s="347">
        <f>IF((ISERR(IRR($B$84:H84))),0,IF(IRR($B$84:H84)&lt;0,0,IRR($B$84:H84)))</f>
        <v>0</v>
      </c>
      <c r="I89" s="347">
        <f>IF((ISERR(IRR($B$84:I84))),0,IF(IRR($B$84:I84)&lt;0,0,IRR($B$84:I84)))</f>
        <v>0</v>
      </c>
      <c r="J89" s="347">
        <f>IF((ISERR(IRR($B$84:J84))),0,IF(IRR($B$84:J84)&lt;0,0,IRR($B$84:J84)))</f>
        <v>0</v>
      </c>
      <c r="K89" s="347">
        <f>IF((ISERR(IRR($B$84:K84))),0,IF(IRR($B$84:K84)&lt;0,0,IRR($B$84:K84)))</f>
        <v>0</v>
      </c>
      <c r="L89" s="347">
        <f>IF((ISERR(IRR($B$84:L84))),0,IF(IRR($B$84:L84)&lt;0,0,IRR($B$84:L84)))</f>
        <v>0</v>
      </c>
      <c r="M89" s="347">
        <f>IF((ISERR(IRR($B$84:M84))),0,IF(IRR($B$84:M84)&lt;0,0,IRR($B$84:M84)))</f>
        <v>0</v>
      </c>
      <c r="N89" s="347">
        <f>IF((ISERR(IRR($B$84:N84))),0,IF(IRR($B$84:N84)&lt;0,0,IRR($B$84:N84)))</f>
        <v>0</v>
      </c>
      <c r="O89" s="347">
        <f>IF((ISERR(IRR($B$84:O84))),0,IF(IRR($B$84:O84)&lt;0,0,IRR($B$84:O84)))</f>
        <v>0</v>
      </c>
      <c r="P89" s="347">
        <f>IF((ISERR(IRR($B$84:P84))),0,IF(IRR($B$84:P84)&lt;0,0,IRR($B$84:P84)))</f>
        <v>0</v>
      </c>
      <c r="Q89" s="347">
        <f>IF((ISERR(IRR($B$84:Q84))),0,IF(IRR($B$84:Q84)&lt;0,0,IRR($B$84:Q84)))</f>
        <v>7.8009487947499068E-3</v>
      </c>
      <c r="R89" s="347">
        <f>IF((ISERR(IRR($B$84:R84))),0,IF(IRR($B$84:R84)&lt;0,0,IRR($B$84:R84)))</f>
        <v>1.6989449671899637E-2</v>
      </c>
      <c r="S89" s="347">
        <f>IF((ISERR(IRR($B$84:S84))),0,IF(IRR($B$84:S84)&lt;0,0,IRR($B$84:S84)))</f>
        <v>2.4956677899498958E-2</v>
      </c>
      <c r="T89" s="347">
        <f>IF((ISERR(IRR($B$84:T84))),0,IF(IRR($B$84:T84)&lt;0,0,IRR($B$84:T84)))</f>
        <v>3.1893623029605633E-2</v>
      </c>
      <c r="U89" s="347">
        <f>IF((ISERR(IRR($B$84:U84))),0,IF(IRR($B$84:U84)&lt;0,0,IRR($B$84:U84)))</f>
        <v>3.7959425453525597E-2</v>
      </c>
      <c r="V89" s="347">
        <f>IF((ISERR(IRR($B$84:V84))),0,IF(IRR($B$84:V84)&lt;0,0,IRR($B$84:V84)))</f>
        <v>4.3286029046655683E-2</v>
      </c>
      <c r="W89" s="347">
        <f>IF((ISERR(IRR($B$84:W84))),0,IF(IRR($B$84:W84)&lt;0,0,IRR($B$84:W84)))</f>
        <v>4.798276167311788E-2</v>
      </c>
      <c r="X89" s="347">
        <f>IF((ISERR(IRR($B$84:X84))),0,IF(IRR($B$84:X84)&lt;0,0,IRR($B$84:X84)))</f>
        <v>5.214037880923672E-2</v>
      </c>
      <c r="Y89" s="347">
        <f>IF((ISERR(IRR($B$84:Y84))),0,IF(IRR($B$84:Y84)&lt;0,0,IRR($B$84:Y84)))</f>
        <v>5.5834462370155213E-2</v>
      </c>
      <c r="Z89" s="347">
        <f>IF((ISERR(IRR($B$84:Z84))),0,IF(IRR($B$84:Z84)&lt;0,0,IRR($B$84:Z84)))</f>
        <v>5.9128209501999374E-2</v>
      </c>
      <c r="AA89" s="347">
        <f>IF((ISERR(IRR($B$84:AA84))),0,IF(IRR($B$84:AA84)&lt;0,0,IRR($B$84:AA84)))</f>
        <v>6.2074694036836631E-2</v>
      </c>
      <c r="AB89" s="347">
        <f>IF((ISERR(IRR($B$84:AB84))),0,IF(IRR($B$84:AB84)&lt;0,0,IRR($B$84:AB84)))</f>
        <v>6.4718691082453317E-2</v>
      </c>
      <c r="AC89" s="347">
        <f>IF((ISERR(IRR($B$84:AC84))),0,IF(IRR($B$84:AC84)&lt;0,0,IRR($B$84:AC84)))</f>
        <v>6.7098147427131272E-2</v>
      </c>
      <c r="AD89" s="347">
        <f>IF((ISERR(IRR($B$84:AD84))),0,IF(IRR($B$84:AD84)&lt;0,0,IRR($B$84:AD84)))</f>
        <v>6.9245367890768961E-2</v>
      </c>
      <c r="AE89" s="347">
        <f>IF((ISERR(IRR($B$84:AE84))),0,IF(IRR($B$84:AE84)&lt;0,0,IRR($B$84:AE84)))</f>
        <v>7.1187974964002532E-2</v>
      </c>
      <c r="AF89" s="347">
        <f>IF((ISERR(IRR($B$84:AF84))),0,IF(IRR($B$84:AF84)&lt;0,0,IRR($B$84:AF84)))</f>
        <v>7.2949687727932755E-2</v>
      </c>
      <c r="AG89" s="347">
        <f>IF((ISERR(IRR($B$84:AG84))),0,IF(IRR($B$84:AG84)&lt;0,0,IRR($B$84:AG84)))</f>
        <v>7.4550956581008299E-2</v>
      </c>
      <c r="AH89" s="347">
        <f>IF((ISERR(IRR($B$84:AH84))),0,IF(IRR($B$84:AH84)&lt;0,0,IRR($B$84:AH84)))</f>
        <v>7.6009482650821969E-2</v>
      </c>
    </row>
    <row r="90" spans="1:34" ht="14.25" x14ac:dyDescent="0.2">
      <c r="A90" s="195" t="s">
        <v>292</v>
      </c>
      <c r="B90" s="348">
        <f t="shared" ref="B90:AH90" si="29">IF(AND(B85&gt;0,A85&lt;0),(B75-(B85/(B85-A85))),0)</f>
        <v>0</v>
      </c>
      <c r="C90" s="348">
        <f t="shared" si="29"/>
        <v>0</v>
      </c>
      <c r="D90" s="348">
        <f t="shared" si="29"/>
        <v>0</v>
      </c>
      <c r="E90" s="348">
        <f t="shared" si="29"/>
        <v>0</v>
      </c>
      <c r="F90" s="348">
        <f t="shared" si="29"/>
        <v>0</v>
      </c>
      <c r="G90" s="348">
        <f t="shared" si="29"/>
        <v>0</v>
      </c>
      <c r="H90" s="348">
        <f t="shared" si="29"/>
        <v>0</v>
      </c>
      <c r="I90" s="348">
        <f t="shared" si="29"/>
        <v>0</v>
      </c>
      <c r="J90" s="348">
        <f t="shared" si="29"/>
        <v>0</v>
      </c>
      <c r="K90" s="348">
        <f t="shared" si="29"/>
        <v>0</v>
      </c>
      <c r="L90" s="348">
        <f t="shared" si="29"/>
        <v>0</v>
      </c>
      <c r="M90" s="348">
        <f t="shared" si="29"/>
        <v>0</v>
      </c>
      <c r="N90" s="348">
        <f t="shared" si="29"/>
        <v>0</v>
      </c>
      <c r="O90" s="348">
        <f t="shared" si="29"/>
        <v>0</v>
      </c>
      <c r="P90" s="348">
        <f t="shared" si="29"/>
        <v>0</v>
      </c>
      <c r="Q90" s="348">
        <f t="shared" si="29"/>
        <v>15.248952747841725</v>
      </c>
      <c r="R90" s="348">
        <f t="shared" si="29"/>
        <v>0</v>
      </c>
      <c r="S90" s="348">
        <f t="shared" si="29"/>
        <v>0</v>
      </c>
      <c r="T90" s="348">
        <f t="shared" si="29"/>
        <v>0</v>
      </c>
      <c r="U90" s="348">
        <f t="shared" si="29"/>
        <v>0</v>
      </c>
      <c r="V90" s="348">
        <f t="shared" si="29"/>
        <v>0</v>
      </c>
      <c r="W90" s="348">
        <f t="shared" si="29"/>
        <v>0</v>
      </c>
      <c r="X90" s="348">
        <f t="shared" si="29"/>
        <v>0</v>
      </c>
      <c r="Y90" s="348">
        <f t="shared" si="29"/>
        <v>0</v>
      </c>
      <c r="Z90" s="348">
        <f t="shared" si="29"/>
        <v>0</v>
      </c>
      <c r="AA90" s="348">
        <f t="shared" si="29"/>
        <v>0</v>
      </c>
      <c r="AB90" s="348">
        <f t="shared" si="29"/>
        <v>0</v>
      </c>
      <c r="AC90" s="348">
        <f t="shared" si="29"/>
        <v>0</v>
      </c>
      <c r="AD90" s="348">
        <f t="shared" si="29"/>
        <v>0</v>
      </c>
      <c r="AE90" s="348">
        <f t="shared" si="29"/>
        <v>0</v>
      </c>
      <c r="AF90" s="348">
        <f t="shared" si="29"/>
        <v>0</v>
      </c>
      <c r="AG90" s="348">
        <f t="shared" si="29"/>
        <v>0</v>
      </c>
      <c r="AH90" s="348">
        <f t="shared" si="29"/>
        <v>0</v>
      </c>
    </row>
    <row r="91" spans="1:34" ht="15" thickBot="1" x14ac:dyDescent="0.25">
      <c r="A91" s="201" t="s">
        <v>291</v>
      </c>
      <c r="B91" s="349">
        <f t="shared" ref="B91:AH91" si="30">IF(AND(B88&gt;0,A88&lt;0),(B75-(B88/(B88-A88))),0)</f>
        <v>0</v>
      </c>
      <c r="C91" s="349">
        <f t="shared" si="30"/>
        <v>0</v>
      </c>
      <c r="D91" s="349">
        <f t="shared" si="30"/>
        <v>0</v>
      </c>
      <c r="E91" s="349">
        <f t="shared" si="30"/>
        <v>0</v>
      </c>
      <c r="F91" s="349">
        <f t="shared" si="30"/>
        <v>0</v>
      </c>
      <c r="G91" s="349">
        <f t="shared" si="30"/>
        <v>0</v>
      </c>
      <c r="H91" s="349">
        <f t="shared" si="30"/>
        <v>0</v>
      </c>
      <c r="I91" s="349">
        <f t="shared" si="30"/>
        <v>0</v>
      </c>
      <c r="J91" s="349">
        <f t="shared" si="30"/>
        <v>0</v>
      </c>
      <c r="K91" s="349">
        <f t="shared" si="30"/>
        <v>0</v>
      </c>
      <c r="L91" s="349">
        <f t="shared" si="30"/>
        <v>0</v>
      </c>
      <c r="M91" s="349">
        <f t="shared" si="30"/>
        <v>0</v>
      </c>
      <c r="N91" s="349">
        <f t="shared" si="30"/>
        <v>0</v>
      </c>
      <c r="O91" s="349">
        <f t="shared" si="30"/>
        <v>0</v>
      </c>
      <c r="P91" s="349">
        <f t="shared" si="30"/>
        <v>0</v>
      </c>
      <c r="Q91" s="349">
        <f t="shared" si="30"/>
        <v>0</v>
      </c>
      <c r="R91" s="349">
        <f t="shared" si="30"/>
        <v>0</v>
      </c>
      <c r="S91" s="349">
        <f t="shared" si="30"/>
        <v>0</v>
      </c>
      <c r="T91" s="349">
        <f t="shared" si="30"/>
        <v>0</v>
      </c>
      <c r="U91" s="349">
        <f t="shared" si="30"/>
        <v>0</v>
      </c>
      <c r="V91" s="349">
        <f t="shared" si="30"/>
        <v>0</v>
      </c>
      <c r="W91" s="349">
        <f t="shared" si="30"/>
        <v>0</v>
      </c>
      <c r="X91" s="349">
        <f t="shared" si="30"/>
        <v>0</v>
      </c>
      <c r="Y91" s="349">
        <f t="shared" si="30"/>
        <v>0</v>
      </c>
      <c r="Z91" s="349">
        <f t="shared" si="30"/>
        <v>0</v>
      </c>
      <c r="AA91" s="349">
        <f t="shared" si="30"/>
        <v>0</v>
      </c>
      <c r="AB91" s="349">
        <f t="shared" si="30"/>
        <v>0</v>
      </c>
      <c r="AC91" s="349">
        <f t="shared" si="30"/>
        <v>0</v>
      </c>
      <c r="AD91" s="349">
        <f t="shared" si="30"/>
        <v>0</v>
      </c>
      <c r="AE91" s="349">
        <f t="shared" si="30"/>
        <v>0</v>
      </c>
      <c r="AF91" s="349">
        <f t="shared" si="30"/>
        <v>0</v>
      </c>
      <c r="AG91" s="349">
        <f t="shared" si="30"/>
        <v>0</v>
      </c>
      <c r="AH91" s="349">
        <f t="shared" si="30"/>
        <v>0</v>
      </c>
    </row>
    <row r="92" spans="1:34" s="183" customFormat="1" x14ac:dyDescent="0.2">
      <c r="A92" s="163"/>
      <c r="B92" s="202">
        <v>2017</v>
      </c>
      <c r="C92" s="202">
        <f>B92+1</f>
        <v>2018</v>
      </c>
      <c r="D92" s="158">
        <f t="shared" ref="D92:AH92" si="31">C92+1</f>
        <v>2019</v>
      </c>
      <c r="E92" s="158">
        <f t="shared" si="31"/>
        <v>2020</v>
      </c>
      <c r="F92" s="158">
        <f t="shared" si="31"/>
        <v>2021</v>
      </c>
      <c r="G92" s="158">
        <f t="shared" si="31"/>
        <v>2022</v>
      </c>
      <c r="H92" s="158">
        <f t="shared" si="31"/>
        <v>2023</v>
      </c>
      <c r="I92" s="158">
        <f t="shared" si="31"/>
        <v>2024</v>
      </c>
      <c r="J92" s="158">
        <f t="shared" si="31"/>
        <v>2025</v>
      </c>
      <c r="K92" s="158">
        <f t="shared" si="31"/>
        <v>2026</v>
      </c>
      <c r="L92" s="158">
        <f t="shared" si="31"/>
        <v>2027</v>
      </c>
      <c r="M92" s="158">
        <f t="shared" si="31"/>
        <v>2028</v>
      </c>
      <c r="N92" s="158">
        <f t="shared" si="31"/>
        <v>2029</v>
      </c>
      <c r="O92" s="158">
        <f t="shared" si="31"/>
        <v>2030</v>
      </c>
      <c r="P92" s="158">
        <f t="shared" si="31"/>
        <v>2031</v>
      </c>
      <c r="Q92" s="158">
        <f t="shared" si="31"/>
        <v>2032</v>
      </c>
      <c r="R92" s="158">
        <f t="shared" si="31"/>
        <v>2033</v>
      </c>
      <c r="S92" s="158">
        <f t="shared" si="31"/>
        <v>2034</v>
      </c>
      <c r="T92" s="158">
        <f t="shared" si="31"/>
        <v>2035</v>
      </c>
      <c r="U92" s="158">
        <f t="shared" si="31"/>
        <v>2036</v>
      </c>
      <c r="V92" s="158">
        <f t="shared" si="31"/>
        <v>2037</v>
      </c>
      <c r="W92" s="158">
        <f t="shared" si="31"/>
        <v>2038</v>
      </c>
      <c r="X92" s="158">
        <f t="shared" si="31"/>
        <v>2039</v>
      </c>
      <c r="Y92" s="158">
        <f t="shared" si="31"/>
        <v>2040</v>
      </c>
      <c r="Z92" s="158">
        <f t="shared" si="31"/>
        <v>2041</v>
      </c>
      <c r="AA92" s="158">
        <f t="shared" si="31"/>
        <v>2042</v>
      </c>
      <c r="AB92" s="158">
        <f t="shared" si="31"/>
        <v>2043</v>
      </c>
      <c r="AC92" s="158">
        <f t="shared" si="31"/>
        <v>2044</v>
      </c>
      <c r="AD92" s="158">
        <f t="shared" si="31"/>
        <v>2045</v>
      </c>
      <c r="AE92" s="158">
        <f t="shared" si="31"/>
        <v>2046</v>
      </c>
      <c r="AF92" s="158">
        <f t="shared" si="31"/>
        <v>2047</v>
      </c>
      <c r="AG92" s="158">
        <f t="shared" si="31"/>
        <v>2048</v>
      </c>
      <c r="AH92" s="158">
        <f t="shared" si="31"/>
        <v>2049</v>
      </c>
    </row>
    <row r="93" spans="1:34" ht="15.6" customHeight="1" x14ac:dyDescent="0.2">
      <c r="A93" s="203" t="s">
        <v>290</v>
      </c>
      <c r="B93" s="98"/>
      <c r="C93" s="98"/>
      <c r="D93" s="98"/>
      <c r="E93" s="98"/>
      <c r="F93" s="98"/>
      <c r="G93" s="98"/>
      <c r="H93" s="98"/>
      <c r="I93" s="98"/>
      <c r="J93" s="98"/>
      <c r="K93" s="98"/>
      <c r="L93" s="204">
        <v>10</v>
      </c>
      <c r="M93" s="98"/>
      <c r="N93" s="98">
        <v>10</v>
      </c>
      <c r="O93" s="98"/>
      <c r="P93" s="98"/>
      <c r="Q93" s="98"/>
      <c r="R93" s="98"/>
      <c r="S93" s="98"/>
      <c r="T93" s="98"/>
      <c r="U93" s="98"/>
      <c r="V93" s="98"/>
      <c r="W93" s="98"/>
      <c r="X93" s="98"/>
      <c r="Y93" s="98"/>
      <c r="Z93" s="98"/>
      <c r="AA93" s="98"/>
      <c r="AB93" s="98"/>
      <c r="AC93" s="98"/>
      <c r="AD93" s="98"/>
      <c r="AE93" s="98"/>
      <c r="AF93" s="98"/>
      <c r="AG93" s="98"/>
      <c r="AH93" s="98"/>
    </row>
    <row r="94" spans="1:34" ht="12.75" x14ac:dyDescent="0.2">
      <c r="A94" s="99" t="s">
        <v>289</v>
      </c>
      <c r="B94" s="99"/>
      <c r="C94" s="99"/>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row>
    <row r="95" spans="1:34" ht="12.75" x14ac:dyDescent="0.2">
      <c r="A95" s="99" t="s">
        <v>288</v>
      </c>
      <c r="B95" s="99"/>
      <c r="C95" s="99"/>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row>
    <row r="96" spans="1:34" ht="12.75" x14ac:dyDescent="0.2">
      <c r="A96" s="99" t="s">
        <v>287</v>
      </c>
      <c r="B96" s="99"/>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row>
    <row r="97" spans="1:58" ht="12.75" x14ac:dyDescent="0.2">
      <c r="A97" s="100" t="s">
        <v>286</v>
      </c>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c r="AC97" s="98"/>
      <c r="AD97" s="98"/>
      <c r="AE97" s="98"/>
      <c r="AF97" s="98"/>
      <c r="AG97" s="98"/>
      <c r="AH97" s="98"/>
    </row>
    <row r="98" spans="1:58" ht="33" customHeight="1" x14ac:dyDescent="0.2">
      <c r="A98" s="452" t="s">
        <v>537</v>
      </c>
      <c r="B98" s="452"/>
      <c r="C98" s="452"/>
      <c r="D98" s="452"/>
      <c r="E98" s="452"/>
      <c r="F98" s="452"/>
      <c r="G98" s="452"/>
      <c r="H98" s="452"/>
      <c r="I98" s="452"/>
      <c r="J98" s="452"/>
      <c r="K98" s="452"/>
      <c r="L98" s="452"/>
      <c r="M98" s="198"/>
      <c r="N98" s="198"/>
      <c r="O98" s="198"/>
      <c r="P98" s="198"/>
      <c r="Q98" s="198"/>
      <c r="R98" s="198"/>
      <c r="S98" s="198"/>
      <c r="T98" s="198"/>
      <c r="U98" s="198"/>
      <c r="V98" s="198"/>
      <c r="W98" s="198"/>
      <c r="X98" s="198"/>
      <c r="Y98" s="198"/>
      <c r="Z98" s="198"/>
      <c r="AA98" s="198"/>
      <c r="AB98" s="198"/>
      <c r="AC98" s="198"/>
      <c r="AD98" s="198"/>
      <c r="AE98" s="198"/>
      <c r="AF98" s="198"/>
      <c r="AG98" s="198"/>
      <c r="AH98" s="198"/>
    </row>
    <row r="99" spans="1:58" x14ac:dyDescent="0.2">
      <c r="C99" s="205"/>
    </row>
    <row r="100" spans="1:58" ht="12.75" hidden="1" x14ac:dyDescent="0.2">
      <c r="A100" s="208"/>
      <c r="B100" s="206"/>
      <c r="C100" s="206"/>
      <c r="D100" s="206"/>
      <c r="E100" s="206"/>
      <c r="F100" s="206"/>
      <c r="G100" s="206"/>
      <c r="H100" s="206"/>
      <c r="I100" s="206"/>
      <c r="J100" s="206"/>
      <c r="K100" s="206"/>
      <c r="L100" s="206"/>
      <c r="M100" s="206"/>
      <c r="N100" s="206"/>
      <c r="O100" s="206"/>
      <c r="P100" s="206"/>
      <c r="Q100" s="206"/>
      <c r="R100" s="206"/>
      <c r="S100" s="206"/>
      <c r="T100" s="206"/>
      <c r="U100" s="206"/>
      <c r="V100" s="206"/>
      <c r="W100" s="206"/>
      <c r="X100" s="206"/>
      <c r="Y100" s="206"/>
      <c r="Z100" s="206"/>
      <c r="AA100" s="206"/>
      <c r="AB100" s="206"/>
      <c r="AC100" s="206"/>
      <c r="AD100" s="206"/>
      <c r="AE100" s="206"/>
      <c r="AF100" s="206"/>
      <c r="AG100" s="206"/>
      <c r="AH100" s="206"/>
      <c r="AI100" s="206"/>
      <c r="AJ100" s="206"/>
      <c r="AK100" s="206"/>
      <c r="AL100" s="206"/>
      <c r="AM100" s="206"/>
      <c r="AN100" s="206"/>
      <c r="AO100" s="206"/>
      <c r="AP100" s="206"/>
      <c r="AQ100" s="206"/>
      <c r="AR100" s="206"/>
      <c r="AS100" s="206"/>
      <c r="AT100" s="206"/>
      <c r="AU100" s="206"/>
      <c r="AV100" s="206"/>
      <c r="AW100" s="206"/>
      <c r="AX100" s="206"/>
      <c r="AY100" s="206"/>
      <c r="AZ100" s="206"/>
      <c r="BA100" s="206"/>
      <c r="BB100" s="206"/>
      <c r="BC100" s="206"/>
      <c r="BD100" s="206"/>
      <c r="BE100" s="206"/>
      <c r="BF100" s="206"/>
    </row>
    <row r="101" spans="1:58" ht="12.75" hidden="1" x14ac:dyDescent="0.2">
      <c r="A101" s="209"/>
      <c r="B101" s="207"/>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7"/>
      <c r="AU101" s="207"/>
      <c r="AV101" s="207"/>
      <c r="AW101" s="207"/>
      <c r="AX101" s="207"/>
      <c r="AY101" s="207"/>
      <c r="AZ101" s="207"/>
      <c r="BA101" s="207"/>
      <c r="BB101" s="207"/>
      <c r="BC101" s="207"/>
      <c r="BD101" s="207"/>
      <c r="BE101" s="207"/>
      <c r="BF101" s="207"/>
    </row>
    <row r="102" spans="1:58" hidden="1" x14ac:dyDescent="0.2">
      <c r="A102" s="210" t="s">
        <v>538</v>
      </c>
      <c r="C102" s="211" t="s">
        <v>611</v>
      </c>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U102" s="211"/>
      <c r="AV102" s="211"/>
      <c r="AW102" s="211"/>
      <c r="AX102" s="211"/>
      <c r="AY102" s="211"/>
      <c r="AZ102" s="211"/>
      <c r="BA102" s="211"/>
      <c r="BB102" s="211"/>
      <c r="BC102" s="211"/>
      <c r="BD102" s="211"/>
      <c r="BE102" s="211"/>
      <c r="BF102" s="211"/>
    </row>
    <row r="103" spans="1:58" ht="12.75" hidden="1" x14ac:dyDescent="0.2">
      <c r="A103" s="210"/>
      <c r="B103" s="212">
        <v>2016</v>
      </c>
      <c r="C103" s="212">
        <f>B103+1</f>
        <v>2017</v>
      </c>
      <c r="D103" s="212">
        <f t="shared" ref="D103:AL103" si="32">C103+1</f>
        <v>2018</v>
      </c>
      <c r="E103" s="212">
        <f t="shared" si="32"/>
        <v>2019</v>
      </c>
      <c r="F103" s="212">
        <f t="shared" si="32"/>
        <v>2020</v>
      </c>
      <c r="G103" s="212">
        <f t="shared" si="32"/>
        <v>2021</v>
      </c>
      <c r="H103" s="212">
        <f t="shared" si="32"/>
        <v>2022</v>
      </c>
      <c r="I103" s="212">
        <f t="shared" si="32"/>
        <v>2023</v>
      </c>
      <c r="J103" s="212">
        <f t="shared" si="32"/>
        <v>2024</v>
      </c>
      <c r="K103" s="212">
        <f t="shared" si="32"/>
        <v>2025</v>
      </c>
      <c r="L103" s="212">
        <f t="shared" si="32"/>
        <v>2026</v>
      </c>
      <c r="M103" s="212">
        <f t="shared" si="32"/>
        <v>2027</v>
      </c>
      <c r="N103" s="212">
        <f t="shared" si="32"/>
        <v>2028</v>
      </c>
      <c r="O103" s="212">
        <f t="shared" si="32"/>
        <v>2029</v>
      </c>
      <c r="P103" s="212">
        <f t="shared" si="32"/>
        <v>2030</v>
      </c>
      <c r="Q103" s="212">
        <f t="shared" si="32"/>
        <v>2031</v>
      </c>
      <c r="R103" s="212">
        <f t="shared" si="32"/>
        <v>2032</v>
      </c>
      <c r="S103" s="212">
        <f t="shared" si="32"/>
        <v>2033</v>
      </c>
      <c r="T103" s="212">
        <f t="shared" si="32"/>
        <v>2034</v>
      </c>
      <c r="U103" s="212">
        <f t="shared" si="32"/>
        <v>2035</v>
      </c>
      <c r="V103" s="212">
        <f t="shared" si="32"/>
        <v>2036</v>
      </c>
      <c r="W103" s="212">
        <f t="shared" si="32"/>
        <v>2037</v>
      </c>
      <c r="X103" s="212">
        <f t="shared" si="32"/>
        <v>2038</v>
      </c>
      <c r="Y103" s="212">
        <f t="shared" si="32"/>
        <v>2039</v>
      </c>
      <c r="Z103" s="212">
        <f t="shared" si="32"/>
        <v>2040</v>
      </c>
      <c r="AA103" s="212">
        <f t="shared" si="32"/>
        <v>2041</v>
      </c>
      <c r="AB103" s="212">
        <f t="shared" si="32"/>
        <v>2042</v>
      </c>
      <c r="AC103" s="212">
        <f t="shared" si="32"/>
        <v>2043</v>
      </c>
      <c r="AD103" s="212">
        <f t="shared" si="32"/>
        <v>2044</v>
      </c>
      <c r="AE103" s="212">
        <f t="shared" si="32"/>
        <v>2045</v>
      </c>
      <c r="AF103" s="212">
        <f t="shared" si="32"/>
        <v>2046</v>
      </c>
      <c r="AG103" s="212">
        <f t="shared" si="32"/>
        <v>2047</v>
      </c>
      <c r="AH103" s="212">
        <f t="shared" si="32"/>
        <v>2048</v>
      </c>
      <c r="AI103" s="212" t="e">
        <f>#REF!+1</f>
        <v>#REF!</v>
      </c>
      <c r="AJ103" s="212" t="e">
        <f t="shared" si="32"/>
        <v>#REF!</v>
      </c>
      <c r="AK103" s="212" t="e">
        <f t="shared" si="32"/>
        <v>#REF!</v>
      </c>
      <c r="AL103" s="212" t="e">
        <f t="shared" si="32"/>
        <v>#REF!</v>
      </c>
    </row>
    <row r="104" spans="1:58" ht="12.75" hidden="1" x14ac:dyDescent="0.2">
      <c r="A104" s="210" t="s">
        <v>539</v>
      </c>
      <c r="B104" s="307"/>
      <c r="C104" s="308"/>
      <c r="D104" s="308">
        <v>4.5999999999999999E-2</v>
      </c>
      <c r="E104" s="308">
        <v>4.3999999999999997E-2</v>
      </c>
      <c r="F104" s="308">
        <v>4.2000000000000003E-2</v>
      </c>
      <c r="G104" s="308">
        <f>F104</f>
        <v>4.2000000000000003E-2</v>
      </c>
      <c r="H104" s="308">
        <f>G104</f>
        <v>4.2000000000000003E-2</v>
      </c>
      <c r="I104" s="308">
        <f t="shared" ref="I104:AL104" si="33">H104</f>
        <v>4.2000000000000003E-2</v>
      </c>
      <c r="J104" s="308">
        <f t="shared" si="33"/>
        <v>4.2000000000000003E-2</v>
      </c>
      <c r="K104" s="308">
        <f t="shared" si="33"/>
        <v>4.2000000000000003E-2</v>
      </c>
      <c r="L104" s="308">
        <f t="shared" si="33"/>
        <v>4.2000000000000003E-2</v>
      </c>
      <c r="M104" s="308">
        <f t="shared" si="33"/>
        <v>4.2000000000000003E-2</v>
      </c>
      <c r="N104" s="308">
        <f t="shared" si="33"/>
        <v>4.2000000000000003E-2</v>
      </c>
      <c r="O104" s="308">
        <f t="shared" si="33"/>
        <v>4.2000000000000003E-2</v>
      </c>
      <c r="P104" s="308">
        <f t="shared" si="33"/>
        <v>4.2000000000000003E-2</v>
      </c>
      <c r="Q104" s="308">
        <f t="shared" si="33"/>
        <v>4.2000000000000003E-2</v>
      </c>
      <c r="R104" s="308">
        <f t="shared" si="33"/>
        <v>4.2000000000000003E-2</v>
      </c>
      <c r="S104" s="308">
        <f t="shared" si="33"/>
        <v>4.2000000000000003E-2</v>
      </c>
      <c r="T104" s="308">
        <f t="shared" si="33"/>
        <v>4.2000000000000003E-2</v>
      </c>
      <c r="U104" s="308">
        <f t="shared" si="33"/>
        <v>4.2000000000000003E-2</v>
      </c>
      <c r="V104" s="308">
        <f t="shared" si="33"/>
        <v>4.2000000000000003E-2</v>
      </c>
      <c r="W104" s="308">
        <f t="shared" si="33"/>
        <v>4.2000000000000003E-2</v>
      </c>
      <c r="X104" s="308">
        <f t="shared" si="33"/>
        <v>4.2000000000000003E-2</v>
      </c>
      <c r="Y104" s="308">
        <f t="shared" si="33"/>
        <v>4.2000000000000003E-2</v>
      </c>
      <c r="Z104" s="308">
        <f t="shared" si="33"/>
        <v>4.2000000000000003E-2</v>
      </c>
      <c r="AA104" s="308">
        <f t="shared" si="33"/>
        <v>4.2000000000000003E-2</v>
      </c>
      <c r="AB104" s="308">
        <f t="shared" si="33"/>
        <v>4.2000000000000003E-2</v>
      </c>
      <c r="AC104" s="308">
        <f t="shared" si="33"/>
        <v>4.2000000000000003E-2</v>
      </c>
      <c r="AD104" s="308">
        <f t="shared" si="33"/>
        <v>4.2000000000000003E-2</v>
      </c>
      <c r="AE104" s="308">
        <f t="shared" si="33"/>
        <v>4.2000000000000003E-2</v>
      </c>
      <c r="AF104" s="308">
        <f t="shared" si="33"/>
        <v>4.2000000000000003E-2</v>
      </c>
      <c r="AG104" s="308">
        <f t="shared" si="33"/>
        <v>4.2000000000000003E-2</v>
      </c>
      <c r="AH104" s="308">
        <f t="shared" si="33"/>
        <v>4.2000000000000003E-2</v>
      </c>
      <c r="AI104" s="308" t="e">
        <f>#REF!</f>
        <v>#REF!</v>
      </c>
      <c r="AJ104" s="308" t="e">
        <f t="shared" si="33"/>
        <v>#REF!</v>
      </c>
      <c r="AK104" s="308" t="e">
        <f t="shared" si="33"/>
        <v>#REF!</v>
      </c>
      <c r="AL104" s="308" t="e">
        <f t="shared" si="33"/>
        <v>#REF!</v>
      </c>
    </row>
    <row r="105" spans="1:58" s="183" customFormat="1" ht="15" hidden="1" x14ac:dyDescent="0.2">
      <c r="A105" s="210" t="s">
        <v>540</v>
      </c>
      <c r="B105" s="309"/>
      <c r="C105" s="310">
        <f>(1+B105)*(1+C104)-1</f>
        <v>0</v>
      </c>
      <c r="D105" s="310">
        <f>(1+C105)*(1+D104)-1</f>
        <v>4.6000000000000041E-2</v>
      </c>
      <c r="E105" s="310">
        <f>(1+D105)*(1+E104)-1</f>
        <v>9.2024000000000106E-2</v>
      </c>
      <c r="F105" s="310">
        <f t="shared" ref="F105:AL105" si="34">(1+E105)*(1+F104)-1</f>
        <v>0.13788900800000015</v>
      </c>
      <c r="G105" s="310">
        <f>(1+F105)*(1+G104)-1</f>
        <v>0.18568034633600017</v>
      </c>
      <c r="H105" s="310">
        <f t="shared" si="34"/>
        <v>0.2354789208821122</v>
      </c>
      <c r="I105" s="310">
        <f t="shared" si="34"/>
        <v>0.28736903555916093</v>
      </c>
      <c r="J105" s="310">
        <f t="shared" si="34"/>
        <v>0.34143853505264565</v>
      </c>
      <c r="K105" s="310">
        <f t="shared" si="34"/>
        <v>0.39777895352485682</v>
      </c>
      <c r="L105" s="310">
        <f t="shared" si="34"/>
        <v>0.45648566957290093</v>
      </c>
      <c r="M105" s="310">
        <f t="shared" si="34"/>
        <v>0.51765806769496292</v>
      </c>
      <c r="N105" s="310">
        <f t="shared" si="34"/>
        <v>0.58139970653815132</v>
      </c>
      <c r="O105" s="310">
        <f t="shared" si="34"/>
        <v>0.64781849421275384</v>
      </c>
      <c r="P105" s="310">
        <f t="shared" si="34"/>
        <v>0.71702687096968964</v>
      </c>
      <c r="Q105" s="310">
        <f t="shared" si="34"/>
        <v>0.78914199955041675</v>
      </c>
      <c r="R105" s="310">
        <f t="shared" si="34"/>
        <v>0.86428596353153431</v>
      </c>
      <c r="S105" s="310">
        <f t="shared" si="34"/>
        <v>0.94258597399985877</v>
      </c>
      <c r="T105" s="310">
        <f t="shared" si="34"/>
        <v>1.0241745849078527</v>
      </c>
      <c r="U105" s="310">
        <f t="shared" si="34"/>
        <v>1.1091899174739828</v>
      </c>
      <c r="V105" s="310">
        <f t="shared" si="34"/>
        <v>1.19777589400789</v>
      </c>
      <c r="W105" s="310">
        <f t="shared" si="34"/>
        <v>1.2900824815562215</v>
      </c>
      <c r="X105" s="310">
        <f t="shared" si="34"/>
        <v>1.3862659457815827</v>
      </c>
      <c r="Y105" s="310">
        <f t="shared" si="34"/>
        <v>1.4864891155044093</v>
      </c>
      <c r="Z105" s="310">
        <f t="shared" si="34"/>
        <v>1.5909216583555947</v>
      </c>
      <c r="AA105" s="310">
        <f t="shared" si="34"/>
        <v>1.6997403680065299</v>
      </c>
      <c r="AB105" s="310">
        <f t="shared" si="34"/>
        <v>1.8131294634628041</v>
      </c>
      <c r="AC105" s="310">
        <f t="shared" si="34"/>
        <v>1.9312809009282419</v>
      </c>
      <c r="AD105" s="310">
        <f t="shared" si="34"/>
        <v>2.0543946987672284</v>
      </c>
      <c r="AE105" s="310">
        <f t="shared" si="34"/>
        <v>2.1826792761154521</v>
      </c>
      <c r="AF105" s="310">
        <f t="shared" si="34"/>
        <v>2.3163518057123014</v>
      </c>
      <c r="AG105" s="310">
        <f t="shared" si="34"/>
        <v>2.4556385815522184</v>
      </c>
      <c r="AH105" s="310">
        <f t="shared" si="34"/>
        <v>2.6007754019774119</v>
      </c>
      <c r="AI105" s="310" t="e">
        <f>(1+#REF!)*(1+AI104)-1</f>
        <v>#REF!</v>
      </c>
      <c r="AJ105" s="310" t="e">
        <f>(1+AI105)*(1+AJ104)-1</f>
        <v>#REF!</v>
      </c>
      <c r="AK105" s="310" t="e">
        <f t="shared" si="34"/>
        <v>#REF!</v>
      </c>
      <c r="AL105" s="310" t="e">
        <f t="shared" si="34"/>
        <v>#REF!</v>
      </c>
    </row>
    <row r="106" spans="1:58" s="183" customFormat="1" hidden="1" x14ac:dyDescent="0.2">
      <c r="A106" s="214"/>
      <c r="B106" s="213"/>
      <c r="C106" s="215"/>
      <c r="D106" s="215"/>
      <c r="E106" s="215"/>
      <c r="F106" s="215"/>
      <c r="G106" s="215"/>
      <c r="H106" s="215"/>
      <c r="I106" s="215"/>
      <c r="J106" s="215"/>
      <c r="K106" s="215"/>
      <c r="L106" s="215"/>
      <c r="M106" s="215"/>
      <c r="N106" s="215"/>
      <c r="O106" s="215"/>
      <c r="P106" s="215"/>
      <c r="Q106" s="215"/>
      <c r="R106" s="215"/>
      <c r="S106" s="215"/>
      <c r="T106" s="215"/>
      <c r="U106" s="215"/>
      <c r="V106" s="215"/>
      <c r="W106" s="215"/>
      <c r="X106" s="215"/>
      <c r="Y106" s="215"/>
      <c r="Z106" s="215"/>
      <c r="AA106" s="215"/>
      <c r="AB106" s="215"/>
      <c r="AC106" s="215"/>
      <c r="AD106" s="215"/>
      <c r="AE106" s="215"/>
      <c r="AF106" s="215"/>
      <c r="AG106" s="215"/>
      <c r="AH106" s="215"/>
    </row>
    <row r="107" spans="1:58" ht="12.75" hidden="1" x14ac:dyDescent="0.2">
      <c r="A107" s="209"/>
      <c r="B107" s="307">
        <v>2016</v>
      </c>
      <c r="C107" s="307">
        <f>B107+1</f>
        <v>2017</v>
      </c>
      <c r="D107" s="307">
        <f t="shared" ref="D107:S108"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ref="T107:AH108" si="36">S107+1</f>
        <v>2034</v>
      </c>
      <c r="U107" s="307">
        <f t="shared" si="36"/>
        <v>2035</v>
      </c>
      <c r="V107" s="307">
        <f t="shared" si="36"/>
        <v>2036</v>
      </c>
      <c r="W107" s="307">
        <f t="shared" si="36"/>
        <v>2037</v>
      </c>
      <c r="X107" s="307">
        <f t="shared" si="36"/>
        <v>2038</v>
      </c>
      <c r="Y107" s="307">
        <f t="shared" si="36"/>
        <v>2039</v>
      </c>
      <c r="Z107" s="307">
        <f t="shared" si="36"/>
        <v>2040</v>
      </c>
      <c r="AA107" s="307">
        <f t="shared" si="36"/>
        <v>2041</v>
      </c>
      <c r="AB107" s="307">
        <f t="shared" si="36"/>
        <v>2042</v>
      </c>
      <c r="AC107" s="307">
        <f t="shared" si="36"/>
        <v>2043</v>
      </c>
      <c r="AD107" s="307">
        <f t="shared" si="36"/>
        <v>2044</v>
      </c>
      <c r="AE107" s="307">
        <f t="shared" si="36"/>
        <v>2045</v>
      </c>
      <c r="AF107" s="307">
        <f t="shared" si="36"/>
        <v>2046</v>
      </c>
      <c r="AG107" s="307">
        <f t="shared" si="36"/>
        <v>2047</v>
      </c>
      <c r="AH107" s="307">
        <f t="shared" si="36"/>
        <v>2048</v>
      </c>
      <c r="AI107" s="307" t="e">
        <f>#REF!+1</f>
        <v>#REF!</v>
      </c>
      <c r="AJ107" s="307" t="e">
        <f t="shared" ref="AJ107:AL108" si="37">AI107+1</f>
        <v>#REF!</v>
      </c>
      <c r="AK107" s="307" t="e">
        <f t="shared" si="37"/>
        <v>#REF!</v>
      </c>
      <c r="AL107" s="307" t="e">
        <f t="shared" si="37"/>
        <v>#REF!</v>
      </c>
      <c r="AM107" s="207"/>
      <c r="AN107" s="207"/>
      <c r="AO107" s="207"/>
      <c r="AP107" s="207"/>
      <c r="AQ107" s="207"/>
      <c r="AR107" s="207"/>
      <c r="AS107" s="207"/>
      <c r="AT107" s="207"/>
      <c r="AU107" s="207"/>
      <c r="AV107" s="207"/>
      <c r="AW107" s="207"/>
      <c r="AX107" s="207"/>
      <c r="AY107" s="207"/>
      <c r="AZ107" s="207"/>
      <c r="BA107" s="207"/>
      <c r="BB107" s="207"/>
      <c r="BC107" s="207"/>
      <c r="BD107" s="207"/>
      <c r="BE107" s="207"/>
      <c r="BF107" s="207"/>
    </row>
    <row r="108" spans="1:58" hidden="1" x14ac:dyDescent="0.2">
      <c r="A108" s="209"/>
      <c r="B108" s="311">
        <v>0</v>
      </c>
      <c r="C108" s="311">
        <v>0</v>
      </c>
      <c r="D108" s="311">
        <v>1</v>
      </c>
      <c r="E108" s="311">
        <f>D108+1</f>
        <v>2</v>
      </c>
      <c r="F108" s="311">
        <f t="shared" si="35"/>
        <v>3</v>
      </c>
      <c r="G108" s="311">
        <f t="shared" si="35"/>
        <v>4</v>
      </c>
      <c r="H108" s="311">
        <f t="shared" si="35"/>
        <v>5</v>
      </c>
      <c r="I108" s="311">
        <f t="shared" si="35"/>
        <v>6</v>
      </c>
      <c r="J108" s="311">
        <f t="shared" si="35"/>
        <v>7</v>
      </c>
      <c r="K108" s="311">
        <f t="shared" si="35"/>
        <v>8</v>
      </c>
      <c r="L108" s="311">
        <f t="shared" si="35"/>
        <v>9</v>
      </c>
      <c r="M108" s="311">
        <f t="shared" si="35"/>
        <v>10</v>
      </c>
      <c r="N108" s="311">
        <f t="shared" si="35"/>
        <v>11</v>
      </c>
      <c r="O108" s="311">
        <f t="shared" si="35"/>
        <v>12</v>
      </c>
      <c r="P108" s="311">
        <f t="shared" si="35"/>
        <v>13</v>
      </c>
      <c r="Q108" s="311">
        <f t="shared" si="35"/>
        <v>14</v>
      </c>
      <c r="R108" s="311">
        <f t="shared" si="35"/>
        <v>15</v>
      </c>
      <c r="S108" s="311">
        <f t="shared" si="35"/>
        <v>16</v>
      </c>
      <c r="T108" s="311">
        <f t="shared" si="36"/>
        <v>17</v>
      </c>
      <c r="U108" s="311">
        <f t="shared" si="36"/>
        <v>18</v>
      </c>
      <c r="V108" s="311">
        <f t="shared" si="36"/>
        <v>19</v>
      </c>
      <c r="W108" s="311">
        <f t="shared" si="36"/>
        <v>20</v>
      </c>
      <c r="X108" s="311">
        <f t="shared" si="36"/>
        <v>21</v>
      </c>
      <c r="Y108" s="311">
        <f t="shared" si="36"/>
        <v>22</v>
      </c>
      <c r="Z108" s="311">
        <f t="shared" si="36"/>
        <v>23</v>
      </c>
      <c r="AA108" s="311">
        <f t="shared" si="36"/>
        <v>24</v>
      </c>
      <c r="AB108" s="311">
        <f t="shared" si="36"/>
        <v>25</v>
      </c>
      <c r="AC108" s="311">
        <f t="shared" si="36"/>
        <v>26</v>
      </c>
      <c r="AD108" s="311">
        <f t="shared" si="36"/>
        <v>27</v>
      </c>
      <c r="AE108" s="311">
        <f t="shared" si="36"/>
        <v>28</v>
      </c>
      <c r="AF108" s="311">
        <f t="shared" si="36"/>
        <v>29</v>
      </c>
      <c r="AG108" s="311">
        <f t="shared" si="36"/>
        <v>30</v>
      </c>
      <c r="AH108" s="311">
        <f t="shared" si="36"/>
        <v>31</v>
      </c>
      <c r="AI108" s="311" t="e">
        <f>#REF!+1</f>
        <v>#REF!</v>
      </c>
      <c r="AJ108" s="311" t="e">
        <f t="shared" si="37"/>
        <v>#REF!</v>
      </c>
      <c r="AK108" s="311" t="e">
        <f t="shared" si="37"/>
        <v>#REF!</v>
      </c>
      <c r="AL108" s="311" t="e">
        <f t="shared" si="37"/>
        <v>#REF!</v>
      </c>
      <c r="AM108" s="207"/>
      <c r="AN108" s="207"/>
      <c r="AO108" s="207"/>
      <c r="AP108" s="207"/>
      <c r="AQ108" s="207"/>
      <c r="AR108" s="207"/>
      <c r="AS108" s="207"/>
      <c r="AT108" s="207"/>
      <c r="AU108" s="207"/>
      <c r="AV108" s="207"/>
      <c r="AW108" s="207"/>
      <c r="AX108" s="207"/>
      <c r="AY108" s="207"/>
      <c r="AZ108" s="207"/>
      <c r="BA108" s="207"/>
      <c r="BB108" s="207"/>
      <c r="BC108" s="207"/>
      <c r="BD108" s="207"/>
      <c r="BE108" s="207"/>
      <c r="BF108" s="207"/>
    </row>
    <row r="109" spans="1:58" ht="15" hidden="1" x14ac:dyDescent="0.2">
      <c r="A109" s="209"/>
      <c r="B109" s="312">
        <f>AVERAGE(A108:B108)</f>
        <v>0</v>
      </c>
      <c r="C109" s="312">
        <f>AVERAGE(B108:C108)</f>
        <v>0</v>
      </c>
      <c r="D109" s="312">
        <f>AVERAGE(C108:D108)</f>
        <v>0.5</v>
      </c>
      <c r="E109" s="312">
        <f>AVERAGE(D108:E108)</f>
        <v>1.5</v>
      </c>
      <c r="F109" s="312">
        <f t="shared" ref="F109:AH109" si="38">AVERAGE(E108:F108)</f>
        <v>2.5</v>
      </c>
      <c r="G109" s="312">
        <f t="shared" si="38"/>
        <v>3.5</v>
      </c>
      <c r="H109" s="312">
        <f t="shared" si="38"/>
        <v>4.5</v>
      </c>
      <c r="I109" s="312">
        <f t="shared" si="38"/>
        <v>5.5</v>
      </c>
      <c r="J109" s="312">
        <f t="shared" si="38"/>
        <v>6.5</v>
      </c>
      <c r="K109" s="312">
        <f t="shared" si="38"/>
        <v>7.5</v>
      </c>
      <c r="L109" s="312">
        <f t="shared" si="38"/>
        <v>8.5</v>
      </c>
      <c r="M109" s="312">
        <f t="shared" si="38"/>
        <v>9.5</v>
      </c>
      <c r="N109" s="312">
        <f t="shared" si="38"/>
        <v>10.5</v>
      </c>
      <c r="O109" s="312">
        <f t="shared" si="38"/>
        <v>11.5</v>
      </c>
      <c r="P109" s="312">
        <f t="shared" si="38"/>
        <v>12.5</v>
      </c>
      <c r="Q109" s="312">
        <f t="shared" si="38"/>
        <v>13.5</v>
      </c>
      <c r="R109" s="312">
        <f t="shared" si="38"/>
        <v>14.5</v>
      </c>
      <c r="S109" s="312">
        <f t="shared" si="38"/>
        <v>15.5</v>
      </c>
      <c r="T109" s="312">
        <f t="shared" si="38"/>
        <v>16.5</v>
      </c>
      <c r="U109" s="312">
        <f t="shared" si="38"/>
        <v>17.5</v>
      </c>
      <c r="V109" s="312">
        <f t="shared" si="38"/>
        <v>18.5</v>
      </c>
      <c r="W109" s="312">
        <f t="shared" si="38"/>
        <v>19.5</v>
      </c>
      <c r="X109" s="312">
        <f t="shared" si="38"/>
        <v>20.5</v>
      </c>
      <c r="Y109" s="312">
        <f t="shared" si="38"/>
        <v>21.5</v>
      </c>
      <c r="Z109" s="312">
        <f t="shared" si="38"/>
        <v>22.5</v>
      </c>
      <c r="AA109" s="312">
        <f t="shared" si="38"/>
        <v>23.5</v>
      </c>
      <c r="AB109" s="312">
        <f t="shared" si="38"/>
        <v>24.5</v>
      </c>
      <c r="AC109" s="312">
        <f t="shared" si="38"/>
        <v>25.5</v>
      </c>
      <c r="AD109" s="312">
        <f t="shared" si="38"/>
        <v>26.5</v>
      </c>
      <c r="AE109" s="312">
        <f t="shared" si="38"/>
        <v>27.5</v>
      </c>
      <c r="AF109" s="312">
        <f t="shared" si="38"/>
        <v>28.5</v>
      </c>
      <c r="AG109" s="312">
        <f t="shared" si="38"/>
        <v>29.5</v>
      </c>
      <c r="AH109" s="312">
        <f t="shared" si="38"/>
        <v>30.5</v>
      </c>
      <c r="AI109" s="312" t="e">
        <f>AVERAGE(AI108:AI108)</f>
        <v>#REF!</v>
      </c>
      <c r="AJ109" s="312" t="e">
        <f t="shared" ref="AJ109:AL109" si="39">AVERAGE(AI108:AJ108)</f>
        <v>#REF!</v>
      </c>
      <c r="AK109" s="312" t="e">
        <f t="shared" si="39"/>
        <v>#REF!</v>
      </c>
      <c r="AL109" s="312" t="e">
        <f t="shared" si="39"/>
        <v>#REF!</v>
      </c>
      <c r="AM109" s="207"/>
      <c r="AN109" s="207"/>
      <c r="AO109" s="207"/>
      <c r="AP109" s="207"/>
      <c r="AQ109" s="207"/>
      <c r="AR109" s="207"/>
      <c r="AS109" s="207"/>
      <c r="AT109" s="207"/>
      <c r="AU109" s="207"/>
      <c r="AV109" s="207"/>
      <c r="AW109" s="207"/>
      <c r="AX109" s="207"/>
      <c r="AY109" s="207"/>
      <c r="AZ109" s="207"/>
      <c r="BA109" s="207"/>
      <c r="BB109" s="207"/>
      <c r="BC109" s="207"/>
      <c r="BD109" s="207"/>
      <c r="BE109" s="207"/>
      <c r="BF109" s="207"/>
    </row>
    <row r="110" spans="1:58" ht="12.75" hidden="1" x14ac:dyDescent="0.2">
      <c r="A110" s="209"/>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7"/>
      <c r="AG110" s="207"/>
      <c r="AH110" s="207"/>
      <c r="AI110" s="207"/>
      <c r="AJ110" s="207"/>
      <c r="AK110" s="207"/>
      <c r="AL110" s="207"/>
      <c r="AM110" s="207"/>
      <c r="AN110" s="207"/>
      <c r="AO110" s="207"/>
      <c r="AP110" s="207"/>
      <c r="AQ110" s="207"/>
      <c r="AR110" s="207"/>
      <c r="AS110" s="207"/>
      <c r="AT110" s="207"/>
      <c r="AU110" s="207"/>
      <c r="AV110" s="207"/>
      <c r="AW110" s="207"/>
      <c r="AX110" s="207"/>
      <c r="AY110" s="207"/>
      <c r="AZ110" s="207"/>
      <c r="BA110" s="207"/>
      <c r="BB110" s="207"/>
      <c r="BC110" s="207"/>
      <c r="BD110" s="207"/>
      <c r="BE110" s="207"/>
      <c r="BF110" s="207"/>
    </row>
    <row r="111" spans="1:58" ht="12.75" hidden="1" x14ac:dyDescent="0.2">
      <c r="A111" s="209"/>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c r="AF111" s="207"/>
      <c r="AG111" s="207"/>
      <c r="AH111" s="207"/>
      <c r="AI111" s="207"/>
      <c r="AJ111" s="207"/>
      <c r="AK111" s="207"/>
      <c r="AL111" s="207"/>
      <c r="AM111" s="207"/>
      <c r="AN111" s="207"/>
      <c r="AO111" s="207"/>
      <c r="AP111" s="207"/>
      <c r="AQ111" s="207"/>
      <c r="AR111" s="207"/>
      <c r="AS111" s="207"/>
      <c r="AT111" s="207"/>
      <c r="AU111" s="207"/>
      <c r="AV111" s="207"/>
      <c r="AW111" s="207"/>
      <c r="AX111" s="207"/>
      <c r="AY111" s="207"/>
      <c r="AZ111" s="207"/>
      <c r="BA111" s="207"/>
      <c r="BB111" s="207"/>
      <c r="BC111" s="207"/>
      <c r="BD111" s="207"/>
      <c r="BE111" s="207"/>
      <c r="BF111" s="207"/>
    </row>
    <row r="112" spans="1:58" s="357" customFormat="1" ht="30" hidden="1" x14ac:dyDescent="0.25">
      <c r="A112" s="355" t="s">
        <v>658</v>
      </c>
      <c r="B112" s="356">
        <f>0.16+0.63</f>
        <v>0.79</v>
      </c>
    </row>
    <row r="113" spans="1:35" s="359" customFormat="1" ht="15" hidden="1" x14ac:dyDescent="0.25">
      <c r="A113" s="355" t="s">
        <v>659</v>
      </c>
      <c r="B113" s="358">
        <f>IF(B107&gt;0,(IF(B108&gt;0,B107-B108,-B108+B107)),IF(B108&lt;0,-B108+B107,0))</f>
        <v>2016</v>
      </c>
    </row>
    <row r="114" spans="1:35" s="359" customFormat="1" ht="15" hidden="1" x14ac:dyDescent="0.25">
      <c r="A114" s="355" t="s">
        <v>660</v>
      </c>
      <c r="B114" s="358"/>
    </row>
    <row r="115" spans="1:35" s="359" customFormat="1" ht="15" hidden="1" x14ac:dyDescent="0.25">
      <c r="A115" s="355" t="s">
        <v>661</v>
      </c>
      <c r="B115" s="358">
        <f>IF(B106&gt;0,B113-B114,0)</f>
        <v>0</v>
      </c>
    </row>
    <row r="116" spans="1:35" s="357" customFormat="1" hidden="1" x14ac:dyDescent="0.25">
      <c r="A116" s="360"/>
      <c r="B116" s="361"/>
    </row>
    <row r="117" spans="1:35" s="365" customFormat="1" ht="15" hidden="1" x14ac:dyDescent="0.25">
      <c r="A117" s="362" t="s">
        <v>662</v>
      </c>
      <c r="B117" s="363">
        <v>2017</v>
      </c>
      <c r="C117" s="363">
        <f t="shared" ref="C117:AH117" si="40">B117+1</f>
        <v>2018</v>
      </c>
      <c r="D117" s="363">
        <f t="shared" si="40"/>
        <v>2019</v>
      </c>
      <c r="E117" s="363">
        <f t="shared" si="40"/>
        <v>2020</v>
      </c>
      <c r="F117" s="363">
        <f t="shared" si="40"/>
        <v>2021</v>
      </c>
      <c r="G117" s="363">
        <f t="shared" si="40"/>
        <v>2022</v>
      </c>
      <c r="H117" s="363">
        <f t="shared" si="40"/>
        <v>2023</v>
      </c>
      <c r="I117" s="363">
        <f t="shared" si="40"/>
        <v>2024</v>
      </c>
      <c r="J117" s="363">
        <f t="shared" si="40"/>
        <v>2025</v>
      </c>
      <c r="K117" s="363">
        <f t="shared" si="40"/>
        <v>2026</v>
      </c>
      <c r="L117" s="363">
        <f t="shared" si="40"/>
        <v>2027</v>
      </c>
      <c r="M117" s="363">
        <f t="shared" si="40"/>
        <v>2028</v>
      </c>
      <c r="N117" s="363">
        <f t="shared" si="40"/>
        <v>2029</v>
      </c>
      <c r="O117" s="363">
        <f t="shared" si="40"/>
        <v>2030</v>
      </c>
      <c r="P117" s="363">
        <f t="shared" si="40"/>
        <v>2031</v>
      </c>
      <c r="Q117" s="363">
        <f t="shared" si="40"/>
        <v>2032</v>
      </c>
      <c r="R117" s="363">
        <f t="shared" si="40"/>
        <v>2033</v>
      </c>
      <c r="S117" s="363">
        <f t="shared" si="40"/>
        <v>2034</v>
      </c>
      <c r="T117" s="363">
        <f t="shared" si="40"/>
        <v>2035</v>
      </c>
      <c r="U117" s="363">
        <f t="shared" si="40"/>
        <v>2036</v>
      </c>
      <c r="V117" s="363">
        <f t="shared" si="40"/>
        <v>2037</v>
      </c>
      <c r="W117" s="363">
        <f t="shared" si="40"/>
        <v>2038</v>
      </c>
      <c r="X117" s="363">
        <f t="shared" si="40"/>
        <v>2039</v>
      </c>
      <c r="Y117" s="363">
        <f t="shared" si="40"/>
        <v>2040</v>
      </c>
      <c r="Z117" s="363">
        <f t="shared" si="40"/>
        <v>2041</v>
      </c>
      <c r="AA117" s="363">
        <f t="shared" si="40"/>
        <v>2042</v>
      </c>
      <c r="AB117" s="363">
        <f t="shared" si="40"/>
        <v>2043</v>
      </c>
      <c r="AC117" s="363">
        <f t="shared" si="40"/>
        <v>2044</v>
      </c>
      <c r="AD117" s="363">
        <f t="shared" si="40"/>
        <v>2045</v>
      </c>
      <c r="AE117" s="363">
        <f t="shared" si="40"/>
        <v>2046</v>
      </c>
      <c r="AF117" s="363">
        <f t="shared" si="40"/>
        <v>2047</v>
      </c>
      <c r="AG117" s="363">
        <f t="shared" si="40"/>
        <v>2048</v>
      </c>
      <c r="AH117" s="363">
        <f t="shared" si="40"/>
        <v>2049</v>
      </c>
      <c r="AI117" s="364"/>
    </row>
    <row r="118" spans="1:35" s="370" customFormat="1" ht="14.25" hidden="1" x14ac:dyDescent="0.2">
      <c r="A118" s="366" t="s">
        <v>663</v>
      </c>
      <c r="B118" s="367"/>
      <c r="C118" s="367"/>
      <c r="D118" s="368"/>
      <c r="E118" s="368"/>
      <c r="F118" s="368"/>
      <c r="G118" s="368"/>
      <c r="H118" s="368"/>
      <c r="I118" s="368"/>
      <c r="J118" s="368"/>
      <c r="K118" s="368"/>
      <c r="L118" s="368"/>
      <c r="M118" s="368"/>
      <c r="N118" s="368"/>
      <c r="O118" s="368"/>
      <c r="P118" s="368"/>
      <c r="Q118" s="368"/>
      <c r="R118" s="368"/>
      <c r="S118" s="368"/>
      <c r="T118" s="368"/>
      <c r="U118" s="368"/>
      <c r="V118" s="368"/>
      <c r="W118" s="368"/>
      <c r="X118" s="368"/>
      <c r="Y118" s="368"/>
      <c r="Z118" s="368"/>
      <c r="AA118" s="368"/>
      <c r="AB118" s="368"/>
      <c r="AC118" s="368"/>
      <c r="AD118" s="368"/>
      <c r="AE118" s="368"/>
      <c r="AF118" s="368"/>
      <c r="AG118" s="368"/>
      <c r="AH118" s="368"/>
      <c r="AI118" s="369"/>
    </row>
    <row r="119" spans="1:35" s="370" customFormat="1" ht="14.25" hidden="1" x14ac:dyDescent="0.2">
      <c r="A119" s="371" t="s">
        <v>664</v>
      </c>
      <c r="B119" s="368">
        <f t="shared" ref="B119:AH119" si="41">B127*B120*B121*1000</f>
        <v>0</v>
      </c>
      <c r="C119" s="368">
        <f t="shared" si="41"/>
        <v>0</v>
      </c>
      <c r="D119" s="368">
        <f t="shared" si="41"/>
        <v>0</v>
      </c>
      <c r="E119" s="368">
        <f>E127*E120*E121*1000</f>
        <v>1732102.0905780904</v>
      </c>
      <c r="F119" s="368">
        <f t="shared" si="41"/>
        <v>3464204.1811561808</v>
      </c>
      <c r="G119" s="368">
        <f t="shared" si="41"/>
        <v>5248794.2138730027</v>
      </c>
      <c r="H119" s="368">
        <f t="shared" si="41"/>
        <v>5248794.2138730027</v>
      </c>
      <c r="I119" s="368">
        <f t="shared" si="41"/>
        <v>5248794.2138730027</v>
      </c>
      <c r="J119" s="368">
        <f t="shared" si="41"/>
        <v>5248794.2138730027</v>
      </c>
      <c r="K119" s="368">
        <f t="shared" si="41"/>
        <v>5248794.2138730027</v>
      </c>
      <c r="L119" s="368">
        <f t="shared" si="41"/>
        <v>5248794.2138730027</v>
      </c>
      <c r="M119" s="368">
        <f t="shared" si="41"/>
        <v>5248794.2138730027</v>
      </c>
      <c r="N119" s="368">
        <f t="shared" si="41"/>
        <v>5248794.2138730027</v>
      </c>
      <c r="O119" s="368">
        <f t="shared" si="41"/>
        <v>5248794.2138730027</v>
      </c>
      <c r="P119" s="368">
        <f t="shared" si="41"/>
        <v>5248794.2138730027</v>
      </c>
      <c r="Q119" s="368">
        <f t="shared" si="41"/>
        <v>5248794.2138730027</v>
      </c>
      <c r="R119" s="368">
        <f t="shared" si="41"/>
        <v>5248794.2138730027</v>
      </c>
      <c r="S119" s="368">
        <f t="shared" si="41"/>
        <v>5248794.2138730027</v>
      </c>
      <c r="T119" s="368">
        <f t="shared" si="41"/>
        <v>5248794.2138730027</v>
      </c>
      <c r="U119" s="368">
        <f t="shared" si="41"/>
        <v>5248794.2138730027</v>
      </c>
      <c r="V119" s="368">
        <f t="shared" si="41"/>
        <v>5248794.2138730027</v>
      </c>
      <c r="W119" s="368">
        <f t="shared" si="41"/>
        <v>5248794.2138730027</v>
      </c>
      <c r="X119" s="368">
        <f t="shared" si="41"/>
        <v>5248794.2138730027</v>
      </c>
      <c r="Y119" s="368">
        <f t="shared" si="41"/>
        <v>5248794.2138730027</v>
      </c>
      <c r="Z119" s="368">
        <f t="shared" si="41"/>
        <v>5248794.2138730027</v>
      </c>
      <c r="AA119" s="368">
        <f t="shared" si="41"/>
        <v>5248794.2138730027</v>
      </c>
      <c r="AB119" s="368">
        <f t="shared" si="41"/>
        <v>5248794.2138730027</v>
      </c>
      <c r="AC119" s="368">
        <f t="shared" si="41"/>
        <v>5248794.2138730027</v>
      </c>
      <c r="AD119" s="368">
        <f t="shared" si="41"/>
        <v>5248794.2138730027</v>
      </c>
      <c r="AE119" s="368">
        <f t="shared" si="41"/>
        <v>5248794.2138730027</v>
      </c>
      <c r="AF119" s="368">
        <f>AF127*AF120*AF121*1000</f>
        <v>5248794.2138730027</v>
      </c>
      <c r="AG119" s="368">
        <f t="shared" si="41"/>
        <v>5248794.2138730027</v>
      </c>
      <c r="AH119" s="368">
        <f t="shared" si="41"/>
        <v>5248794.2138730027</v>
      </c>
      <c r="AI119" s="369"/>
    </row>
    <row r="120" spans="1:35" s="365" customFormat="1" ht="15" hidden="1" x14ac:dyDescent="0.25">
      <c r="A120" s="372" t="s">
        <v>665</v>
      </c>
      <c r="B120" s="373">
        <f>12*365</f>
        <v>4380</v>
      </c>
      <c r="C120" s="373">
        <f>B120</f>
        <v>4380</v>
      </c>
      <c r="D120" s="373">
        <f t="shared" ref="D120:S121" si="42">C120</f>
        <v>4380</v>
      </c>
      <c r="E120" s="373">
        <f t="shared" si="42"/>
        <v>4380</v>
      </c>
      <c r="F120" s="373">
        <f t="shared" si="42"/>
        <v>4380</v>
      </c>
      <c r="G120" s="373">
        <f t="shared" si="42"/>
        <v>4380</v>
      </c>
      <c r="H120" s="373">
        <f t="shared" si="42"/>
        <v>4380</v>
      </c>
      <c r="I120" s="373">
        <f t="shared" si="42"/>
        <v>4380</v>
      </c>
      <c r="J120" s="373">
        <f t="shared" si="42"/>
        <v>4380</v>
      </c>
      <c r="K120" s="373">
        <f t="shared" si="42"/>
        <v>4380</v>
      </c>
      <c r="L120" s="373">
        <f t="shared" si="42"/>
        <v>4380</v>
      </c>
      <c r="M120" s="373">
        <f t="shared" si="42"/>
        <v>4380</v>
      </c>
      <c r="N120" s="373">
        <f t="shared" si="42"/>
        <v>4380</v>
      </c>
      <c r="O120" s="373">
        <f t="shared" si="42"/>
        <v>4380</v>
      </c>
      <c r="P120" s="373">
        <f t="shared" si="42"/>
        <v>4380</v>
      </c>
      <c r="Q120" s="373">
        <f t="shared" si="42"/>
        <v>4380</v>
      </c>
      <c r="R120" s="373">
        <f t="shared" si="42"/>
        <v>4380</v>
      </c>
      <c r="S120" s="373">
        <f t="shared" si="42"/>
        <v>4380</v>
      </c>
      <c r="T120" s="373">
        <f t="shared" ref="T120:AH121" si="43">S120</f>
        <v>4380</v>
      </c>
      <c r="U120" s="373">
        <f t="shared" si="43"/>
        <v>4380</v>
      </c>
      <c r="V120" s="373">
        <f t="shared" si="43"/>
        <v>4380</v>
      </c>
      <c r="W120" s="373">
        <f t="shared" si="43"/>
        <v>4380</v>
      </c>
      <c r="X120" s="373">
        <f t="shared" si="43"/>
        <v>4380</v>
      </c>
      <c r="Y120" s="373">
        <f t="shared" si="43"/>
        <v>4380</v>
      </c>
      <c r="Z120" s="373">
        <f t="shared" si="43"/>
        <v>4380</v>
      </c>
      <c r="AA120" s="373">
        <f t="shared" si="43"/>
        <v>4380</v>
      </c>
      <c r="AB120" s="373">
        <f t="shared" si="43"/>
        <v>4380</v>
      </c>
      <c r="AC120" s="373">
        <f t="shared" si="43"/>
        <v>4380</v>
      </c>
      <c r="AD120" s="373">
        <f t="shared" si="43"/>
        <v>4380</v>
      </c>
      <c r="AE120" s="373">
        <f t="shared" si="43"/>
        <v>4380</v>
      </c>
      <c r="AF120" s="373">
        <f t="shared" si="43"/>
        <v>4380</v>
      </c>
      <c r="AG120" s="373">
        <f t="shared" si="43"/>
        <v>4380</v>
      </c>
      <c r="AH120" s="373">
        <f t="shared" si="43"/>
        <v>4380</v>
      </c>
      <c r="AI120" s="369"/>
    </row>
    <row r="121" spans="1:35" s="365" customFormat="1" ht="15" hidden="1" customHeight="1" x14ac:dyDescent="0.25">
      <c r="A121" s="372" t="s">
        <v>666</v>
      </c>
      <c r="B121" s="374">
        <v>1.3960600000000001</v>
      </c>
      <c r="C121" s="374">
        <v>1.55341</v>
      </c>
      <c r="D121" s="374">
        <f t="shared" si="42"/>
        <v>1.55341</v>
      </c>
      <c r="E121" s="374">
        <f t="shared" si="42"/>
        <v>1.55341</v>
      </c>
      <c r="F121" s="374">
        <f t="shared" si="42"/>
        <v>1.55341</v>
      </c>
      <c r="G121" s="374">
        <f t="shared" si="42"/>
        <v>1.55341</v>
      </c>
      <c r="H121" s="374">
        <f t="shared" si="42"/>
        <v>1.55341</v>
      </c>
      <c r="I121" s="374">
        <f t="shared" si="42"/>
        <v>1.55341</v>
      </c>
      <c r="J121" s="374">
        <f t="shared" si="42"/>
        <v>1.55341</v>
      </c>
      <c r="K121" s="374">
        <f t="shared" si="42"/>
        <v>1.55341</v>
      </c>
      <c r="L121" s="374">
        <f t="shared" si="42"/>
        <v>1.55341</v>
      </c>
      <c r="M121" s="374">
        <f t="shared" si="42"/>
        <v>1.55341</v>
      </c>
      <c r="N121" s="374">
        <f t="shared" si="42"/>
        <v>1.55341</v>
      </c>
      <c r="O121" s="374">
        <f t="shared" si="42"/>
        <v>1.55341</v>
      </c>
      <c r="P121" s="374">
        <f t="shared" si="42"/>
        <v>1.55341</v>
      </c>
      <c r="Q121" s="374">
        <f t="shared" si="42"/>
        <v>1.55341</v>
      </c>
      <c r="R121" s="374">
        <f t="shared" si="42"/>
        <v>1.55341</v>
      </c>
      <c r="S121" s="374">
        <f t="shared" si="42"/>
        <v>1.55341</v>
      </c>
      <c r="T121" s="374">
        <f t="shared" si="43"/>
        <v>1.55341</v>
      </c>
      <c r="U121" s="374">
        <f t="shared" si="43"/>
        <v>1.55341</v>
      </c>
      <c r="V121" s="374">
        <f t="shared" si="43"/>
        <v>1.55341</v>
      </c>
      <c r="W121" s="374">
        <f t="shared" si="43"/>
        <v>1.55341</v>
      </c>
      <c r="X121" s="374">
        <f t="shared" si="43"/>
        <v>1.55341</v>
      </c>
      <c r="Y121" s="374">
        <f t="shared" si="43"/>
        <v>1.55341</v>
      </c>
      <c r="Z121" s="374">
        <f t="shared" si="43"/>
        <v>1.55341</v>
      </c>
      <c r="AA121" s="374">
        <f t="shared" si="43"/>
        <v>1.55341</v>
      </c>
      <c r="AB121" s="374">
        <f t="shared" si="43"/>
        <v>1.55341</v>
      </c>
      <c r="AC121" s="374">
        <f t="shared" si="43"/>
        <v>1.55341</v>
      </c>
      <c r="AD121" s="374">
        <f t="shared" si="43"/>
        <v>1.55341</v>
      </c>
      <c r="AE121" s="374">
        <f t="shared" si="43"/>
        <v>1.55341</v>
      </c>
      <c r="AF121" s="374">
        <f t="shared" si="43"/>
        <v>1.55341</v>
      </c>
      <c r="AG121" s="374">
        <f t="shared" si="43"/>
        <v>1.55341</v>
      </c>
      <c r="AH121" s="374">
        <f t="shared" si="43"/>
        <v>1.55341</v>
      </c>
      <c r="AI121" s="375"/>
    </row>
    <row r="122" spans="1:35" s="378" customFormat="1" ht="30" hidden="1" x14ac:dyDescent="0.25">
      <c r="A122" s="355" t="s">
        <v>667</v>
      </c>
      <c r="B122" s="376"/>
      <c r="C122" s="358"/>
      <c r="D122" s="358"/>
      <c r="E122" s="358"/>
      <c r="F122" s="358"/>
      <c r="G122" s="358"/>
      <c r="H122" s="358"/>
      <c r="I122" s="358"/>
      <c r="J122" s="376"/>
      <c r="K122" s="376"/>
      <c r="L122" s="376"/>
      <c r="M122" s="376"/>
      <c r="N122" s="376"/>
      <c r="O122" s="376"/>
      <c r="P122" s="376"/>
      <c r="Q122" s="376"/>
      <c r="R122" s="376"/>
      <c r="S122" s="376"/>
      <c r="T122" s="376"/>
      <c r="U122" s="376"/>
      <c r="V122" s="376"/>
      <c r="W122" s="376"/>
      <c r="X122" s="376"/>
      <c r="Y122" s="376"/>
      <c r="Z122" s="376"/>
      <c r="AA122" s="376"/>
      <c r="AB122" s="376"/>
      <c r="AC122" s="376"/>
      <c r="AD122" s="376"/>
      <c r="AE122" s="376"/>
      <c r="AF122" s="376"/>
      <c r="AG122" s="376"/>
      <c r="AH122" s="376"/>
      <c r="AI122" s="377"/>
    </row>
    <row r="123" spans="1:35" s="378" customFormat="1" ht="30" hidden="1" x14ac:dyDescent="0.25">
      <c r="A123" s="355" t="s">
        <v>668</v>
      </c>
      <c r="B123" s="376"/>
      <c r="C123" s="358"/>
      <c r="D123" s="358"/>
      <c r="E123" s="358">
        <f>B115*0.33</f>
        <v>0</v>
      </c>
      <c r="F123" s="358">
        <f>B115*0.33</f>
        <v>0</v>
      </c>
      <c r="G123" s="358">
        <f>B115*0.34</f>
        <v>0</v>
      </c>
      <c r="H123" s="358"/>
      <c r="I123" s="358"/>
      <c r="J123" s="376"/>
      <c r="K123" s="376"/>
      <c r="L123" s="376"/>
      <c r="M123" s="376"/>
      <c r="N123" s="376"/>
      <c r="O123" s="376"/>
      <c r="P123" s="376"/>
      <c r="Q123" s="376"/>
      <c r="R123" s="376"/>
      <c r="S123" s="376"/>
      <c r="T123" s="376"/>
      <c r="U123" s="376"/>
      <c r="V123" s="376"/>
      <c r="W123" s="376"/>
      <c r="X123" s="376"/>
      <c r="Y123" s="376"/>
      <c r="Z123" s="376"/>
      <c r="AA123" s="376"/>
      <c r="AB123" s="376"/>
      <c r="AC123" s="376"/>
      <c r="AD123" s="376"/>
      <c r="AE123" s="376"/>
      <c r="AF123" s="376"/>
      <c r="AG123" s="376"/>
      <c r="AH123" s="376"/>
      <c r="AI123" s="377"/>
    </row>
    <row r="124" spans="1:35" s="365" customFormat="1" ht="30" hidden="1" x14ac:dyDescent="0.25">
      <c r="A124" s="379" t="s">
        <v>669</v>
      </c>
      <c r="B124" s="356"/>
      <c r="C124" s="356"/>
      <c r="D124" s="356"/>
      <c r="E124" s="356">
        <f>B129*0.33</f>
        <v>0.25457355000000009</v>
      </c>
      <c r="F124" s="356">
        <f>B129*0.33</f>
        <v>0.25457355000000009</v>
      </c>
      <c r="G124" s="356">
        <f>B129*0.34</f>
        <v>0.26228790000000007</v>
      </c>
      <c r="H124" s="356"/>
      <c r="I124" s="356"/>
      <c r="J124" s="356"/>
      <c r="K124" s="356"/>
      <c r="L124" s="356"/>
      <c r="M124" s="356"/>
      <c r="N124" s="356"/>
      <c r="O124" s="356"/>
      <c r="P124" s="356"/>
      <c r="Q124" s="356"/>
      <c r="R124" s="356"/>
      <c r="S124" s="356"/>
      <c r="T124" s="356"/>
      <c r="U124" s="356"/>
      <c r="V124" s="356"/>
      <c r="W124" s="356"/>
      <c r="X124" s="356"/>
      <c r="Y124" s="356"/>
      <c r="Z124" s="356"/>
      <c r="AA124" s="356"/>
      <c r="AB124" s="356"/>
      <c r="AC124" s="356"/>
      <c r="AD124" s="356"/>
      <c r="AE124" s="356"/>
      <c r="AF124" s="356"/>
      <c r="AG124" s="356"/>
      <c r="AH124" s="356"/>
      <c r="AI124" s="375"/>
    </row>
    <row r="125" spans="1:35" s="365" customFormat="1" ht="30" hidden="1" x14ac:dyDescent="0.25">
      <c r="A125" s="379" t="s">
        <v>670</v>
      </c>
      <c r="B125" s="356"/>
      <c r="C125" s="356"/>
      <c r="D125" s="356"/>
      <c r="E125" s="356"/>
      <c r="F125" s="356"/>
      <c r="G125" s="356"/>
      <c r="H125" s="356"/>
      <c r="I125" s="356"/>
      <c r="J125" s="356"/>
      <c r="K125" s="356"/>
      <c r="L125" s="356"/>
      <c r="M125" s="356"/>
      <c r="N125" s="356"/>
      <c r="O125" s="356"/>
      <c r="P125" s="356"/>
      <c r="Q125" s="356"/>
      <c r="R125" s="356"/>
      <c r="S125" s="356"/>
      <c r="T125" s="356"/>
      <c r="U125" s="356"/>
      <c r="V125" s="356"/>
      <c r="W125" s="356"/>
      <c r="X125" s="356"/>
      <c r="Y125" s="356"/>
      <c r="Z125" s="356"/>
      <c r="AA125" s="356"/>
      <c r="AB125" s="356"/>
      <c r="AC125" s="356"/>
      <c r="AD125" s="356"/>
      <c r="AE125" s="356"/>
      <c r="AF125" s="356"/>
      <c r="AG125" s="356"/>
      <c r="AH125" s="356"/>
    </row>
    <row r="126" spans="1:35" s="365" customFormat="1" ht="15" hidden="1" x14ac:dyDescent="0.25">
      <c r="A126" s="379" t="s">
        <v>671</v>
      </c>
      <c r="B126" s="356">
        <f>SUM(B122:B125)</f>
        <v>0</v>
      </c>
      <c r="C126" s="356">
        <f t="shared" ref="C126:M126" si="44">SUM(C122:C125)</f>
        <v>0</v>
      </c>
      <c r="D126" s="356">
        <f t="shared" si="44"/>
        <v>0</v>
      </c>
      <c r="E126" s="356">
        <f t="shared" si="44"/>
        <v>0.25457355000000009</v>
      </c>
      <c r="F126" s="356">
        <f t="shared" si="44"/>
        <v>0.25457355000000009</v>
      </c>
      <c r="G126" s="356">
        <f t="shared" si="44"/>
        <v>0.26228790000000007</v>
      </c>
      <c r="H126" s="356">
        <f t="shared" si="44"/>
        <v>0</v>
      </c>
      <c r="I126" s="356">
        <f t="shared" si="44"/>
        <v>0</v>
      </c>
      <c r="J126" s="356">
        <f t="shared" si="44"/>
        <v>0</v>
      </c>
      <c r="K126" s="356">
        <f t="shared" si="44"/>
        <v>0</v>
      </c>
      <c r="L126" s="356">
        <f t="shared" si="44"/>
        <v>0</v>
      </c>
      <c r="M126" s="356">
        <f t="shared" si="44"/>
        <v>0</v>
      </c>
      <c r="N126" s="356">
        <f>SUM(N122:N125)</f>
        <v>0</v>
      </c>
      <c r="O126" s="356">
        <f>SUM(O122:O125)</f>
        <v>0</v>
      </c>
      <c r="P126" s="356">
        <f t="shared" ref="P126:AH126" si="45">SUM(P122:P125)</f>
        <v>0</v>
      </c>
      <c r="Q126" s="356"/>
      <c r="R126" s="356"/>
      <c r="S126" s="356">
        <f t="shared" si="45"/>
        <v>0</v>
      </c>
      <c r="T126" s="356">
        <f t="shared" si="45"/>
        <v>0</v>
      </c>
      <c r="U126" s="356">
        <f t="shared" si="45"/>
        <v>0</v>
      </c>
      <c r="V126" s="356">
        <f t="shared" si="45"/>
        <v>0</v>
      </c>
      <c r="W126" s="356">
        <f t="shared" si="45"/>
        <v>0</v>
      </c>
      <c r="X126" s="356">
        <f t="shared" si="45"/>
        <v>0</v>
      </c>
      <c r="Y126" s="356">
        <f t="shared" si="45"/>
        <v>0</v>
      </c>
      <c r="Z126" s="356">
        <f t="shared" si="45"/>
        <v>0</v>
      </c>
      <c r="AA126" s="356">
        <f t="shared" si="45"/>
        <v>0</v>
      </c>
      <c r="AB126" s="356">
        <f t="shared" si="45"/>
        <v>0</v>
      </c>
      <c r="AC126" s="356">
        <f t="shared" si="45"/>
        <v>0</v>
      </c>
      <c r="AD126" s="356">
        <f t="shared" si="45"/>
        <v>0</v>
      </c>
      <c r="AE126" s="356">
        <f t="shared" si="45"/>
        <v>0</v>
      </c>
      <c r="AF126" s="356">
        <f t="shared" si="45"/>
        <v>0</v>
      </c>
      <c r="AG126" s="356">
        <f t="shared" si="45"/>
        <v>0</v>
      </c>
      <c r="AH126" s="356">
        <f t="shared" si="45"/>
        <v>0</v>
      </c>
    </row>
    <row r="127" spans="1:35" s="365" customFormat="1" ht="15" hidden="1" x14ac:dyDescent="0.25">
      <c r="A127" s="379" t="s">
        <v>672</v>
      </c>
      <c r="B127" s="356">
        <f>B126</f>
        <v>0</v>
      </c>
      <c r="C127" s="356">
        <f>C126+B127</f>
        <v>0</v>
      </c>
      <c r="D127" s="356">
        <f t="shared" ref="D127:H127" si="46">D126+C127</f>
        <v>0</v>
      </c>
      <c r="E127" s="356">
        <f>E126+D127</f>
        <v>0.25457355000000009</v>
      </c>
      <c r="F127" s="356">
        <f>F126+E127</f>
        <v>0.50914710000000019</v>
      </c>
      <c r="G127" s="356">
        <f t="shared" si="46"/>
        <v>0.77143500000000031</v>
      </c>
      <c r="H127" s="356">
        <f t="shared" si="46"/>
        <v>0.77143500000000031</v>
      </c>
      <c r="I127" s="356">
        <f t="shared" ref="I127" si="47">I126+H127</f>
        <v>0.77143500000000031</v>
      </c>
      <c r="J127" s="356">
        <f t="shared" ref="J127" si="48">J126+I127</f>
        <v>0.77143500000000031</v>
      </c>
      <c r="K127" s="356">
        <f t="shared" ref="K127" si="49">K126+J127</f>
        <v>0.77143500000000031</v>
      </c>
      <c r="L127" s="356">
        <f t="shared" ref="L127" si="50">L126+K127</f>
        <v>0.77143500000000031</v>
      </c>
      <c r="M127" s="356">
        <f t="shared" ref="M127" si="51">M126+L127</f>
        <v>0.77143500000000031</v>
      </c>
      <c r="N127" s="356">
        <f t="shared" ref="N127" si="52">N126+M127</f>
        <v>0.77143500000000031</v>
      </c>
      <c r="O127" s="356">
        <f t="shared" ref="O127" si="53">O126+N127</f>
        <v>0.77143500000000031</v>
      </c>
      <c r="P127" s="356">
        <f t="shared" ref="P127" si="54">P126+O127</f>
        <v>0.77143500000000031</v>
      </c>
      <c r="Q127" s="356">
        <f t="shared" ref="Q127" si="55">Q126+P127</f>
        <v>0.77143500000000031</v>
      </c>
      <c r="R127" s="356">
        <f t="shared" ref="R127" si="56">R126+Q127</f>
        <v>0.77143500000000031</v>
      </c>
      <c r="S127" s="356">
        <f t="shared" ref="S127" si="57">S126+R127</f>
        <v>0.77143500000000031</v>
      </c>
      <c r="T127" s="356">
        <f t="shared" ref="T127" si="58">T126+S127</f>
        <v>0.77143500000000031</v>
      </c>
      <c r="U127" s="356">
        <f t="shared" ref="U127" si="59">U126+T127</f>
        <v>0.77143500000000031</v>
      </c>
      <c r="V127" s="356">
        <f t="shared" ref="V127" si="60">V126+U127</f>
        <v>0.77143500000000031</v>
      </c>
      <c r="W127" s="356">
        <f t="shared" ref="W127" si="61">W126+V127</f>
        <v>0.77143500000000031</v>
      </c>
      <c r="X127" s="356">
        <f t="shared" ref="X127" si="62">X126+W127</f>
        <v>0.77143500000000031</v>
      </c>
      <c r="Y127" s="356">
        <f t="shared" ref="Y127" si="63">Y126+X127</f>
        <v>0.77143500000000031</v>
      </c>
      <c r="Z127" s="356">
        <f t="shared" ref="Z127" si="64">Z126+Y127</f>
        <v>0.77143500000000031</v>
      </c>
      <c r="AA127" s="356">
        <f t="shared" ref="AA127" si="65">AA126+Z127</f>
        <v>0.77143500000000031</v>
      </c>
      <c r="AB127" s="356">
        <f t="shared" ref="AB127" si="66">AB126+AA127</f>
        <v>0.77143500000000031</v>
      </c>
      <c r="AC127" s="356">
        <f t="shared" ref="AC127" si="67">AC126+AB127</f>
        <v>0.77143500000000031</v>
      </c>
      <c r="AD127" s="356">
        <f t="shared" ref="AD127" si="68">AD126+AC127</f>
        <v>0.77143500000000031</v>
      </c>
      <c r="AE127" s="356">
        <f t="shared" ref="AE127" si="69">AE126+AD127</f>
        <v>0.77143500000000031</v>
      </c>
      <c r="AF127" s="356">
        <f t="shared" ref="AF127" si="70">AF126+AE127</f>
        <v>0.77143500000000031</v>
      </c>
      <c r="AG127" s="356">
        <f t="shared" ref="AG127" si="71">AG126+AF127</f>
        <v>0.77143500000000031</v>
      </c>
      <c r="AH127" s="356">
        <f t="shared" ref="AH127" si="72">AH126+AG127</f>
        <v>0.77143500000000031</v>
      </c>
    </row>
    <row r="128" spans="1:35" s="365" customFormat="1" ht="16.5" hidden="1" customHeight="1" x14ac:dyDescent="0.25">
      <c r="A128" s="379" t="s">
        <v>673</v>
      </c>
      <c r="B128" s="356">
        <f>IF(B110&gt;B106,B110,B106)</f>
        <v>0</v>
      </c>
      <c r="C128" s="380">
        <f>C126+B128</f>
        <v>0</v>
      </c>
      <c r="D128" s="380">
        <f>D126+C128</f>
        <v>0</v>
      </c>
      <c r="E128" s="381">
        <f t="shared" ref="E128:P128" si="73">E126+D128</f>
        <v>0.25457355000000009</v>
      </c>
      <c r="F128" s="381">
        <f t="shared" si="73"/>
        <v>0.50914710000000019</v>
      </c>
      <c r="G128" s="381">
        <f t="shared" si="73"/>
        <v>0.77143500000000031</v>
      </c>
      <c r="H128" s="381">
        <f t="shared" si="73"/>
        <v>0.77143500000000031</v>
      </c>
      <c r="I128" s="381">
        <f t="shared" si="73"/>
        <v>0.77143500000000031</v>
      </c>
      <c r="J128" s="381">
        <f t="shared" si="73"/>
        <v>0.77143500000000031</v>
      </c>
      <c r="K128" s="381">
        <f t="shared" si="73"/>
        <v>0.77143500000000031</v>
      </c>
      <c r="L128" s="381">
        <f t="shared" si="73"/>
        <v>0.77143500000000031</v>
      </c>
      <c r="M128" s="381">
        <f t="shared" si="73"/>
        <v>0.77143500000000031</v>
      </c>
      <c r="N128" s="381">
        <f t="shared" si="73"/>
        <v>0.77143500000000031</v>
      </c>
      <c r="O128" s="381">
        <f t="shared" si="73"/>
        <v>0.77143500000000031</v>
      </c>
      <c r="P128" s="381">
        <f t="shared" si="73"/>
        <v>0.77143500000000031</v>
      </c>
      <c r="Q128" s="381">
        <f t="shared" ref="Q128" si="74">Q126+P128</f>
        <v>0.77143500000000031</v>
      </c>
      <c r="R128" s="381">
        <f t="shared" ref="R128" si="75">R126+Q128</f>
        <v>0.77143500000000031</v>
      </c>
      <c r="S128" s="381">
        <f t="shared" ref="S128" si="76">S126+R128</f>
        <v>0.77143500000000031</v>
      </c>
      <c r="T128" s="381">
        <f t="shared" ref="T128" si="77">T126+S128</f>
        <v>0.77143500000000031</v>
      </c>
      <c r="U128" s="381">
        <f t="shared" ref="U128" si="78">U126+T128</f>
        <v>0.77143500000000031</v>
      </c>
      <c r="V128" s="381">
        <f t="shared" ref="V128" si="79">V126+U128</f>
        <v>0.77143500000000031</v>
      </c>
      <c r="W128" s="381">
        <f t="shared" ref="W128" si="80">W126+V128</f>
        <v>0.77143500000000031</v>
      </c>
      <c r="X128" s="381">
        <f t="shared" ref="X128" si="81">X126+W128</f>
        <v>0.77143500000000031</v>
      </c>
      <c r="Y128" s="381">
        <f t="shared" ref="Y128" si="82">Y126+X128</f>
        <v>0.77143500000000031</v>
      </c>
      <c r="Z128" s="381">
        <f t="shared" ref="Z128" si="83">Z126+Y128</f>
        <v>0.77143500000000031</v>
      </c>
      <c r="AA128" s="381">
        <f t="shared" ref="AA128" si="84">AA126+Z128</f>
        <v>0.77143500000000031</v>
      </c>
      <c r="AB128" s="381">
        <f t="shared" ref="AB128" si="85">AB126+AA128</f>
        <v>0.77143500000000031</v>
      </c>
      <c r="AC128" s="381">
        <f t="shared" ref="AC128" si="86">AC126+AB128</f>
        <v>0.77143500000000031</v>
      </c>
      <c r="AD128" s="381">
        <f t="shared" ref="AD128" si="87">AD126+AC128</f>
        <v>0.77143500000000031</v>
      </c>
      <c r="AE128" s="381">
        <f t="shared" ref="AE128" si="88">AE126+AD128</f>
        <v>0.77143500000000031</v>
      </c>
      <c r="AF128" s="381">
        <f t="shared" ref="AF128" si="89">AF126+AE128</f>
        <v>0.77143500000000031</v>
      </c>
      <c r="AG128" s="381">
        <f t="shared" ref="AG128" si="90">AG126+AF128</f>
        <v>0.77143500000000031</v>
      </c>
      <c r="AH128" s="381">
        <f t="shared" ref="AH128" si="91">AH126+AG128</f>
        <v>0.77143500000000031</v>
      </c>
    </row>
    <row r="129" spans="1:58" s="365" customFormat="1" ht="30" hidden="1" x14ac:dyDescent="0.25">
      <c r="A129" s="379" t="s">
        <v>674</v>
      </c>
      <c r="B129" s="356">
        <f>B112*1.05*0.93</f>
        <v>0.7714350000000002</v>
      </c>
      <c r="C129" s="381">
        <f>B129</f>
        <v>0.7714350000000002</v>
      </c>
      <c r="D129" s="381">
        <f t="shared" ref="D129:P129" si="92">C129</f>
        <v>0.7714350000000002</v>
      </c>
      <c r="E129" s="381">
        <f t="shared" si="92"/>
        <v>0.7714350000000002</v>
      </c>
      <c r="F129" s="381">
        <f t="shared" si="92"/>
        <v>0.7714350000000002</v>
      </c>
      <c r="G129" s="381">
        <f t="shared" si="92"/>
        <v>0.7714350000000002</v>
      </c>
      <c r="H129" s="381">
        <f t="shared" si="92"/>
        <v>0.7714350000000002</v>
      </c>
      <c r="I129" s="381">
        <f t="shared" si="92"/>
        <v>0.7714350000000002</v>
      </c>
      <c r="J129" s="381">
        <f t="shared" si="92"/>
        <v>0.7714350000000002</v>
      </c>
      <c r="K129" s="381">
        <f t="shared" si="92"/>
        <v>0.7714350000000002</v>
      </c>
      <c r="L129" s="381">
        <f t="shared" si="92"/>
        <v>0.7714350000000002</v>
      </c>
      <c r="M129" s="381">
        <f t="shared" si="92"/>
        <v>0.7714350000000002</v>
      </c>
      <c r="N129" s="381">
        <f t="shared" si="92"/>
        <v>0.7714350000000002</v>
      </c>
      <c r="O129" s="381">
        <f t="shared" si="92"/>
        <v>0.7714350000000002</v>
      </c>
      <c r="P129" s="381">
        <f t="shared" si="92"/>
        <v>0.7714350000000002</v>
      </c>
      <c r="Q129" s="381">
        <f t="shared" ref="Q129" si="93">P129</f>
        <v>0.7714350000000002</v>
      </c>
      <c r="R129" s="381">
        <f t="shared" ref="R129" si="94">Q129</f>
        <v>0.7714350000000002</v>
      </c>
      <c r="S129" s="381">
        <f t="shared" ref="S129" si="95">R129</f>
        <v>0.7714350000000002</v>
      </c>
      <c r="T129" s="381">
        <f t="shared" ref="T129" si="96">S129</f>
        <v>0.7714350000000002</v>
      </c>
      <c r="U129" s="381">
        <f t="shared" ref="U129" si="97">T129</f>
        <v>0.7714350000000002</v>
      </c>
      <c r="V129" s="381">
        <f t="shared" ref="V129" si="98">U129</f>
        <v>0.7714350000000002</v>
      </c>
      <c r="W129" s="381">
        <f t="shared" ref="W129" si="99">V129</f>
        <v>0.7714350000000002</v>
      </c>
      <c r="X129" s="381">
        <f t="shared" ref="X129" si="100">W129</f>
        <v>0.7714350000000002</v>
      </c>
      <c r="Y129" s="381">
        <f t="shared" ref="Y129" si="101">X129</f>
        <v>0.7714350000000002</v>
      </c>
      <c r="Z129" s="381">
        <f t="shared" ref="Z129" si="102">Y129</f>
        <v>0.7714350000000002</v>
      </c>
      <c r="AA129" s="381">
        <f t="shared" ref="AA129" si="103">Z129</f>
        <v>0.7714350000000002</v>
      </c>
      <c r="AB129" s="381">
        <f t="shared" ref="AB129" si="104">AA129</f>
        <v>0.7714350000000002</v>
      </c>
      <c r="AC129" s="381">
        <f t="shared" ref="AC129" si="105">AB129</f>
        <v>0.7714350000000002</v>
      </c>
      <c r="AD129" s="381">
        <f t="shared" ref="AD129" si="106">AC129</f>
        <v>0.7714350000000002</v>
      </c>
      <c r="AE129" s="381">
        <f t="shared" ref="AE129" si="107">AD129</f>
        <v>0.7714350000000002</v>
      </c>
      <c r="AF129" s="381">
        <f t="shared" ref="AF129" si="108">AE129</f>
        <v>0.7714350000000002</v>
      </c>
      <c r="AG129" s="381">
        <f t="shared" ref="AG129" si="109">AF129</f>
        <v>0.7714350000000002</v>
      </c>
      <c r="AH129" s="381">
        <f t="shared" ref="AH129" si="110">AG129</f>
        <v>0.7714350000000002</v>
      </c>
    </row>
    <row r="130" spans="1:58" ht="12.75" x14ac:dyDescent="0.2">
      <c r="A130" s="208"/>
      <c r="B130" s="206"/>
      <c r="C130" s="206"/>
      <c r="D130" s="206"/>
      <c r="E130" s="206"/>
      <c r="F130" s="206"/>
      <c r="G130" s="206"/>
      <c r="H130" s="206"/>
      <c r="I130" s="206"/>
      <c r="J130" s="206"/>
      <c r="K130" s="206"/>
      <c r="L130" s="206"/>
      <c r="M130" s="206"/>
      <c r="N130" s="206"/>
      <c r="O130" s="206"/>
      <c r="P130" s="206"/>
      <c r="Q130" s="206"/>
      <c r="R130" s="206"/>
      <c r="S130" s="206"/>
      <c r="T130" s="206"/>
      <c r="U130" s="206"/>
      <c r="V130" s="206"/>
      <c r="W130" s="206"/>
      <c r="X130" s="206"/>
      <c r="Y130" s="206"/>
      <c r="Z130" s="206"/>
      <c r="AA130" s="206"/>
      <c r="AB130" s="206"/>
      <c r="AC130" s="206"/>
      <c r="AD130" s="206"/>
      <c r="AE130" s="206"/>
      <c r="AF130" s="206"/>
      <c r="AG130" s="206"/>
      <c r="AH130" s="206"/>
      <c r="AI130" s="206"/>
      <c r="AJ130" s="206"/>
      <c r="AK130" s="206"/>
      <c r="AL130" s="206"/>
      <c r="AM130" s="206"/>
      <c r="AN130" s="206"/>
      <c r="AO130" s="206"/>
      <c r="AP130" s="206"/>
      <c r="AQ130" s="206"/>
      <c r="AR130" s="206"/>
      <c r="AS130" s="206"/>
      <c r="AT130" s="206"/>
      <c r="AU130" s="206"/>
      <c r="AV130" s="206"/>
      <c r="AW130" s="206"/>
      <c r="AX130" s="206"/>
      <c r="AY130" s="206"/>
      <c r="AZ130" s="206"/>
      <c r="BA130" s="206"/>
      <c r="BB130" s="206"/>
      <c r="BC130" s="206"/>
      <c r="BD130" s="206"/>
      <c r="BE130" s="206"/>
      <c r="BF130" s="206"/>
    </row>
    <row r="131" spans="1:58" ht="12.75" x14ac:dyDescent="0.2">
      <c r="A131" s="208"/>
      <c r="B131" s="206"/>
      <c r="C131" s="206"/>
      <c r="D131" s="206"/>
      <c r="E131" s="206"/>
      <c r="F131" s="206"/>
      <c r="G131" s="206"/>
      <c r="H131" s="206"/>
      <c r="I131" s="206"/>
      <c r="J131" s="206"/>
      <c r="K131" s="206"/>
      <c r="L131" s="206"/>
      <c r="M131" s="206"/>
      <c r="N131" s="206"/>
      <c r="O131" s="206"/>
      <c r="P131" s="206"/>
      <c r="Q131" s="206"/>
      <c r="R131" s="206"/>
      <c r="S131" s="206"/>
      <c r="T131" s="206"/>
      <c r="U131" s="206"/>
      <c r="V131" s="206"/>
      <c r="W131" s="206"/>
      <c r="X131" s="206"/>
      <c r="Y131" s="206"/>
      <c r="Z131" s="206"/>
      <c r="AA131" s="206"/>
      <c r="AB131" s="206"/>
      <c r="AC131" s="206"/>
      <c r="AD131" s="206"/>
      <c r="AE131" s="206"/>
      <c r="AF131" s="206"/>
      <c r="AG131" s="206"/>
      <c r="AH131" s="206"/>
      <c r="AI131" s="206"/>
      <c r="AJ131" s="206"/>
      <c r="AK131" s="206"/>
      <c r="AL131" s="206"/>
      <c r="AM131" s="206"/>
      <c r="AN131" s="206"/>
      <c r="AO131" s="206"/>
      <c r="AP131" s="206"/>
      <c r="AQ131" s="206"/>
      <c r="AR131" s="206"/>
      <c r="AS131" s="206"/>
      <c r="AT131" s="206"/>
      <c r="AU131" s="206"/>
      <c r="AV131" s="206"/>
      <c r="AW131" s="206"/>
      <c r="AX131" s="206"/>
      <c r="AY131" s="206"/>
      <c r="AZ131" s="206"/>
      <c r="BA131" s="206"/>
      <c r="BB131" s="206"/>
      <c r="BC131" s="206"/>
      <c r="BD131" s="206"/>
      <c r="BE131" s="206"/>
      <c r="BF131" s="206"/>
    </row>
    <row r="132" spans="1:58" ht="12.75" x14ac:dyDescent="0.2">
      <c r="A132" s="208"/>
      <c r="B132" s="206"/>
      <c r="C132" s="206"/>
      <c r="D132" s="206"/>
      <c r="E132" s="206"/>
      <c r="F132" s="206"/>
      <c r="G132" s="206"/>
      <c r="H132" s="206"/>
      <c r="I132" s="206"/>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c r="BB132" s="206"/>
      <c r="BC132" s="206"/>
      <c r="BD132" s="206"/>
      <c r="BE132" s="206"/>
      <c r="BF132" s="206"/>
    </row>
    <row r="133" spans="1:58" ht="12.75" x14ac:dyDescent="0.2">
      <c r="A133" s="208"/>
      <c r="B133" s="206"/>
      <c r="C133" s="206"/>
      <c r="D133" s="206"/>
      <c r="E133" s="206"/>
      <c r="F133" s="206"/>
      <c r="G133" s="206"/>
      <c r="H133" s="206"/>
      <c r="I133" s="206"/>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6"/>
      <c r="AI133" s="206"/>
      <c r="AJ133" s="206"/>
      <c r="AK133" s="206"/>
      <c r="AL133" s="206"/>
      <c r="AM133" s="206"/>
      <c r="AN133" s="206"/>
      <c r="AO133" s="206"/>
      <c r="AP133" s="206"/>
      <c r="AQ133" s="206"/>
      <c r="AR133" s="206"/>
      <c r="AS133" s="206"/>
      <c r="AT133" s="206"/>
      <c r="AU133" s="206"/>
      <c r="AV133" s="206"/>
      <c r="AW133" s="206"/>
      <c r="AX133" s="206"/>
      <c r="AY133" s="206"/>
      <c r="AZ133" s="206"/>
      <c r="BA133" s="206"/>
      <c r="BB133" s="206"/>
      <c r="BC133" s="206"/>
      <c r="BD133" s="206"/>
      <c r="BE133" s="206"/>
      <c r="BF133" s="206"/>
    </row>
    <row r="134" spans="1:58" ht="12.75" x14ac:dyDescent="0.2">
      <c r="A134" s="208"/>
      <c r="B134" s="206"/>
      <c r="C134" s="206"/>
      <c r="D134" s="206"/>
      <c r="E134" s="206"/>
      <c r="F134" s="206"/>
      <c r="G134" s="206"/>
      <c r="H134" s="206"/>
      <c r="I134" s="206"/>
      <c r="J134" s="206"/>
      <c r="K134" s="206"/>
      <c r="L134" s="206"/>
      <c r="M134" s="206"/>
      <c r="N134" s="206"/>
      <c r="O134" s="206"/>
      <c r="P134" s="206"/>
      <c r="Q134" s="206"/>
      <c r="R134" s="206"/>
      <c r="S134" s="206"/>
      <c r="T134" s="206"/>
      <c r="U134" s="206"/>
      <c r="V134" s="206"/>
      <c r="W134" s="206"/>
      <c r="X134" s="206"/>
      <c r="Y134" s="206"/>
      <c r="Z134" s="206"/>
      <c r="AA134" s="206"/>
      <c r="AB134" s="206"/>
      <c r="AC134" s="206"/>
      <c r="AD134" s="206"/>
      <c r="AE134" s="206"/>
      <c r="AF134" s="206"/>
      <c r="AG134" s="206"/>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c r="BB134" s="206"/>
      <c r="BC134" s="206"/>
      <c r="BD134" s="206"/>
      <c r="BE134" s="206"/>
      <c r="BF134" s="206"/>
    </row>
    <row r="135" spans="1:58" ht="12.75" x14ac:dyDescent="0.2">
      <c r="A135" s="208"/>
      <c r="B135" s="206"/>
      <c r="C135" s="206"/>
      <c r="D135" s="206"/>
      <c r="E135" s="206"/>
      <c r="F135" s="206"/>
      <c r="G135" s="206"/>
      <c r="H135" s="206"/>
      <c r="I135" s="206"/>
      <c r="J135" s="206"/>
      <c r="K135" s="206"/>
      <c r="L135" s="206"/>
      <c r="M135" s="206"/>
      <c r="N135" s="206"/>
      <c r="O135" s="206"/>
      <c r="P135" s="206"/>
      <c r="Q135" s="206"/>
      <c r="R135" s="206"/>
      <c r="S135" s="206"/>
      <c r="T135" s="206"/>
      <c r="U135" s="206"/>
      <c r="V135" s="206"/>
      <c r="W135" s="206"/>
      <c r="X135" s="206"/>
      <c r="Y135" s="206"/>
      <c r="Z135" s="206"/>
      <c r="AA135" s="206"/>
      <c r="AB135" s="206"/>
      <c r="AC135" s="206"/>
      <c r="AD135" s="206"/>
      <c r="AE135" s="206"/>
      <c r="AF135" s="206"/>
      <c r="AG135" s="206"/>
      <c r="AH135" s="206"/>
      <c r="AI135" s="206"/>
      <c r="AJ135" s="206"/>
      <c r="AK135" s="206"/>
      <c r="AL135" s="206"/>
      <c r="AM135" s="206"/>
      <c r="AN135" s="206"/>
      <c r="AO135" s="206"/>
      <c r="AP135" s="206"/>
      <c r="AQ135" s="206"/>
      <c r="AR135" s="206"/>
      <c r="AS135" s="206"/>
      <c r="AT135" s="206"/>
      <c r="AU135" s="206"/>
      <c r="AV135" s="206"/>
      <c r="AW135" s="206"/>
      <c r="AX135" s="206"/>
      <c r="AY135" s="206"/>
      <c r="AZ135" s="206"/>
      <c r="BA135" s="206"/>
      <c r="BB135" s="206"/>
      <c r="BC135" s="206"/>
      <c r="BD135" s="206"/>
      <c r="BE135" s="206"/>
      <c r="BF135" s="206"/>
    </row>
    <row r="136" spans="1:58" ht="12.75" x14ac:dyDescent="0.2">
      <c r="A136" s="208"/>
      <c r="B136" s="206"/>
      <c r="C136" s="206"/>
      <c r="D136" s="206"/>
      <c r="E136" s="206"/>
      <c r="F136" s="206"/>
      <c r="G136" s="206"/>
      <c r="H136" s="206"/>
      <c r="I136" s="206"/>
      <c r="J136" s="206"/>
      <c r="K136" s="206"/>
      <c r="L136" s="206"/>
      <c r="M136" s="206"/>
      <c r="N136" s="206"/>
      <c r="O136" s="206"/>
      <c r="P136" s="206"/>
      <c r="Q136" s="206"/>
      <c r="R136" s="206"/>
      <c r="S136" s="206"/>
      <c r="T136" s="206"/>
      <c r="U136" s="206"/>
      <c r="V136" s="206"/>
      <c r="W136" s="206"/>
      <c r="X136" s="206"/>
      <c r="Y136" s="206"/>
      <c r="Z136" s="206"/>
      <c r="AA136" s="206"/>
      <c r="AB136" s="206"/>
      <c r="AC136" s="206"/>
      <c r="AD136" s="206"/>
      <c r="AE136" s="206"/>
      <c r="AF136" s="206"/>
      <c r="AG136" s="206"/>
      <c r="AH136" s="206"/>
      <c r="AI136" s="206"/>
      <c r="AJ136" s="206"/>
      <c r="AK136" s="206"/>
      <c r="AL136" s="206"/>
      <c r="AM136" s="206"/>
      <c r="AN136" s="206"/>
      <c r="AO136" s="206"/>
      <c r="AP136" s="206"/>
      <c r="AQ136" s="206"/>
      <c r="AR136" s="206"/>
      <c r="AS136" s="206"/>
      <c r="AT136" s="206"/>
      <c r="AU136" s="206"/>
      <c r="AV136" s="206"/>
      <c r="AW136" s="206"/>
      <c r="AX136" s="206"/>
      <c r="AY136" s="206"/>
      <c r="AZ136" s="206"/>
      <c r="BA136" s="206"/>
      <c r="BB136" s="206"/>
      <c r="BC136" s="206"/>
      <c r="BD136" s="206"/>
      <c r="BE136" s="206"/>
      <c r="BF136" s="206"/>
    </row>
    <row r="137" spans="1:58" ht="12.75" x14ac:dyDescent="0.2">
      <c r="A137" s="208"/>
      <c r="B137" s="206"/>
      <c r="C137" s="206"/>
      <c r="D137" s="206"/>
      <c r="E137" s="206"/>
      <c r="F137" s="206"/>
      <c r="G137" s="206"/>
      <c r="H137" s="206"/>
      <c r="I137" s="206"/>
      <c r="J137" s="206"/>
      <c r="K137" s="206"/>
      <c r="L137" s="206"/>
      <c r="M137" s="206"/>
      <c r="N137" s="206"/>
      <c r="O137" s="206"/>
      <c r="P137" s="206"/>
      <c r="Q137" s="206"/>
      <c r="R137" s="206"/>
      <c r="S137" s="206"/>
      <c r="T137" s="206"/>
      <c r="U137" s="206"/>
      <c r="V137" s="206"/>
      <c r="W137" s="206"/>
      <c r="X137" s="206"/>
      <c r="Y137" s="206"/>
      <c r="Z137" s="206"/>
      <c r="AA137" s="206"/>
      <c r="AB137" s="206"/>
      <c r="AC137" s="206"/>
      <c r="AD137" s="206"/>
      <c r="AE137" s="206"/>
      <c r="AF137" s="206"/>
      <c r="AG137" s="206"/>
      <c r="AH137" s="206"/>
      <c r="AI137" s="206"/>
      <c r="AJ137" s="206"/>
      <c r="AK137" s="206"/>
      <c r="AL137" s="206"/>
      <c r="AM137" s="206"/>
      <c r="AN137" s="206"/>
      <c r="AO137" s="206"/>
      <c r="AP137" s="206"/>
      <c r="AQ137" s="206"/>
      <c r="AR137" s="206"/>
      <c r="AS137" s="206"/>
      <c r="AT137" s="206"/>
      <c r="AU137" s="206"/>
      <c r="AV137" s="206"/>
      <c r="AW137" s="206"/>
      <c r="AX137" s="206"/>
      <c r="AY137" s="206"/>
      <c r="AZ137" s="206"/>
      <c r="BA137" s="206"/>
      <c r="BB137" s="206"/>
      <c r="BC137" s="206"/>
      <c r="BD137" s="206"/>
      <c r="BE137" s="206"/>
      <c r="BF137" s="206"/>
    </row>
    <row r="138" spans="1:58" ht="12.75" x14ac:dyDescent="0.2">
      <c r="A138" s="208"/>
      <c r="B138" s="206"/>
      <c r="C138" s="206"/>
      <c r="D138" s="206"/>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Q138" s="206"/>
      <c r="AR138" s="206"/>
      <c r="AS138" s="206"/>
      <c r="AT138" s="206"/>
      <c r="AU138" s="206"/>
      <c r="AV138" s="206"/>
      <c r="AW138" s="206"/>
      <c r="AX138" s="206"/>
      <c r="AY138" s="206"/>
      <c r="AZ138" s="206"/>
      <c r="BA138" s="206"/>
      <c r="BB138" s="206"/>
      <c r="BC138" s="206"/>
      <c r="BD138" s="206"/>
      <c r="BE138" s="206"/>
      <c r="BF138" s="206"/>
    </row>
    <row r="139" spans="1:58" ht="12.75" x14ac:dyDescent="0.2">
      <c r="A139" s="208"/>
      <c r="B139" s="206"/>
      <c r="C139" s="206"/>
      <c r="D139" s="206"/>
      <c r="E139" s="206"/>
      <c r="F139" s="206"/>
      <c r="G139" s="206"/>
      <c r="H139" s="206"/>
      <c r="I139" s="206"/>
      <c r="J139" s="206"/>
      <c r="K139" s="206"/>
      <c r="L139" s="206"/>
      <c r="M139" s="206"/>
      <c r="N139" s="206"/>
      <c r="O139" s="206"/>
      <c r="P139" s="206"/>
      <c r="Q139" s="206"/>
      <c r="R139" s="206"/>
      <c r="S139" s="206"/>
      <c r="T139" s="206"/>
      <c r="U139" s="206"/>
      <c r="V139" s="206"/>
      <c r="W139" s="206"/>
      <c r="X139" s="206"/>
      <c r="Y139" s="206"/>
      <c r="Z139" s="206"/>
      <c r="AA139" s="206"/>
      <c r="AB139" s="206"/>
      <c r="AC139" s="206"/>
      <c r="AD139" s="206"/>
      <c r="AE139" s="206"/>
      <c r="AF139" s="206"/>
      <c r="AG139" s="206"/>
      <c r="AH139" s="206"/>
      <c r="AI139" s="206"/>
      <c r="AJ139" s="206"/>
      <c r="AK139" s="206"/>
      <c r="AL139" s="206"/>
      <c r="AM139" s="206"/>
      <c r="AN139" s="206"/>
      <c r="AO139" s="206"/>
      <c r="AP139" s="206"/>
      <c r="AQ139" s="206"/>
      <c r="AR139" s="206"/>
      <c r="AS139" s="206"/>
      <c r="AT139" s="206"/>
      <c r="AU139" s="206"/>
      <c r="AV139" s="206"/>
      <c r="AW139" s="206"/>
      <c r="AX139" s="206"/>
      <c r="AY139" s="206"/>
      <c r="AZ139" s="206"/>
      <c r="BA139" s="206"/>
      <c r="BB139" s="206"/>
      <c r="BC139" s="206"/>
      <c r="BD139" s="206"/>
      <c r="BE139" s="206"/>
      <c r="BF139" s="206"/>
    </row>
    <row r="140" spans="1:58" ht="12.75" x14ac:dyDescent="0.2">
      <c r="A140" s="208"/>
      <c r="B140" s="206"/>
      <c r="C140" s="206"/>
      <c r="D140" s="206"/>
      <c r="E140" s="206"/>
      <c r="F140" s="206"/>
      <c r="G140" s="206"/>
      <c r="H140" s="206"/>
      <c r="I140" s="206"/>
      <c r="J140" s="206"/>
      <c r="K140" s="206"/>
      <c r="L140" s="206"/>
      <c r="M140" s="206"/>
      <c r="N140" s="206"/>
      <c r="O140" s="206"/>
      <c r="P140" s="206"/>
      <c r="Q140" s="206"/>
      <c r="R140" s="206"/>
      <c r="S140" s="206"/>
      <c r="T140" s="206"/>
      <c r="U140" s="206"/>
      <c r="V140" s="206"/>
      <c r="W140" s="206"/>
      <c r="X140" s="206"/>
      <c r="Y140" s="206"/>
      <c r="Z140" s="206"/>
      <c r="AA140" s="206"/>
      <c r="AB140" s="206"/>
      <c r="AC140" s="206"/>
      <c r="AD140" s="206"/>
      <c r="AE140" s="206"/>
      <c r="AF140" s="206"/>
      <c r="AG140" s="206"/>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c r="BB140" s="206"/>
      <c r="BC140" s="206"/>
      <c r="BD140" s="206"/>
      <c r="BE140" s="206"/>
      <c r="BF140" s="206"/>
    </row>
    <row r="141" spans="1:58" ht="12.75" x14ac:dyDescent="0.2">
      <c r="A141" s="208"/>
      <c r="B141" s="206"/>
      <c r="C141" s="206"/>
      <c r="D141" s="206"/>
      <c r="E141" s="206"/>
      <c r="F141" s="206"/>
      <c r="G141" s="206"/>
      <c r="H141" s="206"/>
      <c r="I141" s="206"/>
      <c r="J141" s="206"/>
      <c r="K141" s="206"/>
      <c r="L141" s="206"/>
      <c r="M141" s="206"/>
      <c r="N141" s="206"/>
      <c r="O141" s="206"/>
      <c r="P141" s="206"/>
      <c r="Q141" s="206"/>
      <c r="R141" s="206"/>
      <c r="S141" s="206"/>
      <c r="T141" s="206"/>
      <c r="U141" s="206"/>
      <c r="V141" s="206"/>
      <c r="W141" s="206"/>
      <c r="X141" s="206"/>
      <c r="Y141" s="206"/>
      <c r="Z141" s="206"/>
      <c r="AA141" s="206"/>
      <c r="AB141" s="206"/>
      <c r="AC141" s="206"/>
      <c r="AD141" s="206"/>
      <c r="AE141" s="206"/>
      <c r="AF141" s="206"/>
      <c r="AG141" s="206"/>
      <c r="AH141" s="206"/>
      <c r="AI141" s="206"/>
      <c r="AJ141" s="206"/>
      <c r="AK141" s="206"/>
      <c r="AL141" s="206"/>
      <c r="AM141" s="206"/>
      <c r="AN141" s="206"/>
      <c r="AO141" s="206"/>
      <c r="AP141" s="206"/>
      <c r="AQ141" s="206"/>
      <c r="AR141" s="206"/>
      <c r="AS141" s="206"/>
      <c r="AT141" s="206"/>
      <c r="AU141" s="206"/>
      <c r="AV141" s="206"/>
      <c r="AW141" s="206"/>
      <c r="AX141" s="206"/>
      <c r="AY141" s="206"/>
      <c r="AZ141" s="206"/>
      <c r="BA141" s="206"/>
      <c r="BB141" s="206"/>
      <c r="BC141" s="206"/>
      <c r="BD141" s="206"/>
      <c r="BE141" s="206"/>
      <c r="BF141" s="206"/>
    </row>
    <row r="142" spans="1:58" ht="12.75" x14ac:dyDescent="0.2">
      <c r="A142" s="208"/>
      <c r="B142" s="206"/>
      <c r="C142" s="206"/>
      <c r="D142" s="206"/>
      <c r="E142" s="206"/>
      <c r="F142" s="206"/>
      <c r="G142" s="206"/>
      <c r="H142" s="206"/>
      <c r="I142" s="206"/>
      <c r="J142" s="206"/>
      <c r="K142" s="206"/>
      <c r="L142" s="206"/>
      <c r="M142" s="206"/>
      <c r="N142" s="206"/>
      <c r="O142" s="206"/>
      <c r="P142" s="206"/>
      <c r="Q142" s="206"/>
      <c r="R142" s="206"/>
      <c r="S142" s="206"/>
      <c r="T142" s="206"/>
      <c r="U142" s="206"/>
      <c r="V142" s="206"/>
      <c r="W142" s="206"/>
      <c r="X142" s="206"/>
      <c r="Y142" s="206"/>
      <c r="Z142" s="206"/>
      <c r="AA142" s="206"/>
      <c r="AB142" s="206"/>
      <c r="AC142" s="206"/>
      <c r="AD142" s="206"/>
      <c r="AE142" s="206"/>
      <c r="AF142" s="206"/>
      <c r="AG142" s="206"/>
      <c r="AH142" s="206"/>
      <c r="AI142" s="206"/>
      <c r="AJ142" s="206"/>
      <c r="AK142" s="206"/>
      <c r="AL142" s="206"/>
      <c r="AM142" s="206"/>
      <c r="AN142" s="206"/>
      <c r="AO142" s="206"/>
      <c r="AP142" s="206"/>
      <c r="AQ142" s="206"/>
      <c r="AR142" s="206"/>
      <c r="AS142" s="206"/>
      <c r="AT142" s="206"/>
      <c r="AU142" s="206"/>
      <c r="AV142" s="206"/>
      <c r="AW142" s="206"/>
      <c r="AX142" s="206"/>
      <c r="AY142" s="206"/>
      <c r="AZ142" s="206"/>
      <c r="BA142" s="206"/>
      <c r="BB142" s="206"/>
      <c r="BC142" s="206"/>
      <c r="BD142" s="206"/>
      <c r="BE142" s="206"/>
      <c r="BF142" s="206"/>
    </row>
    <row r="143" spans="1:58" ht="12.75" x14ac:dyDescent="0.2">
      <c r="A143" s="208"/>
      <c r="B143" s="206"/>
      <c r="C143" s="206"/>
      <c r="D143" s="206"/>
      <c r="E143" s="206"/>
      <c r="F143" s="206"/>
      <c r="G143" s="206"/>
      <c r="H143" s="206"/>
      <c r="I143" s="206"/>
      <c r="J143" s="206"/>
      <c r="K143" s="206"/>
      <c r="L143" s="206"/>
      <c r="M143" s="206"/>
      <c r="N143" s="206"/>
      <c r="O143" s="206"/>
      <c r="P143" s="206"/>
      <c r="Q143" s="206"/>
      <c r="R143" s="206"/>
      <c r="S143" s="206"/>
      <c r="T143" s="206"/>
      <c r="U143" s="206"/>
      <c r="V143" s="206"/>
      <c r="W143" s="206"/>
      <c r="X143" s="206"/>
      <c r="Y143" s="206"/>
      <c r="Z143" s="206"/>
      <c r="AA143" s="206"/>
      <c r="AB143" s="206"/>
      <c r="AC143" s="206"/>
      <c r="AD143" s="206"/>
      <c r="AE143" s="206"/>
      <c r="AF143" s="206"/>
      <c r="AG143" s="206"/>
      <c r="AH143" s="206"/>
      <c r="AI143" s="206"/>
      <c r="AJ143" s="206"/>
      <c r="AK143" s="206"/>
      <c r="AL143" s="206"/>
      <c r="AM143" s="206"/>
      <c r="AN143" s="206"/>
      <c r="AO143" s="206"/>
      <c r="AP143" s="206"/>
      <c r="AQ143" s="206"/>
      <c r="AR143" s="206"/>
      <c r="AS143" s="206"/>
      <c r="AT143" s="206"/>
      <c r="AU143" s="206"/>
      <c r="AV143" s="206"/>
      <c r="AW143" s="206"/>
      <c r="AX143" s="206"/>
      <c r="AY143" s="206"/>
      <c r="AZ143" s="206"/>
      <c r="BA143" s="206"/>
      <c r="BB143" s="206"/>
      <c r="BC143" s="206"/>
      <c r="BD143" s="206"/>
      <c r="BE143" s="206"/>
      <c r="BF143" s="206"/>
    </row>
    <row r="144" spans="1:58" ht="12.75" x14ac:dyDescent="0.2">
      <c r="A144" s="208"/>
      <c r="B144" s="206"/>
      <c r="C144" s="206"/>
      <c r="D144" s="206"/>
      <c r="E144" s="206"/>
      <c r="F144" s="206"/>
      <c r="G144" s="206"/>
      <c r="H144" s="206"/>
      <c r="I144" s="206"/>
      <c r="J144" s="206"/>
      <c r="K144" s="206"/>
      <c r="L144" s="206"/>
      <c r="M144" s="206"/>
      <c r="N144" s="206"/>
      <c r="O144" s="206"/>
      <c r="P144" s="206"/>
      <c r="Q144" s="206"/>
      <c r="R144" s="206"/>
      <c r="S144" s="206"/>
      <c r="T144" s="206"/>
      <c r="U144" s="206"/>
      <c r="V144" s="206"/>
      <c r="W144" s="206"/>
      <c r="X144" s="206"/>
      <c r="Y144" s="206"/>
      <c r="Z144" s="206"/>
      <c r="AA144" s="206"/>
      <c r="AB144" s="206"/>
      <c r="AC144" s="206"/>
      <c r="AD144" s="206"/>
      <c r="AE144" s="206"/>
      <c r="AF144" s="206"/>
      <c r="AG144" s="206"/>
      <c r="AH144" s="206"/>
      <c r="AI144" s="206"/>
      <c r="AJ144" s="206"/>
      <c r="AK144" s="206"/>
      <c r="AL144" s="206"/>
      <c r="AM144" s="206"/>
      <c r="AN144" s="206"/>
      <c r="AO144" s="206"/>
      <c r="AP144" s="206"/>
      <c r="AQ144" s="206"/>
      <c r="AR144" s="206"/>
      <c r="AS144" s="206"/>
      <c r="AT144" s="206"/>
      <c r="AU144" s="206"/>
      <c r="AV144" s="206"/>
      <c r="AW144" s="206"/>
      <c r="AX144" s="206"/>
      <c r="AY144" s="206"/>
      <c r="AZ144" s="206"/>
      <c r="BA144" s="206"/>
      <c r="BB144" s="206"/>
      <c r="BC144" s="206"/>
      <c r="BD144" s="206"/>
      <c r="BE144" s="206"/>
      <c r="BF144" s="206"/>
    </row>
    <row r="145" spans="1:58" ht="12.75" x14ac:dyDescent="0.2">
      <c r="A145" s="208"/>
      <c r="B145" s="206"/>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206"/>
      <c r="AL145" s="206"/>
      <c r="AM145" s="206"/>
      <c r="AN145" s="206"/>
      <c r="AO145" s="206"/>
      <c r="AP145" s="206"/>
      <c r="AQ145" s="206"/>
      <c r="AR145" s="206"/>
      <c r="AS145" s="206"/>
      <c r="AT145" s="206"/>
      <c r="AU145" s="206"/>
      <c r="AV145" s="206"/>
      <c r="AW145" s="206"/>
      <c r="AX145" s="206"/>
      <c r="AY145" s="206"/>
      <c r="AZ145" s="206"/>
      <c r="BA145" s="206"/>
      <c r="BB145" s="206"/>
      <c r="BC145" s="206"/>
      <c r="BD145" s="206"/>
      <c r="BE145" s="206"/>
      <c r="BF145" s="206"/>
    </row>
    <row r="146" spans="1:58" ht="12.75" x14ac:dyDescent="0.2">
      <c r="A146" s="208"/>
      <c r="B146" s="206"/>
      <c r="C146" s="206"/>
      <c r="D146" s="206"/>
      <c r="E146" s="206"/>
      <c r="F146" s="206"/>
      <c r="G146" s="206"/>
      <c r="H146" s="206"/>
      <c r="I146" s="206"/>
      <c r="J146" s="206"/>
      <c r="K146" s="206"/>
      <c r="L146" s="206"/>
      <c r="M146" s="206"/>
      <c r="N146" s="206"/>
      <c r="O146" s="206"/>
      <c r="P146" s="206"/>
      <c r="Q146" s="206"/>
      <c r="R146" s="206"/>
      <c r="S146" s="206"/>
      <c r="T146" s="206"/>
      <c r="U146" s="206"/>
      <c r="V146" s="206"/>
      <c r="W146" s="206"/>
      <c r="X146" s="206"/>
      <c r="Y146" s="206"/>
      <c r="Z146" s="206"/>
      <c r="AA146" s="206"/>
      <c r="AB146" s="206"/>
      <c r="AC146" s="206"/>
      <c r="AD146" s="206"/>
      <c r="AE146" s="206"/>
      <c r="AF146" s="206"/>
      <c r="AG146" s="206"/>
      <c r="AH146" s="206"/>
      <c r="AI146" s="206"/>
      <c r="AJ146" s="206"/>
      <c r="AK146" s="206"/>
      <c r="AL146" s="206"/>
      <c r="AM146" s="206"/>
      <c r="AN146" s="206"/>
      <c r="AO146" s="206"/>
      <c r="AP146" s="206"/>
      <c r="AQ146" s="206"/>
      <c r="AR146" s="206"/>
      <c r="AS146" s="206"/>
      <c r="AT146" s="206"/>
      <c r="AU146" s="206"/>
      <c r="AV146" s="206"/>
      <c r="AW146" s="206"/>
      <c r="AX146" s="206"/>
      <c r="AY146" s="206"/>
      <c r="AZ146" s="206"/>
      <c r="BA146" s="206"/>
      <c r="BB146" s="206"/>
      <c r="BC146" s="206"/>
      <c r="BD146" s="206"/>
      <c r="BE146" s="206"/>
      <c r="BF146" s="206"/>
    </row>
    <row r="147" spans="1:58" ht="12.75" x14ac:dyDescent="0.2">
      <c r="A147" s="208"/>
      <c r="B147" s="206"/>
      <c r="C147" s="206"/>
      <c r="D147" s="206"/>
      <c r="E147" s="206"/>
      <c r="F147" s="206"/>
      <c r="G147" s="206"/>
      <c r="H147" s="206"/>
      <c r="I147" s="206"/>
      <c r="J147" s="206"/>
      <c r="K147" s="206"/>
      <c r="L147" s="206"/>
      <c r="M147" s="206"/>
      <c r="N147" s="206"/>
      <c r="O147" s="206"/>
      <c r="P147" s="206"/>
      <c r="Q147" s="206"/>
      <c r="R147" s="206"/>
      <c r="S147" s="206"/>
      <c r="T147" s="206"/>
      <c r="U147" s="206"/>
      <c r="V147" s="206"/>
      <c r="W147" s="206"/>
      <c r="X147" s="206"/>
      <c r="Y147" s="206"/>
      <c r="Z147" s="206"/>
      <c r="AA147" s="206"/>
      <c r="AB147" s="206"/>
      <c r="AC147" s="206"/>
      <c r="AD147" s="206"/>
      <c r="AE147" s="206"/>
      <c r="AF147" s="206"/>
      <c r="AG147" s="206"/>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c r="BB147" s="206"/>
      <c r="BC147" s="206"/>
      <c r="BD147" s="206"/>
      <c r="BE147" s="206"/>
      <c r="BF147" s="206"/>
    </row>
    <row r="148" spans="1:58" ht="12.75" x14ac:dyDescent="0.2">
      <c r="A148" s="208"/>
      <c r="B148" s="206"/>
      <c r="C148" s="206"/>
      <c r="D148" s="206"/>
      <c r="E148" s="206"/>
      <c r="F148" s="206"/>
      <c r="G148" s="206"/>
      <c r="H148" s="206"/>
      <c r="I148" s="206"/>
      <c r="J148" s="206"/>
      <c r="K148" s="206"/>
      <c r="L148" s="206"/>
      <c r="M148" s="206"/>
      <c r="N148" s="206"/>
      <c r="O148" s="206"/>
      <c r="P148" s="206"/>
      <c r="Q148" s="206"/>
      <c r="R148" s="206"/>
      <c r="S148" s="206"/>
      <c r="T148" s="206"/>
      <c r="U148" s="206"/>
      <c r="V148" s="206"/>
      <c r="W148" s="206"/>
      <c r="X148" s="206"/>
      <c r="Y148" s="206"/>
      <c r="Z148" s="206"/>
      <c r="AA148" s="206"/>
      <c r="AB148" s="206"/>
      <c r="AC148" s="206"/>
      <c r="AD148" s="206"/>
      <c r="AE148" s="206"/>
      <c r="AF148" s="206"/>
      <c r="AG148" s="206"/>
      <c r="AH148" s="206"/>
      <c r="AI148" s="206"/>
      <c r="AJ148" s="206"/>
      <c r="AK148" s="206"/>
      <c r="AL148" s="206"/>
      <c r="AM148" s="206"/>
      <c r="AN148" s="206"/>
      <c r="AO148" s="206"/>
      <c r="AP148" s="206"/>
      <c r="AQ148" s="206"/>
      <c r="AR148" s="206"/>
      <c r="AS148" s="206"/>
      <c r="AT148" s="206"/>
      <c r="AU148" s="206"/>
      <c r="AV148" s="206"/>
      <c r="AW148" s="206"/>
      <c r="AX148" s="206"/>
      <c r="AY148" s="206"/>
      <c r="AZ148" s="206"/>
      <c r="BA148" s="206"/>
      <c r="BB148" s="206"/>
      <c r="BC148" s="206"/>
      <c r="BD148" s="206"/>
      <c r="BE148" s="206"/>
      <c r="BF148" s="206"/>
    </row>
    <row r="149" spans="1:58" ht="12.75" x14ac:dyDescent="0.2">
      <c r="A149" s="208"/>
      <c r="B149" s="206"/>
      <c r="C149" s="206"/>
      <c r="D149" s="206"/>
      <c r="E149" s="206"/>
      <c r="F149" s="206"/>
      <c r="G149" s="206"/>
      <c r="H149" s="206"/>
      <c r="I149" s="206"/>
      <c r="J149" s="206"/>
      <c r="K149" s="206"/>
      <c r="L149" s="206"/>
      <c r="M149" s="206"/>
      <c r="N149" s="206"/>
      <c r="O149" s="206"/>
      <c r="P149" s="206"/>
      <c r="Q149" s="206"/>
      <c r="R149" s="206"/>
      <c r="S149" s="206"/>
      <c r="T149" s="206"/>
      <c r="U149" s="206"/>
      <c r="V149" s="206"/>
      <c r="W149" s="206"/>
      <c r="X149" s="206"/>
      <c r="Y149" s="206"/>
      <c r="Z149" s="206"/>
      <c r="AA149" s="206"/>
      <c r="AB149" s="206"/>
      <c r="AC149" s="206"/>
      <c r="AD149" s="206"/>
      <c r="AE149" s="206"/>
      <c r="AF149" s="206"/>
      <c r="AG149" s="206"/>
      <c r="AH149" s="206"/>
      <c r="AI149" s="206"/>
      <c r="AJ149" s="206"/>
      <c r="AK149" s="206"/>
      <c r="AL149" s="206"/>
      <c r="AM149" s="206"/>
      <c r="AN149" s="206"/>
      <c r="AO149" s="206"/>
      <c r="AP149" s="206"/>
      <c r="AQ149" s="206"/>
      <c r="AR149" s="206"/>
      <c r="AS149" s="206"/>
      <c r="AT149" s="206"/>
      <c r="AU149" s="206"/>
      <c r="AV149" s="206"/>
      <c r="AW149" s="206"/>
      <c r="AX149" s="206"/>
      <c r="AY149" s="206"/>
      <c r="AZ149" s="206"/>
      <c r="BA149" s="206"/>
      <c r="BB149" s="206"/>
      <c r="BC149" s="206"/>
      <c r="BD149" s="206"/>
      <c r="BE149" s="206"/>
      <c r="BF149" s="206"/>
    </row>
    <row r="150" spans="1:58" ht="12.75" x14ac:dyDescent="0.2">
      <c r="A150" s="208"/>
      <c r="B150" s="206"/>
      <c r="C150" s="206"/>
      <c r="D150" s="206"/>
      <c r="E150" s="206"/>
      <c r="F150" s="206"/>
      <c r="G150" s="206"/>
      <c r="H150" s="206"/>
      <c r="I150" s="206"/>
      <c r="J150" s="206"/>
      <c r="K150" s="206"/>
      <c r="L150" s="206"/>
      <c r="M150" s="206"/>
      <c r="N150" s="206"/>
      <c r="O150" s="206"/>
      <c r="P150" s="206"/>
      <c r="Q150" s="206"/>
      <c r="R150" s="206"/>
      <c r="S150" s="206"/>
      <c r="T150" s="206"/>
      <c r="U150" s="206"/>
      <c r="V150" s="206"/>
      <c r="W150" s="206"/>
      <c r="X150" s="206"/>
      <c r="Y150" s="206"/>
      <c r="Z150" s="206"/>
      <c r="AA150" s="206"/>
      <c r="AB150" s="206"/>
      <c r="AC150" s="206"/>
      <c r="AD150" s="206"/>
      <c r="AE150" s="206"/>
      <c r="AF150" s="206"/>
      <c r="AG150" s="206"/>
      <c r="AH150" s="206"/>
      <c r="AI150" s="206"/>
      <c r="AJ150" s="206"/>
      <c r="AK150" s="206"/>
      <c r="AL150" s="206"/>
      <c r="AM150" s="206"/>
      <c r="AN150" s="206"/>
      <c r="AO150" s="206"/>
      <c r="AP150" s="206"/>
      <c r="AQ150" s="206"/>
      <c r="AR150" s="206"/>
      <c r="AS150" s="206"/>
      <c r="AT150" s="206"/>
      <c r="AU150" s="206"/>
      <c r="AV150" s="206"/>
      <c r="AW150" s="206"/>
      <c r="AX150" s="206"/>
      <c r="AY150" s="206"/>
      <c r="AZ150" s="206"/>
      <c r="BA150" s="206"/>
      <c r="BB150" s="206"/>
      <c r="BC150" s="206"/>
      <c r="BD150" s="206"/>
      <c r="BE150" s="206"/>
      <c r="BF150" s="206"/>
    </row>
    <row r="151" spans="1:58" ht="12.75" x14ac:dyDescent="0.2">
      <c r="A151" s="208"/>
      <c r="B151" s="206"/>
      <c r="C151" s="206"/>
      <c r="D151" s="206"/>
      <c r="E151" s="206"/>
      <c r="F151" s="206"/>
      <c r="G151" s="206"/>
      <c r="H151" s="206"/>
      <c r="I151" s="206"/>
      <c r="J151" s="206"/>
      <c r="K151" s="206"/>
      <c r="L151" s="206"/>
      <c r="M151" s="206"/>
      <c r="N151" s="206"/>
      <c r="O151" s="206"/>
      <c r="P151" s="206"/>
      <c r="Q151" s="206"/>
      <c r="R151" s="206"/>
      <c r="S151" s="206"/>
      <c r="T151" s="206"/>
      <c r="U151" s="206"/>
      <c r="V151" s="206"/>
      <c r="W151" s="206"/>
      <c r="X151" s="206"/>
      <c r="Y151" s="206"/>
      <c r="Z151" s="206"/>
      <c r="AA151" s="206"/>
      <c r="AB151" s="206"/>
      <c r="AC151" s="206"/>
      <c r="AD151" s="206"/>
      <c r="AE151" s="206"/>
      <c r="AF151" s="206"/>
      <c r="AG151" s="206"/>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c r="BB151" s="206"/>
      <c r="BC151" s="206"/>
      <c r="BD151" s="206"/>
      <c r="BE151" s="206"/>
      <c r="BF151" s="206"/>
    </row>
    <row r="152" spans="1:58" ht="12.75" x14ac:dyDescent="0.2">
      <c r="A152" s="208"/>
      <c r="B152" s="206"/>
      <c r="C152" s="206"/>
      <c r="D152" s="206"/>
      <c r="E152" s="206"/>
      <c r="F152" s="206"/>
      <c r="G152" s="206"/>
      <c r="H152" s="206"/>
      <c r="I152" s="206"/>
      <c r="J152" s="206"/>
      <c r="K152" s="206"/>
      <c r="L152" s="206"/>
      <c r="M152" s="206"/>
      <c r="N152" s="206"/>
      <c r="O152" s="206"/>
      <c r="P152" s="206"/>
      <c r="Q152" s="206"/>
      <c r="R152" s="206"/>
      <c r="S152" s="206"/>
      <c r="T152" s="206"/>
      <c r="U152" s="206"/>
      <c r="V152" s="206"/>
      <c r="W152" s="206"/>
      <c r="X152" s="206"/>
      <c r="Y152" s="206"/>
      <c r="Z152" s="206"/>
      <c r="AA152" s="206"/>
      <c r="AB152" s="206"/>
      <c r="AC152" s="206"/>
      <c r="AD152" s="206"/>
      <c r="AE152" s="206"/>
      <c r="AF152" s="206"/>
      <c r="AG152" s="206"/>
      <c r="AH152" s="206"/>
      <c r="AI152" s="206"/>
      <c r="AJ152" s="206"/>
      <c r="AK152" s="206"/>
      <c r="AL152" s="206"/>
      <c r="AM152" s="206"/>
      <c r="AN152" s="206"/>
      <c r="AO152" s="206"/>
      <c r="AP152" s="206"/>
      <c r="AQ152" s="206"/>
      <c r="AR152" s="206"/>
      <c r="AS152" s="206"/>
      <c r="AT152" s="206"/>
      <c r="AU152" s="206"/>
      <c r="AV152" s="206"/>
      <c r="AW152" s="206"/>
      <c r="AX152" s="206"/>
      <c r="AY152" s="206"/>
      <c r="AZ152" s="206"/>
      <c r="BA152" s="206"/>
      <c r="BB152" s="206"/>
      <c r="BC152" s="206"/>
      <c r="BD152" s="206"/>
      <c r="BE152" s="206"/>
      <c r="BF152" s="206"/>
    </row>
    <row r="153" spans="1:58" ht="12.75" x14ac:dyDescent="0.2">
      <c r="A153" s="208"/>
      <c r="B153" s="206"/>
      <c r="C153" s="206"/>
      <c r="D153" s="206"/>
      <c r="E153" s="206"/>
      <c r="F153" s="206"/>
      <c r="G153" s="206"/>
      <c r="H153" s="206"/>
      <c r="I153" s="206"/>
      <c r="J153" s="206"/>
      <c r="K153" s="206"/>
      <c r="L153" s="206"/>
      <c r="M153" s="206"/>
      <c r="N153" s="206"/>
      <c r="O153" s="206"/>
      <c r="P153" s="206"/>
      <c r="Q153" s="206"/>
      <c r="R153" s="206"/>
      <c r="S153" s="206"/>
      <c r="T153" s="206"/>
      <c r="U153" s="206"/>
      <c r="V153" s="206"/>
      <c r="W153" s="206"/>
      <c r="X153" s="206"/>
      <c r="Y153" s="206"/>
      <c r="Z153" s="206"/>
      <c r="AA153" s="206"/>
      <c r="AB153" s="206"/>
      <c r="AC153" s="206"/>
      <c r="AD153" s="206"/>
      <c r="AE153" s="206"/>
      <c r="AF153" s="206"/>
      <c r="AG153" s="206"/>
      <c r="AH153" s="206"/>
      <c r="AI153" s="206"/>
      <c r="AJ153" s="206"/>
      <c r="AK153" s="206"/>
      <c r="AL153" s="206"/>
      <c r="AM153" s="206"/>
      <c r="AN153" s="206"/>
      <c r="AO153" s="206"/>
      <c r="AP153" s="206"/>
      <c r="AQ153" s="206"/>
      <c r="AR153" s="206"/>
      <c r="AS153" s="206"/>
      <c r="AT153" s="206"/>
      <c r="AU153" s="206"/>
      <c r="AV153" s="206"/>
      <c r="AW153" s="206"/>
      <c r="AX153" s="206"/>
      <c r="AY153" s="206"/>
      <c r="AZ153" s="206"/>
      <c r="BA153" s="206"/>
      <c r="BB153" s="206"/>
      <c r="BC153" s="206"/>
      <c r="BD153" s="206"/>
      <c r="BE153" s="206"/>
      <c r="BF153" s="206"/>
    </row>
    <row r="154" spans="1:58" ht="12.75" x14ac:dyDescent="0.2">
      <c r="A154" s="208"/>
      <c r="B154" s="206"/>
      <c r="C154" s="206"/>
      <c r="D154" s="206"/>
      <c r="E154" s="206"/>
      <c r="F154" s="206"/>
      <c r="G154" s="206"/>
      <c r="H154" s="206"/>
      <c r="I154" s="206"/>
      <c r="J154" s="206"/>
      <c r="K154" s="206"/>
      <c r="L154" s="206"/>
      <c r="M154" s="206"/>
      <c r="N154" s="206"/>
      <c r="O154" s="206"/>
      <c r="P154" s="206"/>
      <c r="Q154" s="206"/>
      <c r="R154" s="206"/>
      <c r="S154" s="206"/>
      <c r="T154" s="206"/>
      <c r="U154" s="206"/>
      <c r="V154" s="206"/>
      <c r="W154" s="206"/>
      <c r="X154" s="206"/>
      <c r="Y154" s="206"/>
      <c r="Z154" s="206"/>
      <c r="AA154" s="206"/>
      <c r="AB154" s="206"/>
      <c r="AC154" s="206"/>
      <c r="AD154" s="206"/>
      <c r="AE154" s="206"/>
      <c r="AF154" s="206"/>
      <c r="AG154" s="206"/>
      <c r="AH154" s="206"/>
      <c r="AI154" s="206"/>
      <c r="AJ154" s="206"/>
      <c r="AK154" s="206"/>
      <c r="AL154" s="206"/>
      <c r="AM154" s="206"/>
      <c r="AN154" s="206"/>
      <c r="AO154" s="206"/>
      <c r="AP154" s="206"/>
      <c r="AQ154" s="206"/>
      <c r="AR154" s="206"/>
      <c r="AS154" s="206"/>
      <c r="AT154" s="206"/>
      <c r="AU154" s="206"/>
      <c r="AV154" s="206"/>
      <c r="AW154" s="206"/>
      <c r="AX154" s="206"/>
      <c r="AY154" s="206"/>
      <c r="AZ154" s="206"/>
      <c r="BA154" s="206"/>
      <c r="BB154" s="206"/>
      <c r="BC154" s="206"/>
      <c r="BD154" s="206"/>
      <c r="BE154" s="206"/>
      <c r="BF154" s="206"/>
    </row>
    <row r="155" spans="1:58" ht="12.75" x14ac:dyDescent="0.2">
      <c r="A155" s="208"/>
      <c r="B155" s="206"/>
      <c r="C155" s="206"/>
      <c r="D155" s="206"/>
      <c r="E155" s="206"/>
      <c r="F155" s="206"/>
      <c r="G155" s="206"/>
      <c r="H155" s="206"/>
      <c r="I155" s="206"/>
      <c r="J155" s="206"/>
      <c r="K155" s="206"/>
      <c r="L155" s="206"/>
      <c r="M155" s="206"/>
      <c r="N155" s="206"/>
      <c r="O155" s="206"/>
      <c r="P155" s="206"/>
      <c r="Q155" s="206"/>
      <c r="R155" s="206"/>
      <c r="S155" s="206"/>
      <c r="T155" s="206"/>
      <c r="U155" s="206"/>
      <c r="V155" s="206"/>
      <c r="W155" s="206"/>
      <c r="X155" s="206"/>
      <c r="Y155" s="206"/>
      <c r="Z155" s="206"/>
      <c r="AA155" s="206"/>
      <c r="AB155" s="206"/>
      <c r="AC155" s="206"/>
      <c r="AD155" s="206"/>
      <c r="AE155" s="206"/>
      <c r="AF155" s="206"/>
      <c r="AG155" s="206"/>
      <c r="AH155" s="206"/>
      <c r="AI155" s="206"/>
      <c r="AJ155" s="206"/>
      <c r="AK155" s="206"/>
      <c r="AL155" s="206"/>
      <c r="AM155" s="206"/>
      <c r="AN155" s="206"/>
      <c r="AO155" s="206"/>
      <c r="AP155" s="206"/>
      <c r="AQ155" s="206"/>
      <c r="AR155" s="206"/>
      <c r="AS155" s="206"/>
      <c r="AT155" s="206"/>
      <c r="AU155" s="206"/>
      <c r="AV155" s="206"/>
      <c r="AW155" s="206"/>
      <c r="AX155" s="206"/>
      <c r="AY155" s="206"/>
      <c r="AZ155" s="206"/>
      <c r="BA155" s="206"/>
      <c r="BB155" s="206"/>
      <c r="BC155" s="206"/>
      <c r="BD155" s="206"/>
      <c r="BE155" s="206"/>
      <c r="BF155" s="206"/>
    </row>
    <row r="156" spans="1:58" ht="12.75" x14ac:dyDescent="0.2">
      <c r="A156" s="208"/>
      <c r="B156" s="206"/>
      <c r="C156" s="206"/>
      <c r="D156" s="206"/>
      <c r="E156" s="206"/>
      <c r="F156" s="206"/>
      <c r="G156" s="206"/>
      <c r="H156" s="206"/>
      <c r="I156" s="206"/>
      <c r="J156" s="206"/>
      <c r="K156" s="206"/>
      <c r="L156" s="206"/>
      <c r="M156" s="206"/>
      <c r="N156" s="206"/>
      <c r="O156" s="206"/>
      <c r="P156" s="206"/>
      <c r="Q156" s="206"/>
      <c r="R156" s="206"/>
      <c r="S156" s="206"/>
      <c r="T156" s="206"/>
      <c r="U156" s="206"/>
      <c r="V156" s="206"/>
      <c r="W156" s="206"/>
      <c r="X156" s="206"/>
      <c r="Y156" s="206"/>
      <c r="Z156" s="206"/>
      <c r="AA156" s="206"/>
      <c r="AB156" s="206"/>
      <c r="AC156" s="206"/>
      <c r="AD156" s="206"/>
      <c r="AE156" s="206"/>
      <c r="AF156" s="206"/>
      <c r="AG156" s="206"/>
      <c r="AH156" s="206"/>
      <c r="AI156" s="206"/>
      <c r="AJ156" s="206"/>
      <c r="AK156" s="206"/>
      <c r="AL156" s="206"/>
      <c r="AM156" s="206"/>
      <c r="AN156" s="206"/>
      <c r="AO156" s="206"/>
      <c r="AP156" s="206"/>
      <c r="AQ156" s="206"/>
      <c r="AR156" s="206"/>
      <c r="AS156" s="206"/>
      <c r="AT156" s="206"/>
      <c r="AU156" s="206"/>
      <c r="AV156" s="206"/>
      <c r="AW156" s="206"/>
      <c r="AX156" s="206"/>
      <c r="AY156" s="206"/>
      <c r="AZ156" s="206"/>
      <c r="BA156" s="206"/>
      <c r="BB156" s="206"/>
      <c r="BC156" s="206"/>
      <c r="BD156" s="206"/>
      <c r="BE156" s="206"/>
      <c r="BF156" s="206"/>
    </row>
    <row r="157" spans="1:58" ht="12.75" x14ac:dyDescent="0.2">
      <c r="A157" s="208"/>
      <c r="B157" s="206"/>
      <c r="C157" s="206"/>
      <c r="D157" s="206"/>
      <c r="E157" s="206"/>
      <c r="F157" s="206"/>
      <c r="G157" s="206"/>
      <c r="H157" s="206"/>
      <c r="I157" s="206"/>
      <c r="J157" s="206"/>
      <c r="K157" s="206"/>
      <c r="L157" s="206"/>
      <c r="M157" s="206"/>
      <c r="N157" s="206"/>
      <c r="O157" s="206"/>
      <c r="P157" s="206"/>
      <c r="Q157" s="206"/>
      <c r="R157" s="206"/>
      <c r="S157" s="206"/>
      <c r="T157" s="206"/>
      <c r="U157" s="206"/>
      <c r="V157" s="206"/>
      <c r="W157" s="206"/>
      <c r="X157" s="206"/>
      <c r="Y157" s="206"/>
      <c r="Z157" s="206"/>
      <c r="AA157" s="206"/>
      <c r="AB157" s="206"/>
      <c r="AC157" s="206"/>
      <c r="AD157" s="206"/>
      <c r="AE157" s="206"/>
      <c r="AF157" s="206"/>
      <c r="AG157" s="206"/>
      <c r="AH157" s="206"/>
      <c r="AI157" s="206"/>
      <c r="AJ157" s="206"/>
      <c r="AK157" s="206"/>
      <c r="AL157" s="206"/>
      <c r="AM157" s="206"/>
      <c r="AN157" s="206"/>
      <c r="AO157" s="206"/>
      <c r="AP157" s="206"/>
      <c r="AQ157" s="206"/>
      <c r="AR157" s="206"/>
      <c r="AS157" s="206"/>
      <c r="AT157" s="206"/>
      <c r="AU157" s="206"/>
      <c r="AV157" s="206"/>
      <c r="AW157" s="206"/>
      <c r="AX157" s="206"/>
      <c r="AY157" s="206"/>
      <c r="AZ157" s="206"/>
      <c r="BA157" s="206"/>
      <c r="BB157" s="206"/>
      <c r="BC157" s="206"/>
      <c r="BD157" s="206"/>
      <c r="BE157" s="206"/>
      <c r="BF157" s="206"/>
    </row>
    <row r="158" spans="1:58" ht="12.75" x14ac:dyDescent="0.2">
      <c r="A158" s="208"/>
      <c r="B158" s="206"/>
      <c r="C158" s="206"/>
      <c r="D158" s="206"/>
      <c r="E158" s="206"/>
      <c r="F158" s="206"/>
      <c r="G158" s="206"/>
      <c r="H158" s="206"/>
      <c r="I158" s="206"/>
      <c r="J158" s="206"/>
      <c r="K158" s="206"/>
      <c r="L158" s="206"/>
      <c r="M158" s="206"/>
      <c r="N158" s="206"/>
      <c r="O158" s="206"/>
      <c r="P158" s="206"/>
      <c r="Q158" s="206"/>
      <c r="R158" s="206"/>
      <c r="S158" s="206"/>
      <c r="T158" s="206"/>
      <c r="U158" s="206"/>
      <c r="V158" s="206"/>
      <c r="W158" s="206"/>
      <c r="X158" s="206"/>
      <c r="Y158" s="206"/>
      <c r="Z158" s="206"/>
      <c r="AA158" s="206"/>
      <c r="AB158" s="206"/>
      <c r="AC158" s="206"/>
      <c r="AD158" s="206"/>
      <c r="AE158" s="206"/>
      <c r="AF158" s="206"/>
      <c r="AG158" s="206"/>
      <c r="AH158" s="206"/>
      <c r="AI158" s="206"/>
      <c r="AJ158" s="206"/>
      <c r="AK158" s="206"/>
      <c r="AL158" s="206"/>
      <c r="AM158" s="206"/>
      <c r="AN158" s="206"/>
      <c r="AO158" s="206"/>
      <c r="AP158" s="206"/>
      <c r="AQ158" s="206"/>
      <c r="AR158" s="206"/>
      <c r="AS158" s="206"/>
      <c r="AT158" s="206"/>
      <c r="AU158" s="206"/>
      <c r="AV158" s="206"/>
      <c r="AW158" s="206"/>
      <c r="AX158" s="206"/>
      <c r="AY158" s="206"/>
      <c r="AZ158" s="206"/>
      <c r="BA158" s="206"/>
      <c r="BB158" s="206"/>
      <c r="BC158" s="206"/>
      <c r="BD158" s="206"/>
      <c r="BE158" s="206"/>
      <c r="BF158" s="206"/>
    </row>
    <row r="159" spans="1:58" ht="12.75" x14ac:dyDescent="0.2">
      <c r="A159" s="208"/>
      <c r="B159" s="206"/>
      <c r="C159" s="206"/>
      <c r="D159" s="206"/>
      <c r="E159" s="206"/>
      <c r="F159" s="206"/>
      <c r="G159" s="206"/>
      <c r="H159" s="206"/>
      <c r="I159" s="206"/>
      <c r="J159" s="206"/>
      <c r="K159" s="206"/>
      <c r="L159" s="206"/>
      <c r="M159" s="206"/>
      <c r="N159" s="206"/>
      <c r="O159" s="206"/>
      <c r="P159" s="206"/>
      <c r="Q159" s="206"/>
      <c r="R159" s="206"/>
      <c r="S159" s="206"/>
      <c r="T159" s="206"/>
      <c r="U159" s="206"/>
      <c r="V159" s="206"/>
      <c r="W159" s="206"/>
      <c r="X159" s="206"/>
      <c r="Y159" s="206"/>
      <c r="Z159" s="206"/>
      <c r="AA159" s="206"/>
      <c r="AB159" s="206"/>
      <c r="AC159" s="206"/>
      <c r="AD159" s="206"/>
      <c r="AE159" s="206"/>
      <c r="AF159" s="206"/>
      <c r="AG159" s="206"/>
      <c r="AH159" s="206"/>
      <c r="AI159" s="206"/>
      <c r="AJ159" s="206"/>
      <c r="AK159" s="206"/>
      <c r="AL159" s="206"/>
      <c r="AM159" s="206"/>
      <c r="AN159" s="206"/>
      <c r="AO159" s="206"/>
      <c r="AP159" s="206"/>
      <c r="AQ159" s="206"/>
      <c r="AR159" s="206"/>
      <c r="AS159" s="206"/>
      <c r="AT159" s="206"/>
      <c r="AU159" s="206"/>
      <c r="AV159" s="206"/>
      <c r="AW159" s="206"/>
      <c r="AX159" s="206"/>
      <c r="AY159" s="206"/>
      <c r="AZ159" s="206"/>
      <c r="BA159" s="206"/>
      <c r="BB159" s="206"/>
      <c r="BC159" s="206"/>
      <c r="BD159" s="206"/>
      <c r="BE159" s="206"/>
      <c r="BF159" s="206"/>
    </row>
    <row r="160" spans="1:58" ht="12.75" x14ac:dyDescent="0.2">
      <c r="A160" s="208"/>
      <c r="B160" s="206"/>
      <c r="C160" s="206"/>
      <c r="D160" s="206"/>
      <c r="E160" s="206"/>
      <c r="F160" s="206"/>
      <c r="G160" s="206"/>
      <c r="H160" s="206"/>
      <c r="I160" s="206"/>
      <c r="J160" s="206"/>
      <c r="K160" s="206"/>
      <c r="L160" s="206"/>
      <c r="M160" s="206"/>
      <c r="N160" s="206"/>
      <c r="O160" s="206"/>
      <c r="P160" s="206"/>
      <c r="Q160" s="206"/>
      <c r="R160" s="206"/>
      <c r="S160" s="206"/>
      <c r="T160" s="206"/>
      <c r="U160" s="206"/>
      <c r="V160" s="206"/>
      <c r="W160" s="206"/>
      <c r="X160" s="206"/>
      <c r="Y160" s="206"/>
      <c r="Z160" s="206"/>
      <c r="AA160" s="206"/>
      <c r="AB160" s="206"/>
      <c r="AC160" s="206"/>
      <c r="AD160" s="206"/>
      <c r="AE160" s="206"/>
      <c r="AF160" s="206"/>
      <c r="AG160" s="206"/>
      <c r="AH160" s="206"/>
      <c r="AI160" s="206"/>
      <c r="AJ160" s="206"/>
      <c r="AK160" s="206"/>
      <c r="AL160" s="206"/>
      <c r="AM160" s="206"/>
      <c r="AN160" s="206"/>
      <c r="AO160" s="206"/>
      <c r="AP160" s="206"/>
      <c r="AQ160" s="206"/>
      <c r="AR160" s="206"/>
      <c r="AS160" s="206"/>
      <c r="AT160" s="206"/>
      <c r="AU160" s="206"/>
      <c r="AV160" s="206"/>
      <c r="AW160" s="206"/>
      <c r="AX160" s="206"/>
      <c r="AY160" s="206"/>
      <c r="AZ160" s="206"/>
      <c r="BA160" s="206"/>
      <c r="BB160" s="206"/>
      <c r="BC160" s="206"/>
      <c r="BD160" s="206"/>
      <c r="BE160" s="206"/>
      <c r="BF160" s="206"/>
    </row>
    <row r="161" spans="1:58" ht="12.75" x14ac:dyDescent="0.2">
      <c r="A161" s="208"/>
      <c r="B161" s="206"/>
      <c r="C161" s="206"/>
      <c r="D161" s="206"/>
      <c r="E161" s="206"/>
      <c r="F161" s="206"/>
      <c r="G161" s="206"/>
      <c r="H161" s="206"/>
      <c r="I161" s="206"/>
      <c r="J161" s="206"/>
      <c r="K161" s="206"/>
      <c r="L161" s="206"/>
      <c r="M161" s="206"/>
      <c r="N161" s="206"/>
      <c r="O161" s="206"/>
      <c r="P161" s="206"/>
      <c r="Q161" s="206"/>
      <c r="R161" s="206"/>
      <c r="S161" s="206"/>
      <c r="T161" s="206"/>
      <c r="U161" s="206"/>
      <c r="V161" s="206"/>
      <c r="W161" s="206"/>
      <c r="X161" s="206"/>
      <c r="Y161" s="206"/>
      <c r="Z161" s="206"/>
      <c r="AA161" s="206"/>
      <c r="AB161" s="206"/>
      <c r="AC161" s="206"/>
      <c r="AD161" s="206"/>
      <c r="AE161" s="206"/>
      <c r="AF161" s="206"/>
      <c r="AG161" s="206"/>
      <c r="AH161" s="206"/>
      <c r="AI161" s="206"/>
      <c r="AJ161" s="206"/>
      <c r="AK161" s="206"/>
      <c r="AL161" s="206"/>
      <c r="AM161" s="206"/>
      <c r="AN161" s="206"/>
      <c r="AO161" s="206"/>
      <c r="AP161" s="206"/>
      <c r="AQ161" s="206"/>
      <c r="AR161" s="206"/>
      <c r="AS161" s="206"/>
      <c r="AT161" s="206"/>
      <c r="AU161" s="206"/>
      <c r="AV161" s="206"/>
      <c r="AW161" s="206"/>
      <c r="AX161" s="206"/>
      <c r="AY161" s="206"/>
      <c r="AZ161" s="206"/>
      <c r="BA161" s="206"/>
      <c r="BB161" s="206"/>
      <c r="BC161" s="206"/>
      <c r="BD161" s="206"/>
      <c r="BE161" s="206"/>
      <c r="BF161" s="206"/>
    </row>
    <row r="162" spans="1:58" ht="12.75" x14ac:dyDescent="0.2">
      <c r="A162" s="208"/>
      <c r="B162" s="206"/>
      <c r="C162" s="206"/>
      <c r="D162" s="206"/>
      <c r="E162" s="206"/>
      <c r="F162" s="206"/>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206"/>
      <c r="AR162" s="206"/>
      <c r="AS162" s="206"/>
      <c r="AT162" s="206"/>
      <c r="AU162" s="206"/>
      <c r="AV162" s="206"/>
      <c r="AW162" s="206"/>
      <c r="AX162" s="206"/>
      <c r="AY162" s="206"/>
      <c r="AZ162" s="206"/>
      <c r="BA162" s="206"/>
      <c r="BB162" s="206"/>
      <c r="BC162" s="206"/>
      <c r="BD162" s="206"/>
      <c r="BE162" s="206"/>
      <c r="BF162" s="206"/>
    </row>
    <row r="163" spans="1:58" ht="12.75" x14ac:dyDescent="0.2">
      <c r="A163" s="208"/>
      <c r="B163" s="206"/>
      <c r="C163" s="206"/>
      <c r="D163" s="206"/>
      <c r="E163" s="206"/>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06"/>
      <c r="AP163" s="206"/>
      <c r="AQ163" s="206"/>
      <c r="AR163" s="206"/>
      <c r="AS163" s="206"/>
      <c r="AT163" s="206"/>
      <c r="AU163" s="206"/>
      <c r="AV163" s="206"/>
      <c r="AW163" s="206"/>
      <c r="AX163" s="206"/>
      <c r="AY163" s="206"/>
      <c r="AZ163" s="206"/>
      <c r="BA163" s="206"/>
      <c r="BB163" s="206"/>
      <c r="BC163" s="206"/>
      <c r="BD163" s="206"/>
      <c r="BE163" s="206"/>
      <c r="BF163" s="206"/>
    </row>
    <row r="164" spans="1:58" ht="12.75" x14ac:dyDescent="0.2">
      <c r="A164" s="208"/>
      <c r="B164" s="206"/>
      <c r="C164" s="206"/>
      <c r="D164" s="206"/>
      <c r="E164" s="206"/>
      <c r="F164" s="206"/>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c r="BB164" s="206"/>
      <c r="BC164" s="206"/>
      <c r="BD164" s="206"/>
      <c r="BE164" s="206"/>
      <c r="BF164" s="206"/>
    </row>
    <row r="165" spans="1:58" ht="12.75" x14ac:dyDescent="0.2">
      <c r="A165" s="208"/>
      <c r="B165" s="206"/>
      <c r="C165" s="206"/>
      <c r="D165" s="206"/>
      <c r="E165" s="206"/>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206"/>
      <c r="AR165" s="206"/>
      <c r="AS165" s="206"/>
      <c r="AT165" s="206"/>
      <c r="AU165" s="206"/>
      <c r="AV165" s="206"/>
      <c r="AW165" s="206"/>
      <c r="AX165" s="206"/>
      <c r="AY165" s="206"/>
      <c r="AZ165" s="206"/>
      <c r="BA165" s="206"/>
      <c r="BB165" s="206"/>
      <c r="BC165" s="206"/>
      <c r="BD165" s="206"/>
      <c r="BE165" s="206"/>
      <c r="BF165" s="206"/>
    </row>
    <row r="166" spans="1:58" ht="12.75" x14ac:dyDescent="0.2">
      <c r="A166" s="208"/>
      <c r="B166" s="206"/>
      <c r="C166" s="206"/>
      <c r="D166" s="206"/>
      <c r="E166" s="206"/>
      <c r="F166" s="206"/>
      <c r="G166" s="206"/>
      <c r="H166" s="206"/>
      <c r="I166" s="206"/>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c r="AI166" s="206"/>
      <c r="AJ166" s="206"/>
      <c r="AK166" s="206"/>
      <c r="AL166" s="206"/>
      <c r="AM166" s="206"/>
      <c r="AN166" s="206"/>
      <c r="AO166" s="206"/>
      <c r="AP166" s="206"/>
      <c r="AQ166" s="206"/>
      <c r="AR166" s="206"/>
      <c r="AS166" s="206"/>
      <c r="AT166" s="206"/>
      <c r="AU166" s="206"/>
      <c r="AV166" s="206"/>
      <c r="AW166" s="206"/>
      <c r="AX166" s="206"/>
      <c r="AY166" s="206"/>
      <c r="AZ166" s="206"/>
      <c r="BA166" s="206"/>
      <c r="BB166" s="206"/>
      <c r="BC166" s="206"/>
      <c r="BD166" s="206"/>
      <c r="BE166" s="206"/>
      <c r="BF166" s="206"/>
    </row>
    <row r="167" spans="1:58" ht="12.75" x14ac:dyDescent="0.2">
      <c r="A167" s="208"/>
      <c r="B167" s="206"/>
      <c r="C167" s="206"/>
      <c r="D167" s="206"/>
      <c r="E167" s="206"/>
      <c r="F167" s="206"/>
      <c r="G167" s="206"/>
      <c r="H167" s="206"/>
      <c r="I167" s="206"/>
      <c r="J167" s="206"/>
      <c r="K167" s="206"/>
      <c r="L167" s="206"/>
      <c r="M167" s="206"/>
      <c r="N167" s="206"/>
      <c r="O167" s="206"/>
      <c r="P167" s="206"/>
      <c r="Q167" s="206"/>
      <c r="R167" s="206"/>
      <c r="S167" s="206"/>
      <c r="T167" s="206"/>
      <c r="U167" s="206"/>
      <c r="V167" s="206"/>
      <c r="W167" s="206"/>
      <c r="X167" s="206"/>
      <c r="Y167" s="206"/>
      <c r="Z167" s="206"/>
      <c r="AA167" s="206"/>
      <c r="AB167" s="206"/>
      <c r="AC167" s="206"/>
      <c r="AD167" s="206"/>
      <c r="AE167" s="206"/>
      <c r="AF167" s="206"/>
      <c r="AG167" s="206"/>
      <c r="AH167" s="206"/>
      <c r="AI167" s="206"/>
      <c r="AJ167" s="206"/>
      <c r="AK167" s="206"/>
      <c r="AL167" s="206"/>
      <c r="AM167" s="206"/>
      <c r="AN167" s="206"/>
      <c r="AO167" s="206"/>
      <c r="AP167" s="206"/>
      <c r="AQ167" s="206"/>
      <c r="AR167" s="206"/>
      <c r="AS167" s="206"/>
      <c r="AT167" s="206"/>
      <c r="AU167" s="206"/>
      <c r="AV167" s="206"/>
      <c r="AW167" s="206"/>
      <c r="AX167" s="206"/>
      <c r="AY167" s="206"/>
      <c r="AZ167" s="206"/>
      <c r="BA167" s="206"/>
      <c r="BB167" s="206"/>
      <c r="BC167" s="206"/>
      <c r="BD167" s="206"/>
      <c r="BE167" s="206"/>
      <c r="BF167" s="206"/>
    </row>
    <row r="168" spans="1:58" ht="12.75" x14ac:dyDescent="0.2">
      <c r="A168" s="208"/>
      <c r="B168" s="206"/>
      <c r="C168" s="206"/>
      <c r="D168" s="206"/>
      <c r="E168" s="206"/>
      <c r="F168" s="206"/>
      <c r="G168" s="206"/>
      <c r="H168" s="206"/>
      <c r="I168" s="206"/>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206"/>
      <c r="AL168" s="206"/>
      <c r="AM168" s="206"/>
      <c r="AN168" s="206"/>
      <c r="AO168" s="206"/>
      <c r="AP168" s="206"/>
      <c r="AQ168" s="206"/>
      <c r="AR168" s="206"/>
      <c r="AS168" s="206"/>
      <c r="AT168" s="206"/>
      <c r="AU168" s="206"/>
      <c r="AV168" s="206"/>
      <c r="AW168" s="206"/>
      <c r="AX168" s="206"/>
      <c r="AY168" s="206"/>
      <c r="AZ168" s="206"/>
      <c r="BA168" s="206"/>
      <c r="BB168" s="206"/>
      <c r="BC168" s="206"/>
      <c r="BD168" s="206"/>
      <c r="BE168" s="206"/>
      <c r="BF168" s="206"/>
    </row>
    <row r="169" spans="1:58" ht="12.75" x14ac:dyDescent="0.2">
      <c r="A169" s="208"/>
      <c r="B169" s="206"/>
      <c r="C169" s="206"/>
      <c r="D169" s="206"/>
      <c r="E169" s="206"/>
      <c r="F169" s="206"/>
      <c r="G169" s="206"/>
      <c r="H169" s="206"/>
      <c r="I169" s="206"/>
      <c r="J169" s="206"/>
      <c r="K169" s="206"/>
      <c r="L169" s="206"/>
      <c r="M169" s="206"/>
      <c r="N169" s="206"/>
      <c r="O169" s="206"/>
      <c r="P169" s="206"/>
      <c r="Q169" s="206"/>
      <c r="R169" s="206"/>
      <c r="S169" s="206"/>
      <c r="T169" s="206"/>
      <c r="U169" s="206"/>
      <c r="V169" s="206"/>
      <c r="W169" s="206"/>
      <c r="X169" s="206"/>
      <c r="Y169" s="206"/>
      <c r="Z169" s="206"/>
      <c r="AA169" s="206"/>
      <c r="AB169" s="206"/>
      <c r="AC169" s="206"/>
      <c r="AD169" s="206"/>
      <c r="AE169" s="206"/>
      <c r="AF169" s="206"/>
      <c r="AG169" s="206"/>
      <c r="AH169" s="206"/>
      <c r="AI169" s="206"/>
      <c r="AJ169" s="206"/>
      <c r="AK169" s="206"/>
      <c r="AL169" s="206"/>
      <c r="AM169" s="206"/>
      <c r="AN169" s="206"/>
      <c r="AO169" s="206"/>
      <c r="AP169" s="206"/>
      <c r="AQ169" s="206"/>
      <c r="AR169" s="206"/>
      <c r="AS169" s="206"/>
      <c r="AT169" s="206"/>
      <c r="AU169" s="206"/>
      <c r="AV169" s="206"/>
      <c r="AW169" s="206"/>
      <c r="AX169" s="206"/>
      <c r="AY169" s="206"/>
      <c r="AZ169" s="206"/>
      <c r="BA169" s="206"/>
      <c r="BB169" s="206"/>
      <c r="BC169" s="206"/>
      <c r="BD169" s="206"/>
      <c r="BE169" s="206"/>
      <c r="BF169" s="206"/>
    </row>
    <row r="170" spans="1:58" ht="12.75" x14ac:dyDescent="0.2">
      <c r="A170" s="208"/>
      <c r="B170" s="206"/>
      <c r="C170" s="206"/>
      <c r="D170" s="206"/>
      <c r="E170" s="206"/>
      <c r="F170" s="206"/>
      <c r="G170" s="206"/>
      <c r="H170" s="206"/>
      <c r="I170" s="206"/>
      <c r="J170" s="206"/>
      <c r="K170" s="206"/>
      <c r="L170" s="206"/>
      <c r="M170" s="206"/>
      <c r="N170" s="206"/>
      <c r="O170" s="206"/>
      <c r="P170" s="206"/>
      <c r="Q170" s="206"/>
      <c r="R170" s="206"/>
      <c r="S170" s="206"/>
      <c r="T170" s="206"/>
      <c r="U170" s="206"/>
      <c r="V170" s="206"/>
      <c r="W170" s="206"/>
      <c r="X170" s="206"/>
      <c r="Y170" s="206"/>
      <c r="Z170" s="206"/>
      <c r="AA170" s="206"/>
      <c r="AB170" s="206"/>
      <c r="AC170" s="206"/>
      <c r="AD170" s="206"/>
      <c r="AE170" s="206"/>
      <c r="AF170" s="206"/>
      <c r="AG170" s="206"/>
      <c r="AH170" s="206"/>
      <c r="AI170" s="206"/>
      <c r="AJ170" s="206"/>
      <c r="AK170" s="206"/>
      <c r="AL170" s="206"/>
      <c r="AM170" s="206"/>
      <c r="AN170" s="206"/>
      <c r="AO170" s="206"/>
      <c r="AP170" s="206"/>
      <c r="AQ170" s="206"/>
      <c r="AR170" s="206"/>
      <c r="AS170" s="206"/>
      <c r="AT170" s="206"/>
      <c r="AU170" s="206"/>
      <c r="AV170" s="206"/>
      <c r="AW170" s="206"/>
      <c r="AX170" s="206"/>
      <c r="AY170" s="206"/>
      <c r="AZ170" s="206"/>
      <c r="BA170" s="206"/>
      <c r="BB170" s="206"/>
      <c r="BC170" s="206"/>
      <c r="BD170" s="206"/>
      <c r="BE170" s="206"/>
      <c r="BF170" s="206"/>
    </row>
    <row r="171" spans="1:58" ht="12.75" x14ac:dyDescent="0.2">
      <c r="A171" s="208"/>
      <c r="B171" s="206"/>
      <c r="C171" s="206"/>
      <c r="D171" s="206"/>
      <c r="E171" s="206"/>
      <c r="F171" s="206"/>
      <c r="G171" s="206"/>
      <c r="H171" s="206"/>
      <c r="I171" s="206"/>
      <c r="J171" s="206"/>
      <c r="K171" s="206"/>
      <c r="L171" s="206"/>
      <c r="M171" s="206"/>
      <c r="N171" s="206"/>
      <c r="O171" s="206"/>
      <c r="P171" s="206"/>
      <c r="Q171" s="206"/>
      <c r="R171" s="206"/>
      <c r="S171" s="206"/>
      <c r="T171" s="206"/>
      <c r="U171" s="206"/>
      <c r="V171" s="206"/>
      <c r="W171" s="206"/>
      <c r="X171" s="206"/>
      <c r="Y171" s="206"/>
      <c r="Z171" s="206"/>
      <c r="AA171" s="206"/>
      <c r="AB171" s="206"/>
      <c r="AC171" s="206"/>
      <c r="AD171" s="206"/>
      <c r="AE171" s="206"/>
      <c r="AF171" s="206"/>
      <c r="AG171" s="206"/>
      <c r="AH171" s="206"/>
      <c r="AI171" s="206"/>
      <c r="AJ171" s="206"/>
      <c r="AK171" s="206"/>
      <c r="AL171" s="206"/>
      <c r="AM171" s="206"/>
      <c r="AN171" s="206"/>
      <c r="AO171" s="206"/>
      <c r="AP171" s="206"/>
      <c r="AQ171" s="206"/>
      <c r="AR171" s="206"/>
      <c r="AS171" s="206"/>
      <c r="AT171" s="206"/>
      <c r="AU171" s="206"/>
      <c r="AV171" s="206"/>
      <c r="AW171" s="206"/>
      <c r="AX171" s="206"/>
      <c r="AY171" s="206"/>
      <c r="AZ171" s="206"/>
      <c r="BA171" s="206"/>
      <c r="BB171" s="206"/>
      <c r="BC171" s="206"/>
      <c r="BD171" s="206"/>
      <c r="BE171" s="206"/>
      <c r="BF171" s="206"/>
    </row>
    <row r="172" spans="1:58" ht="12.75" x14ac:dyDescent="0.2">
      <c r="A172" s="208"/>
      <c r="B172" s="206"/>
      <c r="C172" s="206"/>
      <c r="D172" s="206"/>
      <c r="E172" s="206"/>
      <c r="F172" s="206"/>
      <c r="G172" s="206"/>
      <c r="H172" s="206"/>
      <c r="I172" s="206"/>
      <c r="J172" s="206"/>
      <c r="K172" s="206"/>
      <c r="L172" s="206"/>
      <c r="M172" s="206"/>
      <c r="N172" s="206"/>
      <c r="O172" s="206"/>
      <c r="P172" s="206"/>
      <c r="Q172" s="206"/>
      <c r="R172" s="206"/>
      <c r="S172" s="206"/>
      <c r="T172" s="206"/>
      <c r="U172" s="206"/>
      <c r="V172" s="206"/>
      <c r="W172" s="206"/>
      <c r="X172" s="206"/>
      <c r="Y172" s="206"/>
      <c r="Z172" s="206"/>
      <c r="AA172" s="206"/>
      <c r="AB172" s="206"/>
      <c r="AC172" s="206"/>
      <c r="AD172" s="206"/>
      <c r="AE172" s="206"/>
      <c r="AF172" s="206"/>
      <c r="AG172" s="206"/>
      <c r="AH172" s="206"/>
      <c r="AI172" s="206"/>
      <c r="AJ172" s="206"/>
      <c r="AK172" s="206"/>
      <c r="AL172" s="206"/>
      <c r="AM172" s="206"/>
      <c r="AN172" s="206"/>
      <c r="AO172" s="206"/>
      <c r="AP172" s="206"/>
      <c r="AQ172" s="206"/>
      <c r="AR172" s="206"/>
      <c r="AS172" s="206"/>
      <c r="AT172" s="206"/>
      <c r="AU172" s="206"/>
      <c r="AV172" s="206"/>
      <c r="AW172" s="206"/>
      <c r="AX172" s="206"/>
      <c r="AY172" s="206"/>
      <c r="AZ172" s="206"/>
      <c r="BA172" s="206"/>
      <c r="BB172" s="206"/>
      <c r="BC172" s="206"/>
      <c r="BD172" s="206"/>
      <c r="BE172" s="206"/>
      <c r="BF172" s="206"/>
    </row>
    <row r="173" spans="1:58" ht="12.75" x14ac:dyDescent="0.2">
      <c r="A173" s="208"/>
      <c r="B173" s="206"/>
      <c r="C173" s="206"/>
      <c r="D173" s="206"/>
      <c r="E173" s="206"/>
      <c r="F173" s="206"/>
      <c r="G173" s="206"/>
      <c r="H173" s="206"/>
      <c r="I173" s="206"/>
      <c r="J173" s="206"/>
      <c r="K173" s="206"/>
      <c r="L173" s="206"/>
      <c r="M173" s="206"/>
      <c r="N173" s="206"/>
      <c r="O173" s="206"/>
      <c r="P173" s="206"/>
      <c r="Q173" s="206"/>
      <c r="R173" s="206"/>
      <c r="S173" s="206"/>
      <c r="T173" s="206"/>
      <c r="U173" s="206"/>
      <c r="V173" s="206"/>
      <c r="W173" s="206"/>
      <c r="X173" s="206"/>
      <c r="Y173" s="206"/>
      <c r="Z173" s="206"/>
      <c r="AA173" s="206"/>
      <c r="AB173" s="206"/>
      <c r="AC173" s="206"/>
      <c r="AD173" s="206"/>
      <c r="AE173" s="206"/>
      <c r="AF173" s="206"/>
      <c r="AG173" s="206"/>
      <c r="AH173" s="206"/>
      <c r="AI173" s="206"/>
      <c r="AJ173" s="206"/>
      <c r="AK173" s="206"/>
      <c r="AL173" s="206"/>
      <c r="AM173" s="206"/>
      <c r="AN173" s="206"/>
      <c r="AO173" s="206"/>
      <c r="AP173" s="206"/>
      <c r="AQ173" s="206"/>
      <c r="AR173" s="206"/>
      <c r="AS173" s="206"/>
      <c r="AT173" s="206"/>
      <c r="AU173" s="206"/>
      <c r="AV173" s="206"/>
      <c r="AW173" s="206"/>
      <c r="AX173" s="206"/>
      <c r="AY173" s="206"/>
      <c r="AZ173" s="206"/>
      <c r="BA173" s="206"/>
      <c r="BB173" s="206"/>
      <c r="BC173" s="206"/>
      <c r="BD173" s="206"/>
      <c r="BE173" s="206"/>
      <c r="BF173" s="206"/>
    </row>
    <row r="174" spans="1:58" ht="12.75" x14ac:dyDescent="0.2">
      <c r="A174" s="208"/>
      <c r="B174" s="206"/>
      <c r="C174" s="206"/>
      <c r="D174" s="206"/>
      <c r="E174" s="206"/>
      <c r="F174" s="206"/>
      <c r="G174" s="206"/>
      <c r="H174" s="206"/>
      <c r="I174" s="206"/>
      <c r="J174" s="206"/>
      <c r="K174" s="206"/>
      <c r="L174" s="206"/>
      <c r="M174" s="206"/>
      <c r="N174" s="206"/>
      <c r="O174" s="206"/>
      <c r="P174" s="206"/>
      <c r="Q174" s="206"/>
      <c r="R174" s="206"/>
      <c r="S174" s="206"/>
      <c r="T174" s="206"/>
      <c r="U174" s="206"/>
      <c r="V174" s="206"/>
      <c r="W174" s="206"/>
      <c r="X174" s="206"/>
      <c r="Y174" s="206"/>
      <c r="Z174" s="206"/>
      <c r="AA174" s="206"/>
      <c r="AB174" s="206"/>
      <c r="AC174" s="206"/>
      <c r="AD174" s="206"/>
      <c r="AE174" s="206"/>
      <c r="AF174" s="206"/>
      <c r="AG174" s="206"/>
      <c r="AH174" s="206"/>
      <c r="AI174" s="206"/>
      <c r="AJ174" s="206"/>
      <c r="AK174" s="206"/>
      <c r="AL174" s="206"/>
      <c r="AM174" s="206"/>
      <c r="AN174" s="206"/>
      <c r="AO174" s="206"/>
      <c r="AP174" s="206"/>
      <c r="AQ174" s="206"/>
      <c r="AR174" s="206"/>
      <c r="AS174" s="206"/>
      <c r="AT174" s="206"/>
      <c r="AU174" s="206"/>
      <c r="AV174" s="206"/>
      <c r="AW174" s="206"/>
      <c r="AX174" s="206"/>
      <c r="AY174" s="206"/>
      <c r="AZ174" s="206"/>
      <c r="BA174" s="206"/>
      <c r="BB174" s="206"/>
      <c r="BC174" s="206"/>
      <c r="BD174" s="206"/>
      <c r="BE174" s="206"/>
      <c r="BF174" s="206"/>
    </row>
    <row r="175" spans="1:58" ht="12.75" x14ac:dyDescent="0.2">
      <c r="A175" s="208"/>
      <c r="B175" s="206"/>
      <c r="C175" s="206"/>
      <c r="D175" s="206"/>
      <c r="E175" s="206"/>
      <c r="F175" s="206"/>
      <c r="G175" s="206"/>
      <c r="H175" s="206"/>
      <c r="I175" s="206"/>
      <c r="J175" s="206"/>
      <c r="K175" s="206"/>
      <c r="L175" s="206"/>
      <c r="M175" s="206"/>
      <c r="N175" s="206"/>
      <c r="O175" s="206"/>
      <c r="P175" s="206"/>
      <c r="Q175" s="206"/>
      <c r="R175" s="206"/>
      <c r="S175" s="206"/>
      <c r="T175" s="206"/>
      <c r="U175" s="206"/>
      <c r="V175" s="206"/>
      <c r="W175" s="206"/>
      <c r="X175" s="206"/>
      <c r="Y175" s="206"/>
      <c r="Z175" s="206"/>
      <c r="AA175" s="206"/>
      <c r="AB175" s="206"/>
      <c r="AC175" s="206"/>
      <c r="AD175" s="206"/>
      <c r="AE175" s="206"/>
      <c r="AF175" s="206"/>
      <c r="AG175" s="206"/>
      <c r="AH175" s="206"/>
      <c r="AI175" s="206"/>
      <c r="AJ175" s="206"/>
      <c r="AK175" s="206"/>
      <c r="AL175" s="206"/>
      <c r="AM175" s="206"/>
      <c r="AN175" s="206"/>
      <c r="AO175" s="206"/>
      <c r="AP175" s="206"/>
      <c r="AQ175" s="206"/>
      <c r="AR175" s="206"/>
      <c r="AS175" s="206"/>
      <c r="AT175" s="206"/>
      <c r="AU175" s="206"/>
      <c r="AV175" s="206"/>
      <c r="AW175" s="206"/>
      <c r="AX175" s="206"/>
      <c r="AY175" s="206"/>
      <c r="AZ175" s="206"/>
      <c r="BA175" s="206"/>
      <c r="BB175" s="206"/>
      <c r="BC175" s="206"/>
      <c r="BD175" s="206"/>
      <c r="BE175" s="206"/>
      <c r="BF175" s="206"/>
    </row>
    <row r="176" spans="1:58" ht="12.75" x14ac:dyDescent="0.2">
      <c r="A176" s="208"/>
      <c r="B176" s="206"/>
      <c r="C176" s="206"/>
      <c r="D176" s="206"/>
      <c r="E176" s="206"/>
      <c r="F176" s="206"/>
      <c r="G176" s="206"/>
      <c r="H176" s="206"/>
      <c r="I176" s="206"/>
      <c r="J176" s="206"/>
      <c r="K176" s="206"/>
      <c r="L176" s="206"/>
      <c r="M176" s="206"/>
      <c r="N176" s="206"/>
      <c r="O176" s="206"/>
      <c r="P176" s="206"/>
      <c r="Q176" s="206"/>
      <c r="R176" s="206"/>
      <c r="S176" s="206"/>
      <c r="T176" s="206"/>
      <c r="U176" s="206"/>
      <c r="V176" s="206"/>
      <c r="W176" s="206"/>
      <c r="X176" s="206"/>
      <c r="Y176" s="206"/>
      <c r="Z176" s="206"/>
      <c r="AA176" s="206"/>
      <c r="AB176" s="206"/>
      <c r="AC176" s="206"/>
      <c r="AD176" s="206"/>
      <c r="AE176" s="206"/>
      <c r="AF176" s="206"/>
      <c r="AG176" s="206"/>
      <c r="AH176" s="206"/>
      <c r="AI176" s="206"/>
      <c r="AJ176" s="206"/>
      <c r="AK176" s="206"/>
      <c r="AL176" s="206"/>
      <c r="AM176" s="206"/>
      <c r="AN176" s="206"/>
      <c r="AO176" s="206"/>
      <c r="AP176" s="206"/>
      <c r="AQ176" s="206"/>
      <c r="AR176" s="206"/>
      <c r="AS176" s="206"/>
      <c r="AT176" s="206"/>
      <c r="AU176" s="206"/>
      <c r="AV176" s="206"/>
      <c r="AW176" s="206"/>
      <c r="AX176" s="206"/>
      <c r="AY176" s="206"/>
      <c r="AZ176" s="206"/>
      <c r="BA176" s="206"/>
      <c r="BB176" s="206"/>
      <c r="BC176" s="206"/>
      <c r="BD176" s="206"/>
      <c r="BE176" s="206"/>
      <c r="BF176" s="206"/>
    </row>
  </sheetData>
  <mergeCells count="15">
    <mergeCell ref="D30:F30"/>
    <mergeCell ref="D31:F31"/>
    <mergeCell ref="G31:H31"/>
    <mergeCell ref="A98:L98"/>
    <mergeCell ref="D29:F29"/>
    <mergeCell ref="A5:H5"/>
    <mergeCell ref="A7:H7"/>
    <mergeCell ref="A9:H9"/>
    <mergeCell ref="A10:H10"/>
    <mergeCell ref="A12:H12"/>
    <mergeCell ref="A13:H13"/>
    <mergeCell ref="A15:H15"/>
    <mergeCell ref="A16:H16"/>
    <mergeCell ref="A18:H18"/>
    <mergeCell ref="D28:F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80" zoomScaleSheetLayoutView="80" workbookViewId="0">
      <selection activeCell="I26" sqref="I26"/>
    </sheetView>
  </sheetViews>
  <sheetFormatPr defaultRowHeight="15.75" x14ac:dyDescent="0.25"/>
  <cols>
    <col min="1" max="1" width="9.28515625" style="56"/>
    <col min="2" max="2" width="37.7109375" style="218" customWidth="1"/>
    <col min="3" max="3" width="17.28515625" style="56" customWidth="1"/>
    <col min="4" max="6" width="17.42578125" style="56" customWidth="1"/>
    <col min="7" max="8" width="17.42578125" style="56" hidden="1" customWidth="1"/>
    <col min="9" max="10" width="17.28515625" style="56" customWidth="1"/>
    <col min="11" max="11" width="57.5703125" style="56" customWidth="1"/>
    <col min="12" max="12" width="32.28515625" style="56" customWidth="1"/>
    <col min="13" max="252" width="9.28515625" style="56"/>
    <col min="253" max="253" width="37.7109375" style="56" customWidth="1"/>
    <col min="254" max="254" width="9.28515625" style="56"/>
    <col min="255" max="255" width="12.7109375" style="56" customWidth="1"/>
    <col min="256" max="257" width="0" style="56" hidden="1" customWidth="1"/>
    <col min="258" max="258" width="18.28515625" style="56" customWidth="1"/>
    <col min="259" max="259" width="64.7109375" style="56" customWidth="1"/>
    <col min="260" max="263" width="9.28515625" style="56"/>
    <col min="264" max="264" width="14.7109375" style="56" customWidth="1"/>
    <col min="265" max="508" width="9.28515625" style="56"/>
    <col min="509" max="509" width="37.7109375" style="56" customWidth="1"/>
    <col min="510" max="510" width="9.28515625" style="56"/>
    <col min="511" max="511" width="12.7109375" style="56" customWidth="1"/>
    <col min="512" max="513" width="0" style="56" hidden="1" customWidth="1"/>
    <col min="514" max="514" width="18.28515625" style="56" customWidth="1"/>
    <col min="515" max="515" width="64.7109375" style="56" customWidth="1"/>
    <col min="516" max="519" width="9.28515625" style="56"/>
    <col min="520" max="520" width="14.7109375" style="56" customWidth="1"/>
    <col min="521" max="764" width="9.28515625" style="56"/>
    <col min="765" max="765" width="37.7109375" style="56" customWidth="1"/>
    <col min="766" max="766" width="9.28515625" style="56"/>
    <col min="767" max="767" width="12.7109375" style="56" customWidth="1"/>
    <col min="768" max="769" width="0" style="56" hidden="1" customWidth="1"/>
    <col min="770" max="770" width="18.28515625" style="56" customWidth="1"/>
    <col min="771" max="771" width="64.7109375" style="56" customWidth="1"/>
    <col min="772" max="775" width="9.28515625" style="56"/>
    <col min="776" max="776" width="14.7109375" style="56" customWidth="1"/>
    <col min="777" max="1020" width="9.28515625" style="56"/>
    <col min="1021" max="1021" width="37.7109375" style="56" customWidth="1"/>
    <col min="1022" max="1022" width="9.28515625" style="56"/>
    <col min="1023" max="1023" width="12.7109375" style="56" customWidth="1"/>
    <col min="1024" max="1025" width="0" style="56" hidden="1" customWidth="1"/>
    <col min="1026" max="1026" width="18.28515625" style="56" customWidth="1"/>
    <col min="1027" max="1027" width="64.7109375" style="56" customWidth="1"/>
    <col min="1028" max="1031" width="9.28515625" style="56"/>
    <col min="1032" max="1032" width="14.7109375" style="56" customWidth="1"/>
    <col min="1033" max="1276" width="9.28515625" style="56"/>
    <col min="1277" max="1277" width="37.7109375" style="56" customWidth="1"/>
    <col min="1278" max="1278" width="9.28515625" style="56"/>
    <col min="1279" max="1279" width="12.7109375" style="56" customWidth="1"/>
    <col min="1280" max="1281" width="0" style="56" hidden="1" customWidth="1"/>
    <col min="1282" max="1282" width="18.28515625" style="56" customWidth="1"/>
    <col min="1283" max="1283" width="64.7109375" style="56" customWidth="1"/>
    <col min="1284" max="1287" width="9.28515625" style="56"/>
    <col min="1288" max="1288" width="14.7109375" style="56" customWidth="1"/>
    <col min="1289" max="1532" width="9.28515625" style="56"/>
    <col min="1533" max="1533" width="37.7109375" style="56" customWidth="1"/>
    <col min="1534" max="1534" width="9.28515625" style="56"/>
    <col min="1535" max="1535" width="12.7109375" style="56" customWidth="1"/>
    <col min="1536" max="1537" width="0" style="56" hidden="1" customWidth="1"/>
    <col min="1538" max="1538" width="18.28515625" style="56" customWidth="1"/>
    <col min="1539" max="1539" width="64.7109375" style="56" customWidth="1"/>
    <col min="1540" max="1543" width="9.28515625" style="56"/>
    <col min="1544" max="1544" width="14.7109375" style="56" customWidth="1"/>
    <col min="1545" max="1788" width="9.28515625" style="56"/>
    <col min="1789" max="1789" width="37.7109375" style="56" customWidth="1"/>
    <col min="1790" max="1790" width="9.28515625" style="56"/>
    <col min="1791" max="1791" width="12.7109375" style="56" customWidth="1"/>
    <col min="1792" max="1793" width="0" style="56" hidden="1" customWidth="1"/>
    <col min="1794" max="1794" width="18.28515625" style="56" customWidth="1"/>
    <col min="1795" max="1795" width="64.7109375" style="56" customWidth="1"/>
    <col min="1796" max="1799" width="9.28515625" style="56"/>
    <col min="1800" max="1800" width="14.7109375" style="56" customWidth="1"/>
    <col min="1801" max="2044" width="9.28515625" style="56"/>
    <col min="2045" max="2045" width="37.7109375" style="56" customWidth="1"/>
    <col min="2046" max="2046" width="9.28515625" style="56"/>
    <col min="2047" max="2047" width="12.7109375" style="56" customWidth="1"/>
    <col min="2048" max="2049" width="0" style="56" hidden="1" customWidth="1"/>
    <col min="2050" max="2050" width="18.28515625" style="56" customWidth="1"/>
    <col min="2051" max="2051" width="64.7109375" style="56" customWidth="1"/>
    <col min="2052" max="2055" width="9.28515625" style="56"/>
    <col min="2056" max="2056" width="14.7109375" style="56" customWidth="1"/>
    <col min="2057" max="2300" width="9.28515625" style="56"/>
    <col min="2301" max="2301" width="37.7109375" style="56" customWidth="1"/>
    <col min="2302" max="2302" width="9.28515625" style="56"/>
    <col min="2303" max="2303" width="12.7109375" style="56" customWidth="1"/>
    <col min="2304" max="2305" width="0" style="56" hidden="1" customWidth="1"/>
    <col min="2306" max="2306" width="18.28515625" style="56" customWidth="1"/>
    <col min="2307" max="2307" width="64.7109375" style="56" customWidth="1"/>
    <col min="2308" max="2311" width="9.28515625" style="56"/>
    <col min="2312" max="2312" width="14.7109375" style="56" customWidth="1"/>
    <col min="2313" max="2556" width="9.28515625" style="56"/>
    <col min="2557" max="2557" width="37.7109375" style="56" customWidth="1"/>
    <col min="2558" max="2558" width="9.28515625" style="56"/>
    <col min="2559" max="2559" width="12.7109375" style="56" customWidth="1"/>
    <col min="2560" max="2561" width="0" style="56" hidden="1" customWidth="1"/>
    <col min="2562" max="2562" width="18.28515625" style="56" customWidth="1"/>
    <col min="2563" max="2563" width="64.7109375" style="56" customWidth="1"/>
    <col min="2564" max="2567" width="9.28515625" style="56"/>
    <col min="2568" max="2568" width="14.7109375" style="56" customWidth="1"/>
    <col min="2569" max="2812" width="9.28515625" style="56"/>
    <col min="2813" max="2813" width="37.7109375" style="56" customWidth="1"/>
    <col min="2814" max="2814" width="9.28515625" style="56"/>
    <col min="2815" max="2815" width="12.7109375" style="56" customWidth="1"/>
    <col min="2816" max="2817" width="0" style="56" hidden="1" customWidth="1"/>
    <col min="2818" max="2818" width="18.28515625" style="56" customWidth="1"/>
    <col min="2819" max="2819" width="64.7109375" style="56" customWidth="1"/>
    <col min="2820" max="2823" width="9.28515625" style="56"/>
    <col min="2824" max="2824" width="14.7109375" style="56" customWidth="1"/>
    <col min="2825" max="3068" width="9.28515625" style="56"/>
    <col min="3069" max="3069" width="37.7109375" style="56" customWidth="1"/>
    <col min="3070" max="3070" width="9.28515625" style="56"/>
    <col min="3071" max="3071" width="12.7109375" style="56" customWidth="1"/>
    <col min="3072" max="3073" width="0" style="56" hidden="1" customWidth="1"/>
    <col min="3074" max="3074" width="18.28515625" style="56" customWidth="1"/>
    <col min="3075" max="3075" width="64.7109375" style="56" customWidth="1"/>
    <col min="3076" max="3079" width="9.28515625" style="56"/>
    <col min="3080" max="3080" width="14.7109375" style="56" customWidth="1"/>
    <col min="3081" max="3324" width="9.28515625" style="56"/>
    <col min="3325" max="3325" width="37.7109375" style="56" customWidth="1"/>
    <col min="3326" max="3326" width="9.28515625" style="56"/>
    <col min="3327" max="3327" width="12.7109375" style="56" customWidth="1"/>
    <col min="3328" max="3329" width="0" style="56" hidden="1" customWidth="1"/>
    <col min="3330" max="3330" width="18.28515625" style="56" customWidth="1"/>
    <col min="3331" max="3331" width="64.7109375" style="56" customWidth="1"/>
    <col min="3332" max="3335" width="9.28515625" style="56"/>
    <col min="3336" max="3336" width="14.7109375" style="56" customWidth="1"/>
    <col min="3337" max="3580" width="9.28515625" style="56"/>
    <col min="3581" max="3581" width="37.7109375" style="56" customWidth="1"/>
    <col min="3582" max="3582" width="9.28515625" style="56"/>
    <col min="3583" max="3583" width="12.7109375" style="56" customWidth="1"/>
    <col min="3584" max="3585" width="0" style="56" hidden="1" customWidth="1"/>
    <col min="3586" max="3586" width="18.28515625" style="56" customWidth="1"/>
    <col min="3587" max="3587" width="64.7109375" style="56" customWidth="1"/>
    <col min="3588" max="3591" width="9.28515625" style="56"/>
    <col min="3592" max="3592" width="14.7109375" style="56" customWidth="1"/>
    <col min="3593" max="3836" width="9.28515625" style="56"/>
    <col min="3837" max="3837" width="37.7109375" style="56" customWidth="1"/>
    <col min="3838" max="3838" width="9.28515625" style="56"/>
    <col min="3839" max="3839" width="12.7109375" style="56" customWidth="1"/>
    <col min="3840" max="3841" width="0" style="56" hidden="1" customWidth="1"/>
    <col min="3842" max="3842" width="18.28515625" style="56" customWidth="1"/>
    <col min="3843" max="3843" width="64.7109375" style="56" customWidth="1"/>
    <col min="3844" max="3847" width="9.28515625" style="56"/>
    <col min="3848" max="3848" width="14.7109375" style="56" customWidth="1"/>
    <col min="3849" max="4092" width="9.28515625" style="56"/>
    <col min="4093" max="4093" width="37.7109375" style="56" customWidth="1"/>
    <col min="4094" max="4094" width="9.28515625" style="56"/>
    <col min="4095" max="4095" width="12.7109375" style="56" customWidth="1"/>
    <col min="4096" max="4097" width="0" style="56" hidden="1" customWidth="1"/>
    <col min="4098" max="4098" width="18.28515625" style="56" customWidth="1"/>
    <col min="4099" max="4099" width="64.7109375" style="56" customWidth="1"/>
    <col min="4100" max="4103" width="9.28515625" style="56"/>
    <col min="4104" max="4104" width="14.7109375" style="56" customWidth="1"/>
    <col min="4105" max="4348" width="9.28515625" style="56"/>
    <col min="4349" max="4349" width="37.7109375" style="56" customWidth="1"/>
    <col min="4350" max="4350" width="9.28515625" style="56"/>
    <col min="4351" max="4351" width="12.7109375" style="56" customWidth="1"/>
    <col min="4352" max="4353" width="0" style="56" hidden="1" customWidth="1"/>
    <col min="4354" max="4354" width="18.28515625" style="56" customWidth="1"/>
    <col min="4355" max="4355" width="64.7109375" style="56" customWidth="1"/>
    <col min="4356" max="4359" width="9.28515625" style="56"/>
    <col min="4360" max="4360" width="14.7109375" style="56" customWidth="1"/>
    <col min="4361" max="4604" width="9.28515625" style="56"/>
    <col min="4605" max="4605" width="37.7109375" style="56" customWidth="1"/>
    <col min="4606" max="4606" width="9.28515625" style="56"/>
    <col min="4607" max="4607" width="12.7109375" style="56" customWidth="1"/>
    <col min="4608" max="4609" width="0" style="56" hidden="1" customWidth="1"/>
    <col min="4610" max="4610" width="18.28515625" style="56" customWidth="1"/>
    <col min="4611" max="4611" width="64.7109375" style="56" customWidth="1"/>
    <col min="4612" max="4615" width="9.28515625" style="56"/>
    <col min="4616" max="4616" width="14.7109375" style="56" customWidth="1"/>
    <col min="4617" max="4860" width="9.28515625" style="56"/>
    <col min="4861" max="4861" width="37.7109375" style="56" customWidth="1"/>
    <col min="4862" max="4862" width="9.28515625" style="56"/>
    <col min="4863" max="4863" width="12.7109375" style="56" customWidth="1"/>
    <col min="4864" max="4865" width="0" style="56" hidden="1" customWidth="1"/>
    <col min="4866" max="4866" width="18.28515625" style="56" customWidth="1"/>
    <col min="4867" max="4867" width="64.7109375" style="56" customWidth="1"/>
    <col min="4868" max="4871" width="9.28515625" style="56"/>
    <col min="4872" max="4872" width="14.7109375" style="56" customWidth="1"/>
    <col min="4873" max="5116" width="9.28515625" style="56"/>
    <col min="5117" max="5117" width="37.7109375" style="56" customWidth="1"/>
    <col min="5118" max="5118" width="9.28515625" style="56"/>
    <col min="5119" max="5119" width="12.7109375" style="56" customWidth="1"/>
    <col min="5120" max="5121" width="0" style="56" hidden="1" customWidth="1"/>
    <col min="5122" max="5122" width="18.28515625" style="56" customWidth="1"/>
    <col min="5123" max="5123" width="64.7109375" style="56" customWidth="1"/>
    <col min="5124" max="5127" width="9.28515625" style="56"/>
    <col min="5128" max="5128" width="14.7109375" style="56" customWidth="1"/>
    <col min="5129" max="5372" width="9.28515625" style="56"/>
    <col min="5373" max="5373" width="37.7109375" style="56" customWidth="1"/>
    <col min="5374" max="5374" width="9.28515625" style="56"/>
    <col min="5375" max="5375" width="12.7109375" style="56" customWidth="1"/>
    <col min="5376" max="5377" width="0" style="56" hidden="1" customWidth="1"/>
    <col min="5378" max="5378" width="18.28515625" style="56" customWidth="1"/>
    <col min="5379" max="5379" width="64.7109375" style="56" customWidth="1"/>
    <col min="5380" max="5383" width="9.28515625" style="56"/>
    <col min="5384" max="5384" width="14.7109375" style="56" customWidth="1"/>
    <col min="5385" max="5628" width="9.28515625" style="56"/>
    <col min="5629" max="5629" width="37.7109375" style="56" customWidth="1"/>
    <col min="5630" max="5630" width="9.28515625" style="56"/>
    <col min="5631" max="5631" width="12.7109375" style="56" customWidth="1"/>
    <col min="5632" max="5633" width="0" style="56" hidden="1" customWidth="1"/>
    <col min="5634" max="5634" width="18.28515625" style="56" customWidth="1"/>
    <col min="5635" max="5635" width="64.7109375" style="56" customWidth="1"/>
    <col min="5636" max="5639" width="9.28515625" style="56"/>
    <col min="5640" max="5640" width="14.7109375" style="56" customWidth="1"/>
    <col min="5641" max="5884" width="9.28515625" style="56"/>
    <col min="5885" max="5885" width="37.7109375" style="56" customWidth="1"/>
    <col min="5886" max="5886" width="9.28515625" style="56"/>
    <col min="5887" max="5887" width="12.7109375" style="56" customWidth="1"/>
    <col min="5888" max="5889" width="0" style="56" hidden="1" customWidth="1"/>
    <col min="5890" max="5890" width="18.28515625" style="56" customWidth="1"/>
    <col min="5891" max="5891" width="64.7109375" style="56" customWidth="1"/>
    <col min="5892" max="5895" width="9.28515625" style="56"/>
    <col min="5896" max="5896" width="14.7109375" style="56" customWidth="1"/>
    <col min="5897" max="6140" width="9.28515625" style="56"/>
    <col min="6141" max="6141" width="37.7109375" style="56" customWidth="1"/>
    <col min="6142" max="6142" width="9.28515625" style="56"/>
    <col min="6143" max="6143" width="12.7109375" style="56" customWidth="1"/>
    <col min="6144" max="6145" width="0" style="56" hidden="1" customWidth="1"/>
    <col min="6146" max="6146" width="18.28515625" style="56" customWidth="1"/>
    <col min="6147" max="6147" width="64.7109375" style="56" customWidth="1"/>
    <col min="6148" max="6151" width="9.28515625" style="56"/>
    <col min="6152" max="6152" width="14.7109375" style="56" customWidth="1"/>
    <col min="6153" max="6396" width="9.28515625" style="56"/>
    <col min="6397" max="6397" width="37.7109375" style="56" customWidth="1"/>
    <col min="6398" max="6398" width="9.28515625" style="56"/>
    <col min="6399" max="6399" width="12.7109375" style="56" customWidth="1"/>
    <col min="6400" max="6401" width="0" style="56" hidden="1" customWidth="1"/>
    <col min="6402" max="6402" width="18.28515625" style="56" customWidth="1"/>
    <col min="6403" max="6403" width="64.7109375" style="56" customWidth="1"/>
    <col min="6404" max="6407" width="9.28515625" style="56"/>
    <col min="6408" max="6408" width="14.7109375" style="56" customWidth="1"/>
    <col min="6409" max="6652" width="9.28515625" style="56"/>
    <col min="6653" max="6653" width="37.7109375" style="56" customWidth="1"/>
    <col min="6654" max="6654" width="9.28515625" style="56"/>
    <col min="6655" max="6655" width="12.7109375" style="56" customWidth="1"/>
    <col min="6656" max="6657" width="0" style="56" hidden="1" customWidth="1"/>
    <col min="6658" max="6658" width="18.28515625" style="56" customWidth="1"/>
    <col min="6659" max="6659" width="64.7109375" style="56" customWidth="1"/>
    <col min="6660" max="6663" width="9.28515625" style="56"/>
    <col min="6664" max="6664" width="14.7109375" style="56" customWidth="1"/>
    <col min="6665" max="6908" width="9.28515625" style="56"/>
    <col min="6909" max="6909" width="37.7109375" style="56" customWidth="1"/>
    <col min="6910" max="6910" width="9.28515625" style="56"/>
    <col min="6911" max="6911" width="12.7109375" style="56" customWidth="1"/>
    <col min="6912" max="6913" width="0" style="56" hidden="1" customWidth="1"/>
    <col min="6914" max="6914" width="18.28515625" style="56" customWidth="1"/>
    <col min="6915" max="6915" width="64.7109375" style="56" customWidth="1"/>
    <col min="6916" max="6919" width="9.28515625" style="56"/>
    <col min="6920" max="6920" width="14.7109375" style="56" customWidth="1"/>
    <col min="6921" max="7164" width="9.28515625" style="56"/>
    <col min="7165" max="7165" width="37.7109375" style="56" customWidth="1"/>
    <col min="7166" max="7166" width="9.28515625" style="56"/>
    <col min="7167" max="7167" width="12.7109375" style="56" customWidth="1"/>
    <col min="7168" max="7169" width="0" style="56" hidden="1" customWidth="1"/>
    <col min="7170" max="7170" width="18.28515625" style="56" customWidth="1"/>
    <col min="7171" max="7171" width="64.7109375" style="56" customWidth="1"/>
    <col min="7172" max="7175" width="9.28515625" style="56"/>
    <col min="7176" max="7176" width="14.7109375" style="56" customWidth="1"/>
    <col min="7177" max="7420" width="9.28515625" style="56"/>
    <col min="7421" max="7421" width="37.7109375" style="56" customWidth="1"/>
    <col min="7422" max="7422" width="9.28515625" style="56"/>
    <col min="7423" max="7423" width="12.7109375" style="56" customWidth="1"/>
    <col min="7424" max="7425" width="0" style="56" hidden="1" customWidth="1"/>
    <col min="7426" max="7426" width="18.28515625" style="56" customWidth="1"/>
    <col min="7427" max="7427" width="64.7109375" style="56" customWidth="1"/>
    <col min="7428" max="7431" width="9.28515625" style="56"/>
    <col min="7432" max="7432" width="14.7109375" style="56" customWidth="1"/>
    <col min="7433" max="7676" width="9.28515625" style="56"/>
    <col min="7677" max="7677" width="37.7109375" style="56" customWidth="1"/>
    <col min="7678" max="7678" width="9.28515625" style="56"/>
    <col min="7679" max="7679" width="12.7109375" style="56" customWidth="1"/>
    <col min="7680" max="7681" width="0" style="56" hidden="1" customWidth="1"/>
    <col min="7682" max="7682" width="18.28515625" style="56" customWidth="1"/>
    <col min="7683" max="7683" width="64.7109375" style="56" customWidth="1"/>
    <col min="7684" max="7687" width="9.28515625" style="56"/>
    <col min="7688" max="7688" width="14.7109375" style="56" customWidth="1"/>
    <col min="7689" max="7932" width="9.28515625" style="56"/>
    <col min="7933" max="7933" width="37.7109375" style="56" customWidth="1"/>
    <col min="7934" max="7934" width="9.28515625" style="56"/>
    <col min="7935" max="7935" width="12.7109375" style="56" customWidth="1"/>
    <col min="7936" max="7937" width="0" style="56" hidden="1" customWidth="1"/>
    <col min="7938" max="7938" width="18.28515625" style="56" customWidth="1"/>
    <col min="7939" max="7939" width="64.7109375" style="56" customWidth="1"/>
    <col min="7940" max="7943" width="9.28515625" style="56"/>
    <col min="7944" max="7944" width="14.7109375" style="56" customWidth="1"/>
    <col min="7945" max="8188" width="9.28515625" style="56"/>
    <col min="8189" max="8189" width="37.7109375" style="56" customWidth="1"/>
    <col min="8190" max="8190" width="9.28515625" style="56"/>
    <col min="8191" max="8191" width="12.7109375" style="56" customWidth="1"/>
    <col min="8192" max="8193" width="0" style="56" hidden="1" customWidth="1"/>
    <col min="8194" max="8194" width="18.28515625" style="56" customWidth="1"/>
    <col min="8195" max="8195" width="64.7109375" style="56" customWidth="1"/>
    <col min="8196" max="8199" width="9.28515625" style="56"/>
    <col min="8200" max="8200" width="14.7109375" style="56" customWidth="1"/>
    <col min="8201" max="8444" width="9.28515625" style="56"/>
    <col min="8445" max="8445" width="37.7109375" style="56" customWidth="1"/>
    <col min="8446" max="8446" width="9.28515625" style="56"/>
    <col min="8447" max="8447" width="12.7109375" style="56" customWidth="1"/>
    <col min="8448" max="8449" width="0" style="56" hidden="1" customWidth="1"/>
    <col min="8450" max="8450" width="18.28515625" style="56" customWidth="1"/>
    <col min="8451" max="8451" width="64.7109375" style="56" customWidth="1"/>
    <col min="8452" max="8455" width="9.28515625" style="56"/>
    <col min="8456" max="8456" width="14.7109375" style="56" customWidth="1"/>
    <col min="8457" max="8700" width="9.28515625" style="56"/>
    <col min="8701" max="8701" width="37.7109375" style="56" customWidth="1"/>
    <col min="8702" max="8702" width="9.28515625" style="56"/>
    <col min="8703" max="8703" width="12.7109375" style="56" customWidth="1"/>
    <col min="8704" max="8705" width="0" style="56" hidden="1" customWidth="1"/>
    <col min="8706" max="8706" width="18.28515625" style="56" customWidth="1"/>
    <col min="8707" max="8707" width="64.7109375" style="56" customWidth="1"/>
    <col min="8708" max="8711" width="9.28515625" style="56"/>
    <col min="8712" max="8712" width="14.7109375" style="56" customWidth="1"/>
    <col min="8713" max="8956" width="9.28515625" style="56"/>
    <col min="8957" max="8957" width="37.7109375" style="56" customWidth="1"/>
    <col min="8958" max="8958" width="9.28515625" style="56"/>
    <col min="8959" max="8959" width="12.7109375" style="56" customWidth="1"/>
    <col min="8960" max="8961" width="0" style="56" hidden="1" customWidth="1"/>
    <col min="8962" max="8962" width="18.28515625" style="56" customWidth="1"/>
    <col min="8963" max="8963" width="64.7109375" style="56" customWidth="1"/>
    <col min="8964" max="8967" width="9.28515625" style="56"/>
    <col min="8968" max="8968" width="14.7109375" style="56" customWidth="1"/>
    <col min="8969" max="9212" width="9.28515625" style="56"/>
    <col min="9213" max="9213" width="37.7109375" style="56" customWidth="1"/>
    <col min="9214" max="9214" width="9.28515625" style="56"/>
    <col min="9215" max="9215" width="12.7109375" style="56" customWidth="1"/>
    <col min="9216" max="9217" width="0" style="56" hidden="1" customWidth="1"/>
    <col min="9218" max="9218" width="18.28515625" style="56" customWidth="1"/>
    <col min="9219" max="9219" width="64.7109375" style="56" customWidth="1"/>
    <col min="9220" max="9223" width="9.28515625" style="56"/>
    <col min="9224" max="9224" width="14.7109375" style="56" customWidth="1"/>
    <col min="9225" max="9468" width="9.28515625" style="56"/>
    <col min="9469" max="9469" width="37.7109375" style="56" customWidth="1"/>
    <col min="9470" max="9470" width="9.28515625" style="56"/>
    <col min="9471" max="9471" width="12.7109375" style="56" customWidth="1"/>
    <col min="9472" max="9473" width="0" style="56" hidden="1" customWidth="1"/>
    <col min="9474" max="9474" width="18.28515625" style="56" customWidth="1"/>
    <col min="9475" max="9475" width="64.7109375" style="56" customWidth="1"/>
    <col min="9476" max="9479" width="9.28515625" style="56"/>
    <col min="9480" max="9480" width="14.7109375" style="56" customWidth="1"/>
    <col min="9481" max="9724" width="9.28515625" style="56"/>
    <col min="9725" max="9725" width="37.7109375" style="56" customWidth="1"/>
    <col min="9726" max="9726" width="9.28515625" style="56"/>
    <col min="9727" max="9727" width="12.7109375" style="56" customWidth="1"/>
    <col min="9728" max="9729" width="0" style="56" hidden="1" customWidth="1"/>
    <col min="9730" max="9730" width="18.28515625" style="56" customWidth="1"/>
    <col min="9731" max="9731" width="64.7109375" style="56" customWidth="1"/>
    <col min="9732" max="9735" width="9.28515625" style="56"/>
    <col min="9736" max="9736" width="14.7109375" style="56" customWidth="1"/>
    <col min="9737" max="9980" width="9.28515625" style="56"/>
    <col min="9981" max="9981" width="37.7109375" style="56" customWidth="1"/>
    <col min="9982" max="9982" width="9.28515625" style="56"/>
    <col min="9983" max="9983" width="12.7109375" style="56" customWidth="1"/>
    <col min="9984" max="9985" width="0" style="56" hidden="1" customWidth="1"/>
    <col min="9986" max="9986" width="18.28515625" style="56" customWidth="1"/>
    <col min="9987" max="9987" width="64.7109375" style="56" customWidth="1"/>
    <col min="9988" max="9991" width="9.28515625" style="56"/>
    <col min="9992" max="9992" width="14.7109375" style="56" customWidth="1"/>
    <col min="9993" max="10236" width="9.28515625" style="56"/>
    <col min="10237" max="10237" width="37.7109375" style="56" customWidth="1"/>
    <col min="10238" max="10238" width="9.28515625" style="56"/>
    <col min="10239" max="10239" width="12.7109375" style="56" customWidth="1"/>
    <col min="10240" max="10241" width="0" style="56" hidden="1" customWidth="1"/>
    <col min="10242" max="10242" width="18.28515625" style="56" customWidth="1"/>
    <col min="10243" max="10243" width="64.7109375" style="56" customWidth="1"/>
    <col min="10244" max="10247" width="9.28515625" style="56"/>
    <col min="10248" max="10248" width="14.7109375" style="56" customWidth="1"/>
    <col min="10249" max="10492" width="9.28515625" style="56"/>
    <col min="10493" max="10493" width="37.7109375" style="56" customWidth="1"/>
    <col min="10494" max="10494" width="9.28515625" style="56"/>
    <col min="10495" max="10495" width="12.7109375" style="56" customWidth="1"/>
    <col min="10496" max="10497" width="0" style="56" hidden="1" customWidth="1"/>
    <col min="10498" max="10498" width="18.28515625" style="56" customWidth="1"/>
    <col min="10499" max="10499" width="64.7109375" style="56" customWidth="1"/>
    <col min="10500" max="10503" width="9.28515625" style="56"/>
    <col min="10504" max="10504" width="14.7109375" style="56" customWidth="1"/>
    <col min="10505" max="10748" width="9.28515625" style="56"/>
    <col min="10749" max="10749" width="37.7109375" style="56" customWidth="1"/>
    <col min="10750" max="10750" width="9.28515625" style="56"/>
    <col min="10751" max="10751" width="12.7109375" style="56" customWidth="1"/>
    <col min="10752" max="10753" width="0" style="56" hidden="1" customWidth="1"/>
    <col min="10754" max="10754" width="18.28515625" style="56" customWidth="1"/>
    <col min="10755" max="10755" width="64.7109375" style="56" customWidth="1"/>
    <col min="10756" max="10759" width="9.28515625" style="56"/>
    <col min="10760" max="10760" width="14.7109375" style="56" customWidth="1"/>
    <col min="10761" max="11004" width="9.28515625" style="56"/>
    <col min="11005" max="11005" width="37.7109375" style="56" customWidth="1"/>
    <col min="11006" max="11006" width="9.28515625" style="56"/>
    <col min="11007" max="11007" width="12.7109375" style="56" customWidth="1"/>
    <col min="11008" max="11009" width="0" style="56" hidden="1" customWidth="1"/>
    <col min="11010" max="11010" width="18.28515625" style="56" customWidth="1"/>
    <col min="11011" max="11011" width="64.7109375" style="56" customWidth="1"/>
    <col min="11012" max="11015" width="9.28515625" style="56"/>
    <col min="11016" max="11016" width="14.7109375" style="56" customWidth="1"/>
    <col min="11017" max="11260" width="9.28515625" style="56"/>
    <col min="11261" max="11261" width="37.7109375" style="56" customWidth="1"/>
    <col min="11262" max="11262" width="9.28515625" style="56"/>
    <col min="11263" max="11263" width="12.7109375" style="56" customWidth="1"/>
    <col min="11264" max="11265" width="0" style="56" hidden="1" customWidth="1"/>
    <col min="11266" max="11266" width="18.28515625" style="56" customWidth="1"/>
    <col min="11267" max="11267" width="64.7109375" style="56" customWidth="1"/>
    <col min="11268" max="11271" width="9.28515625" style="56"/>
    <col min="11272" max="11272" width="14.7109375" style="56" customWidth="1"/>
    <col min="11273" max="11516" width="9.28515625" style="56"/>
    <col min="11517" max="11517" width="37.7109375" style="56" customWidth="1"/>
    <col min="11518" max="11518" width="9.28515625" style="56"/>
    <col min="11519" max="11519" width="12.7109375" style="56" customWidth="1"/>
    <col min="11520" max="11521" width="0" style="56" hidden="1" customWidth="1"/>
    <col min="11522" max="11522" width="18.28515625" style="56" customWidth="1"/>
    <col min="11523" max="11523" width="64.7109375" style="56" customWidth="1"/>
    <col min="11524" max="11527" width="9.28515625" style="56"/>
    <col min="11528" max="11528" width="14.7109375" style="56" customWidth="1"/>
    <col min="11529" max="11772" width="9.28515625" style="56"/>
    <col min="11773" max="11773" width="37.7109375" style="56" customWidth="1"/>
    <col min="11774" max="11774" width="9.28515625" style="56"/>
    <col min="11775" max="11775" width="12.7109375" style="56" customWidth="1"/>
    <col min="11776" max="11777" width="0" style="56" hidden="1" customWidth="1"/>
    <col min="11778" max="11778" width="18.28515625" style="56" customWidth="1"/>
    <col min="11779" max="11779" width="64.7109375" style="56" customWidth="1"/>
    <col min="11780" max="11783" width="9.28515625" style="56"/>
    <col min="11784" max="11784" width="14.7109375" style="56" customWidth="1"/>
    <col min="11785" max="12028" width="9.28515625" style="56"/>
    <col min="12029" max="12029" width="37.7109375" style="56" customWidth="1"/>
    <col min="12030" max="12030" width="9.28515625" style="56"/>
    <col min="12031" max="12031" width="12.7109375" style="56" customWidth="1"/>
    <col min="12032" max="12033" width="0" style="56" hidden="1" customWidth="1"/>
    <col min="12034" max="12034" width="18.28515625" style="56" customWidth="1"/>
    <col min="12035" max="12035" width="64.7109375" style="56" customWidth="1"/>
    <col min="12036" max="12039" width="9.28515625" style="56"/>
    <col min="12040" max="12040" width="14.7109375" style="56" customWidth="1"/>
    <col min="12041" max="12284" width="9.28515625" style="56"/>
    <col min="12285" max="12285" width="37.7109375" style="56" customWidth="1"/>
    <col min="12286" max="12286" width="9.28515625" style="56"/>
    <col min="12287" max="12287" width="12.7109375" style="56" customWidth="1"/>
    <col min="12288" max="12289" width="0" style="56" hidden="1" customWidth="1"/>
    <col min="12290" max="12290" width="18.28515625" style="56" customWidth="1"/>
    <col min="12291" max="12291" width="64.7109375" style="56" customWidth="1"/>
    <col min="12292" max="12295" width="9.28515625" style="56"/>
    <col min="12296" max="12296" width="14.7109375" style="56" customWidth="1"/>
    <col min="12297" max="12540" width="9.28515625" style="56"/>
    <col min="12541" max="12541" width="37.7109375" style="56" customWidth="1"/>
    <col min="12542" max="12542" width="9.28515625" style="56"/>
    <col min="12543" max="12543" width="12.7109375" style="56" customWidth="1"/>
    <col min="12544" max="12545" width="0" style="56" hidden="1" customWidth="1"/>
    <col min="12546" max="12546" width="18.28515625" style="56" customWidth="1"/>
    <col min="12547" max="12547" width="64.7109375" style="56" customWidth="1"/>
    <col min="12548" max="12551" width="9.28515625" style="56"/>
    <col min="12552" max="12552" width="14.7109375" style="56" customWidth="1"/>
    <col min="12553" max="12796" width="9.28515625" style="56"/>
    <col min="12797" max="12797" width="37.7109375" style="56" customWidth="1"/>
    <col min="12798" max="12798" width="9.28515625" style="56"/>
    <col min="12799" max="12799" width="12.7109375" style="56" customWidth="1"/>
    <col min="12800" max="12801" width="0" style="56" hidden="1" customWidth="1"/>
    <col min="12802" max="12802" width="18.28515625" style="56" customWidth="1"/>
    <col min="12803" max="12803" width="64.7109375" style="56" customWidth="1"/>
    <col min="12804" max="12807" width="9.28515625" style="56"/>
    <col min="12808" max="12808" width="14.7109375" style="56" customWidth="1"/>
    <col min="12809" max="13052" width="9.28515625" style="56"/>
    <col min="13053" max="13053" width="37.7109375" style="56" customWidth="1"/>
    <col min="13054" max="13054" width="9.28515625" style="56"/>
    <col min="13055" max="13055" width="12.7109375" style="56" customWidth="1"/>
    <col min="13056" max="13057" width="0" style="56" hidden="1" customWidth="1"/>
    <col min="13058" max="13058" width="18.28515625" style="56" customWidth="1"/>
    <col min="13059" max="13059" width="64.7109375" style="56" customWidth="1"/>
    <col min="13060" max="13063" width="9.28515625" style="56"/>
    <col min="13064" max="13064" width="14.7109375" style="56" customWidth="1"/>
    <col min="13065" max="13308" width="9.28515625" style="56"/>
    <col min="13309" max="13309" width="37.7109375" style="56" customWidth="1"/>
    <col min="13310" max="13310" width="9.28515625" style="56"/>
    <col min="13311" max="13311" width="12.7109375" style="56" customWidth="1"/>
    <col min="13312" max="13313" width="0" style="56" hidden="1" customWidth="1"/>
    <col min="13314" max="13314" width="18.28515625" style="56" customWidth="1"/>
    <col min="13315" max="13315" width="64.7109375" style="56" customWidth="1"/>
    <col min="13316" max="13319" width="9.28515625" style="56"/>
    <col min="13320" max="13320" width="14.7109375" style="56" customWidth="1"/>
    <col min="13321" max="13564" width="9.28515625" style="56"/>
    <col min="13565" max="13565" width="37.7109375" style="56" customWidth="1"/>
    <col min="13566" max="13566" width="9.28515625" style="56"/>
    <col min="13567" max="13567" width="12.7109375" style="56" customWidth="1"/>
    <col min="13568" max="13569" width="0" style="56" hidden="1" customWidth="1"/>
    <col min="13570" max="13570" width="18.28515625" style="56" customWidth="1"/>
    <col min="13571" max="13571" width="64.7109375" style="56" customWidth="1"/>
    <col min="13572" max="13575" width="9.28515625" style="56"/>
    <col min="13576" max="13576" width="14.7109375" style="56" customWidth="1"/>
    <col min="13577" max="13820" width="9.28515625" style="56"/>
    <col min="13821" max="13821" width="37.7109375" style="56" customWidth="1"/>
    <col min="13822" max="13822" width="9.28515625" style="56"/>
    <col min="13823" max="13823" width="12.7109375" style="56" customWidth="1"/>
    <col min="13824" max="13825" width="0" style="56" hidden="1" customWidth="1"/>
    <col min="13826" max="13826" width="18.28515625" style="56" customWidth="1"/>
    <col min="13827" max="13827" width="64.7109375" style="56" customWidth="1"/>
    <col min="13828" max="13831" width="9.28515625" style="56"/>
    <col min="13832" max="13832" width="14.7109375" style="56" customWidth="1"/>
    <col min="13833" max="14076" width="9.28515625" style="56"/>
    <col min="14077" max="14077" width="37.7109375" style="56" customWidth="1"/>
    <col min="14078" max="14078" width="9.28515625" style="56"/>
    <col min="14079" max="14079" width="12.7109375" style="56" customWidth="1"/>
    <col min="14080" max="14081" width="0" style="56" hidden="1" customWidth="1"/>
    <col min="14082" max="14082" width="18.28515625" style="56" customWidth="1"/>
    <col min="14083" max="14083" width="64.7109375" style="56" customWidth="1"/>
    <col min="14084" max="14087" width="9.28515625" style="56"/>
    <col min="14088" max="14088" width="14.7109375" style="56" customWidth="1"/>
    <col min="14089" max="14332" width="9.28515625" style="56"/>
    <col min="14333" max="14333" width="37.7109375" style="56" customWidth="1"/>
    <col min="14334" max="14334" width="9.28515625" style="56"/>
    <col min="14335" max="14335" width="12.7109375" style="56" customWidth="1"/>
    <col min="14336" max="14337" width="0" style="56" hidden="1" customWidth="1"/>
    <col min="14338" max="14338" width="18.28515625" style="56" customWidth="1"/>
    <col min="14339" max="14339" width="64.7109375" style="56" customWidth="1"/>
    <col min="14340" max="14343" width="9.28515625" style="56"/>
    <col min="14344" max="14344" width="14.7109375" style="56" customWidth="1"/>
    <col min="14345" max="14588" width="9.28515625" style="56"/>
    <col min="14589" max="14589" width="37.7109375" style="56" customWidth="1"/>
    <col min="14590" max="14590" width="9.28515625" style="56"/>
    <col min="14591" max="14591" width="12.7109375" style="56" customWidth="1"/>
    <col min="14592" max="14593" width="0" style="56" hidden="1" customWidth="1"/>
    <col min="14594" max="14594" width="18.28515625" style="56" customWidth="1"/>
    <col min="14595" max="14595" width="64.7109375" style="56" customWidth="1"/>
    <col min="14596" max="14599" width="9.28515625" style="56"/>
    <col min="14600" max="14600" width="14.7109375" style="56" customWidth="1"/>
    <col min="14601" max="14844" width="9.28515625" style="56"/>
    <col min="14845" max="14845" width="37.7109375" style="56" customWidth="1"/>
    <col min="14846" max="14846" width="9.28515625" style="56"/>
    <col min="14847" max="14847" width="12.7109375" style="56" customWidth="1"/>
    <col min="14848" max="14849" width="0" style="56" hidden="1" customWidth="1"/>
    <col min="14850" max="14850" width="18.28515625" style="56" customWidth="1"/>
    <col min="14851" max="14851" width="64.7109375" style="56" customWidth="1"/>
    <col min="14852" max="14855" width="9.28515625" style="56"/>
    <col min="14856" max="14856" width="14.7109375" style="56" customWidth="1"/>
    <col min="14857" max="15100" width="9.28515625" style="56"/>
    <col min="15101" max="15101" width="37.7109375" style="56" customWidth="1"/>
    <col min="15102" max="15102" width="9.28515625" style="56"/>
    <col min="15103" max="15103" width="12.7109375" style="56" customWidth="1"/>
    <col min="15104" max="15105" width="0" style="56" hidden="1" customWidth="1"/>
    <col min="15106" max="15106" width="18.28515625" style="56" customWidth="1"/>
    <col min="15107" max="15107" width="64.7109375" style="56" customWidth="1"/>
    <col min="15108" max="15111" width="9.28515625" style="56"/>
    <col min="15112" max="15112" width="14.7109375" style="56" customWidth="1"/>
    <col min="15113" max="15356" width="9.28515625" style="56"/>
    <col min="15357" max="15357" width="37.7109375" style="56" customWidth="1"/>
    <col min="15358" max="15358" width="9.28515625" style="56"/>
    <col min="15359" max="15359" width="12.7109375" style="56" customWidth="1"/>
    <col min="15360" max="15361" width="0" style="56" hidden="1" customWidth="1"/>
    <col min="15362" max="15362" width="18.28515625" style="56" customWidth="1"/>
    <col min="15363" max="15363" width="64.7109375" style="56" customWidth="1"/>
    <col min="15364" max="15367" width="9.28515625" style="56"/>
    <col min="15368" max="15368" width="14.7109375" style="56" customWidth="1"/>
    <col min="15369" max="15612" width="9.28515625" style="56"/>
    <col min="15613" max="15613" width="37.7109375" style="56" customWidth="1"/>
    <col min="15614" max="15614" width="9.28515625" style="56"/>
    <col min="15615" max="15615" width="12.7109375" style="56" customWidth="1"/>
    <col min="15616" max="15617" width="0" style="56" hidden="1" customWidth="1"/>
    <col min="15618" max="15618" width="18.28515625" style="56" customWidth="1"/>
    <col min="15619" max="15619" width="64.7109375" style="56" customWidth="1"/>
    <col min="15620" max="15623" width="9.28515625" style="56"/>
    <col min="15624" max="15624" width="14.7109375" style="56" customWidth="1"/>
    <col min="15625" max="15868" width="9.28515625" style="56"/>
    <col min="15869" max="15869" width="37.7109375" style="56" customWidth="1"/>
    <col min="15870" max="15870" width="9.28515625" style="56"/>
    <col min="15871" max="15871" width="12.7109375" style="56" customWidth="1"/>
    <col min="15872" max="15873" width="0" style="56" hidden="1" customWidth="1"/>
    <col min="15874" max="15874" width="18.28515625" style="56" customWidth="1"/>
    <col min="15875" max="15875" width="64.7109375" style="56" customWidth="1"/>
    <col min="15876" max="15879" width="9.28515625" style="56"/>
    <col min="15880" max="15880" width="14.7109375" style="56" customWidth="1"/>
    <col min="15881" max="16124" width="9.28515625" style="56"/>
    <col min="16125" max="16125" width="37.7109375" style="56" customWidth="1"/>
    <col min="16126" max="16126" width="9.28515625" style="56"/>
    <col min="16127" max="16127" width="12.7109375" style="56" customWidth="1"/>
    <col min="16128" max="16129" width="0" style="56" hidden="1" customWidth="1"/>
    <col min="16130" max="16130" width="18.28515625" style="56" customWidth="1"/>
    <col min="16131" max="16131" width="64.7109375" style="56" customWidth="1"/>
    <col min="16132" max="16135" width="9.28515625" style="56"/>
    <col min="16136" max="16136" width="14.7109375" style="56" customWidth="1"/>
    <col min="16137" max="16384" width="9.28515625" style="56"/>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89" t="str">
        <f>'1. паспорт местоположение'!A5:C5</f>
        <v>Год раскрытия информации: 2020 год</v>
      </c>
      <c r="B5" s="389"/>
      <c r="C5" s="389"/>
      <c r="D5" s="389"/>
      <c r="E5" s="389"/>
      <c r="F5" s="389"/>
      <c r="G5" s="389"/>
      <c r="H5" s="389"/>
      <c r="I5" s="389"/>
      <c r="J5" s="389"/>
      <c r="K5" s="389"/>
      <c r="L5" s="389"/>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row>
    <row r="6" spans="1:44" ht="18.75" x14ac:dyDescent="0.3">
      <c r="K6" s="14"/>
    </row>
    <row r="7" spans="1:44" ht="18.75" x14ac:dyDescent="0.25">
      <c r="A7" s="400" t="s">
        <v>7</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row>
    <row r="10" spans="1:44" x14ac:dyDescent="0.25">
      <c r="A10" s="396" t="s">
        <v>6</v>
      </c>
      <c r="B10" s="396"/>
      <c r="C10" s="396"/>
      <c r="D10" s="396"/>
      <c r="E10" s="396"/>
      <c r="F10" s="396"/>
      <c r="G10" s="396"/>
      <c r="H10" s="396"/>
      <c r="I10" s="396"/>
      <c r="J10" s="396"/>
      <c r="K10" s="396"/>
      <c r="L10" s="396"/>
    </row>
    <row r="11" spans="1:44" ht="18.75" x14ac:dyDescent="0.25">
      <c r="A11" s="400"/>
      <c r="B11" s="400"/>
      <c r="C11" s="400"/>
      <c r="D11" s="400"/>
      <c r="E11" s="400"/>
      <c r="F11" s="400"/>
      <c r="G11" s="400"/>
      <c r="H11" s="400"/>
      <c r="I11" s="400"/>
      <c r="J11" s="400"/>
      <c r="K11" s="400"/>
      <c r="L11" s="400"/>
    </row>
    <row r="12" spans="1:44" x14ac:dyDescent="0.25">
      <c r="A12" s="401" t="str">
        <f>'1. паспорт местоположение'!A12:C12</f>
        <v>J_16-0138</v>
      </c>
      <c r="B12" s="401"/>
      <c r="C12" s="401"/>
      <c r="D12" s="401"/>
      <c r="E12" s="401"/>
      <c r="F12" s="401"/>
      <c r="G12" s="401"/>
      <c r="H12" s="401"/>
      <c r="I12" s="401"/>
      <c r="J12" s="401"/>
      <c r="K12" s="401"/>
      <c r="L12" s="401"/>
    </row>
    <row r="13" spans="1:44" x14ac:dyDescent="0.25">
      <c r="A13" s="396" t="s">
        <v>5</v>
      </c>
      <c r="B13" s="396"/>
      <c r="C13" s="396"/>
      <c r="D13" s="396"/>
      <c r="E13" s="396"/>
      <c r="F13" s="396"/>
      <c r="G13" s="396"/>
      <c r="H13" s="396"/>
      <c r="I13" s="396"/>
      <c r="J13" s="396"/>
      <c r="K13" s="396"/>
      <c r="L13" s="396"/>
    </row>
    <row r="14" spans="1:44" ht="18.75" x14ac:dyDescent="0.25">
      <c r="A14" s="402"/>
      <c r="B14" s="402"/>
      <c r="C14" s="402"/>
      <c r="D14" s="402"/>
      <c r="E14" s="402"/>
      <c r="F14" s="402"/>
      <c r="G14" s="402"/>
      <c r="H14" s="402"/>
      <c r="I14" s="402"/>
      <c r="J14" s="402"/>
      <c r="K14" s="402"/>
      <c r="L14" s="402"/>
    </row>
    <row r="15" spans="1:44" x14ac:dyDescent="0.25">
      <c r="A15" s="395" t="str">
        <f>'1. паспорт местоположение'!A15:C15</f>
        <v>Реконструкция РП 10 кВ № XXIII (инв.№ 5455924) по ул. Дзержинского и РП 10 кВ № XXXIII (инв. № 5458755) по наб. Генерала Карбышева, г. Калининград</v>
      </c>
      <c r="B15" s="395"/>
      <c r="C15" s="395"/>
      <c r="D15" s="395"/>
      <c r="E15" s="395"/>
      <c r="F15" s="395"/>
      <c r="G15" s="395"/>
      <c r="H15" s="395"/>
      <c r="I15" s="395"/>
      <c r="J15" s="395"/>
      <c r="K15" s="395"/>
      <c r="L15" s="395"/>
    </row>
    <row r="16" spans="1:44" x14ac:dyDescent="0.25">
      <c r="A16" s="396" t="s">
        <v>4</v>
      </c>
      <c r="B16" s="396"/>
      <c r="C16" s="396"/>
      <c r="D16" s="396"/>
      <c r="E16" s="396"/>
      <c r="F16" s="396"/>
      <c r="G16" s="396"/>
      <c r="H16" s="396"/>
      <c r="I16" s="396"/>
      <c r="J16" s="396"/>
      <c r="K16" s="396"/>
      <c r="L16" s="396"/>
    </row>
    <row r="17" spans="1:12" ht="15.75" customHeight="1" x14ac:dyDescent="0.25">
      <c r="L17" s="79"/>
    </row>
    <row r="18" spans="1:12" x14ac:dyDescent="0.25">
      <c r="K18" s="78"/>
    </row>
    <row r="19" spans="1:12" ht="15.75" customHeight="1" x14ac:dyDescent="0.25">
      <c r="A19" s="453" t="s">
        <v>484</v>
      </c>
      <c r="B19" s="453"/>
      <c r="C19" s="453"/>
      <c r="D19" s="453"/>
      <c r="E19" s="453"/>
      <c r="F19" s="453"/>
      <c r="G19" s="453"/>
      <c r="H19" s="453"/>
      <c r="I19" s="453"/>
      <c r="J19" s="453"/>
      <c r="K19" s="453"/>
      <c r="L19" s="453"/>
    </row>
    <row r="20" spans="1:12" x14ac:dyDescent="0.25">
      <c r="A20" s="58"/>
      <c r="B20" s="217"/>
      <c r="C20" s="77"/>
      <c r="D20" s="77"/>
      <c r="E20" s="77"/>
      <c r="F20" s="77"/>
      <c r="G20" s="77"/>
      <c r="H20" s="77"/>
      <c r="I20" s="77"/>
      <c r="J20" s="77"/>
      <c r="K20" s="77"/>
      <c r="L20" s="77"/>
    </row>
    <row r="21" spans="1:12" ht="28.5" customHeight="1" x14ac:dyDescent="0.25">
      <c r="A21" s="454" t="s">
        <v>214</v>
      </c>
      <c r="B21" s="454" t="s">
        <v>213</v>
      </c>
      <c r="C21" s="460" t="s">
        <v>418</v>
      </c>
      <c r="D21" s="460"/>
      <c r="E21" s="460"/>
      <c r="F21" s="460"/>
      <c r="G21" s="460"/>
      <c r="H21" s="460"/>
      <c r="I21" s="455" t="s">
        <v>212</v>
      </c>
      <c r="J21" s="457" t="s">
        <v>420</v>
      </c>
      <c r="K21" s="454" t="s">
        <v>211</v>
      </c>
      <c r="L21" s="456" t="s">
        <v>419</v>
      </c>
    </row>
    <row r="22" spans="1:12" ht="58.5" customHeight="1" x14ac:dyDescent="0.25">
      <c r="A22" s="454"/>
      <c r="B22" s="454"/>
      <c r="C22" s="461" t="s">
        <v>2</v>
      </c>
      <c r="D22" s="461"/>
      <c r="E22" s="462" t="s">
        <v>557</v>
      </c>
      <c r="F22" s="463"/>
      <c r="G22" s="462" t="s">
        <v>558</v>
      </c>
      <c r="H22" s="463"/>
      <c r="I22" s="455"/>
      <c r="J22" s="458"/>
      <c r="K22" s="454"/>
      <c r="L22" s="456"/>
    </row>
    <row r="23" spans="1:12" ht="31.5" x14ac:dyDescent="0.25">
      <c r="A23" s="454"/>
      <c r="B23" s="454"/>
      <c r="C23" s="76" t="s">
        <v>210</v>
      </c>
      <c r="D23" s="76" t="s">
        <v>209</v>
      </c>
      <c r="E23" s="76" t="s">
        <v>210</v>
      </c>
      <c r="F23" s="76" t="s">
        <v>209</v>
      </c>
      <c r="G23" s="76" t="s">
        <v>210</v>
      </c>
      <c r="H23" s="76" t="s">
        <v>209</v>
      </c>
      <c r="I23" s="455"/>
      <c r="J23" s="459"/>
      <c r="K23" s="454"/>
      <c r="L23" s="456"/>
    </row>
    <row r="24" spans="1:12" x14ac:dyDescent="0.25">
      <c r="A24" s="64">
        <v>1</v>
      </c>
      <c r="B24" s="216">
        <v>2</v>
      </c>
      <c r="C24" s="76">
        <v>3</v>
      </c>
      <c r="D24" s="76">
        <v>4</v>
      </c>
      <c r="E24" s="76">
        <v>5</v>
      </c>
      <c r="F24" s="76">
        <v>6</v>
      </c>
      <c r="G24" s="76">
        <v>7</v>
      </c>
      <c r="H24" s="76">
        <v>8</v>
      </c>
      <c r="I24" s="76">
        <v>9</v>
      </c>
      <c r="J24" s="76">
        <v>10</v>
      </c>
      <c r="K24" s="76">
        <v>11</v>
      </c>
      <c r="L24" s="76">
        <v>12</v>
      </c>
    </row>
    <row r="25" spans="1:12" x14ac:dyDescent="0.25">
      <c r="A25" s="233">
        <v>1</v>
      </c>
      <c r="B25" s="234" t="s">
        <v>208</v>
      </c>
      <c r="C25" s="235"/>
      <c r="D25" s="235"/>
      <c r="E25" s="298"/>
      <c r="F25" s="298"/>
      <c r="G25" s="235"/>
      <c r="H25" s="235"/>
      <c r="I25" s="235"/>
      <c r="J25" s="238"/>
      <c r="K25" s="239"/>
      <c r="L25" s="245"/>
    </row>
    <row r="26" spans="1:12" x14ac:dyDescent="0.25">
      <c r="A26" s="233" t="s">
        <v>207</v>
      </c>
      <c r="B26" s="236" t="s">
        <v>425</v>
      </c>
      <c r="C26" s="299" t="s">
        <v>542</v>
      </c>
      <c r="D26" s="299" t="s">
        <v>542</v>
      </c>
      <c r="E26" s="299" t="s">
        <v>542</v>
      </c>
      <c r="F26" s="299" t="s">
        <v>542</v>
      </c>
      <c r="G26" s="299" t="s">
        <v>542</v>
      </c>
      <c r="H26" s="299" t="s">
        <v>542</v>
      </c>
      <c r="I26" s="274"/>
      <c r="J26" s="238"/>
      <c r="K26" s="239"/>
      <c r="L26" s="246"/>
    </row>
    <row r="27" spans="1:12" s="60" customFormat="1" ht="31.5" x14ac:dyDescent="0.25">
      <c r="A27" s="233" t="s">
        <v>206</v>
      </c>
      <c r="B27" s="236" t="s">
        <v>426</v>
      </c>
      <c r="C27" s="299" t="s">
        <v>542</v>
      </c>
      <c r="D27" s="299" t="s">
        <v>542</v>
      </c>
      <c r="E27" s="299" t="s">
        <v>542</v>
      </c>
      <c r="F27" s="299" t="s">
        <v>542</v>
      </c>
      <c r="G27" s="299" t="s">
        <v>542</v>
      </c>
      <c r="H27" s="299" t="s">
        <v>542</v>
      </c>
      <c r="I27" s="274"/>
      <c r="J27" s="238"/>
      <c r="K27" s="239"/>
      <c r="L27" s="246"/>
    </row>
    <row r="28" spans="1:12" s="60" customFormat="1" ht="63" x14ac:dyDescent="0.25">
      <c r="A28" s="233" t="s">
        <v>205</v>
      </c>
      <c r="B28" s="236" t="s">
        <v>430</v>
      </c>
      <c r="C28" s="299" t="s">
        <v>542</v>
      </c>
      <c r="D28" s="299" t="s">
        <v>542</v>
      </c>
      <c r="E28" s="299" t="s">
        <v>542</v>
      </c>
      <c r="F28" s="299" t="s">
        <v>542</v>
      </c>
      <c r="G28" s="299" t="s">
        <v>542</v>
      </c>
      <c r="H28" s="299" t="s">
        <v>542</v>
      </c>
      <c r="I28" s="274"/>
      <c r="J28" s="238"/>
      <c r="K28" s="239"/>
      <c r="L28" s="246"/>
    </row>
    <row r="29" spans="1:12" s="60" customFormat="1" ht="31.5" x14ac:dyDescent="0.25">
      <c r="A29" s="233" t="s">
        <v>204</v>
      </c>
      <c r="B29" s="236" t="s">
        <v>429</v>
      </c>
      <c r="C29" s="299" t="s">
        <v>542</v>
      </c>
      <c r="D29" s="299" t="s">
        <v>542</v>
      </c>
      <c r="E29" s="299" t="s">
        <v>542</v>
      </c>
      <c r="F29" s="299" t="s">
        <v>542</v>
      </c>
      <c r="G29" s="299" t="s">
        <v>542</v>
      </c>
      <c r="H29" s="299" t="s">
        <v>542</v>
      </c>
      <c r="I29" s="274"/>
      <c r="J29" s="238"/>
      <c r="K29" s="239"/>
      <c r="L29" s="246"/>
    </row>
    <row r="30" spans="1:12" s="60" customFormat="1" ht="31.5" x14ac:dyDescent="0.25">
      <c r="A30" s="275" t="s">
        <v>203</v>
      </c>
      <c r="B30" s="276" t="s">
        <v>431</v>
      </c>
      <c r="C30" s="299" t="s">
        <v>542</v>
      </c>
      <c r="D30" s="299" t="s">
        <v>542</v>
      </c>
      <c r="E30" s="299" t="s">
        <v>542</v>
      </c>
      <c r="F30" s="299" t="s">
        <v>542</v>
      </c>
      <c r="G30" s="299" t="s">
        <v>542</v>
      </c>
      <c r="H30" s="299" t="s">
        <v>542</v>
      </c>
      <c r="I30" s="274"/>
      <c r="J30" s="238"/>
      <c r="K30" s="239"/>
      <c r="L30" s="246"/>
    </row>
    <row r="31" spans="1:12" s="60" customFormat="1" ht="31.5" x14ac:dyDescent="0.25">
      <c r="A31" s="233" t="s">
        <v>201</v>
      </c>
      <c r="B31" s="236" t="s">
        <v>427</v>
      </c>
      <c r="C31" s="299">
        <v>43024</v>
      </c>
      <c r="D31" s="299">
        <v>43024</v>
      </c>
      <c r="E31" s="299">
        <v>43024</v>
      </c>
      <c r="F31" s="299">
        <v>43024</v>
      </c>
      <c r="G31" s="299">
        <v>43024</v>
      </c>
      <c r="H31" s="299">
        <v>43024</v>
      </c>
      <c r="I31" s="274">
        <v>100</v>
      </c>
      <c r="J31" s="238"/>
      <c r="K31" s="239"/>
      <c r="L31" s="246"/>
    </row>
    <row r="32" spans="1:12" s="60" customFormat="1" ht="31.5" x14ac:dyDescent="0.25">
      <c r="A32" s="233" t="s">
        <v>443</v>
      </c>
      <c r="B32" s="236" t="s">
        <v>432</v>
      </c>
      <c r="C32" s="299" t="s">
        <v>624</v>
      </c>
      <c r="D32" s="299" t="s">
        <v>624</v>
      </c>
      <c r="E32" s="299" t="s">
        <v>624</v>
      </c>
      <c r="F32" s="299" t="s">
        <v>624</v>
      </c>
      <c r="G32" s="299" t="s">
        <v>624</v>
      </c>
      <c r="H32" s="299" t="s">
        <v>624</v>
      </c>
      <c r="I32" s="274">
        <v>100</v>
      </c>
      <c r="J32" s="238"/>
      <c r="K32" s="239"/>
      <c r="L32" s="246"/>
    </row>
    <row r="33" spans="1:12" s="60" customFormat="1" ht="47.25" x14ac:dyDescent="0.25">
      <c r="A33" s="233" t="s">
        <v>444</v>
      </c>
      <c r="B33" s="236" t="s">
        <v>365</v>
      </c>
      <c r="C33" s="299" t="s">
        <v>625</v>
      </c>
      <c r="D33" s="299" t="s">
        <v>625</v>
      </c>
      <c r="E33" s="299" t="s">
        <v>625</v>
      </c>
      <c r="F33" s="299" t="s">
        <v>625</v>
      </c>
      <c r="G33" s="299" t="s">
        <v>625</v>
      </c>
      <c r="H33" s="299" t="s">
        <v>625</v>
      </c>
      <c r="I33" s="274">
        <v>100</v>
      </c>
      <c r="J33" s="238"/>
      <c r="K33" s="239"/>
      <c r="L33" s="246"/>
    </row>
    <row r="34" spans="1:12" s="60" customFormat="1" ht="63" x14ac:dyDescent="0.25">
      <c r="A34" s="233" t="s">
        <v>445</v>
      </c>
      <c r="B34" s="236" t="s">
        <v>436</v>
      </c>
      <c r="C34" s="299" t="s">
        <v>542</v>
      </c>
      <c r="D34" s="299" t="s">
        <v>542</v>
      </c>
      <c r="E34" s="299" t="s">
        <v>542</v>
      </c>
      <c r="F34" s="299" t="s">
        <v>542</v>
      </c>
      <c r="G34" s="299" t="s">
        <v>542</v>
      </c>
      <c r="H34" s="299" t="s">
        <v>542</v>
      </c>
      <c r="I34" s="274"/>
      <c r="J34" s="247"/>
      <c r="K34" s="247"/>
      <c r="L34" s="246"/>
    </row>
    <row r="35" spans="1:12" s="60" customFormat="1" ht="31.5" x14ac:dyDescent="0.25">
      <c r="A35" s="233" t="s">
        <v>446</v>
      </c>
      <c r="B35" s="236" t="s">
        <v>202</v>
      </c>
      <c r="C35" s="299">
        <v>43244</v>
      </c>
      <c r="D35" s="299">
        <v>43244</v>
      </c>
      <c r="E35" s="299">
        <v>43244</v>
      </c>
      <c r="F35" s="299">
        <v>43244</v>
      </c>
      <c r="G35" s="299">
        <v>43244</v>
      </c>
      <c r="H35" s="299">
        <v>43244</v>
      </c>
      <c r="I35" s="274">
        <v>100</v>
      </c>
      <c r="J35" s="247"/>
      <c r="K35" s="247"/>
      <c r="L35" s="246"/>
    </row>
    <row r="36" spans="1:12" ht="31.5" x14ac:dyDescent="0.25">
      <c r="A36" s="233" t="s">
        <v>447</v>
      </c>
      <c r="B36" s="236" t="s">
        <v>428</v>
      </c>
      <c r="C36" s="299" t="s">
        <v>542</v>
      </c>
      <c r="D36" s="299" t="s">
        <v>542</v>
      </c>
      <c r="E36" s="299" t="s">
        <v>542</v>
      </c>
      <c r="F36" s="299" t="s">
        <v>542</v>
      </c>
      <c r="G36" s="299" t="s">
        <v>542</v>
      </c>
      <c r="H36" s="299" t="s">
        <v>542</v>
      </c>
      <c r="I36" s="274"/>
      <c r="J36" s="248"/>
      <c r="K36" s="239"/>
      <c r="L36" s="246"/>
    </row>
    <row r="37" spans="1:12" x14ac:dyDescent="0.25">
      <c r="A37" s="233" t="s">
        <v>448</v>
      </c>
      <c r="B37" s="236" t="s">
        <v>200</v>
      </c>
      <c r="C37" s="299">
        <v>43187</v>
      </c>
      <c r="D37" s="299">
        <v>43206</v>
      </c>
      <c r="E37" s="299">
        <v>43187</v>
      </c>
      <c r="F37" s="299">
        <v>43206</v>
      </c>
      <c r="G37" s="299">
        <v>43187</v>
      </c>
      <c r="H37" s="299">
        <v>43206</v>
      </c>
      <c r="I37" s="274">
        <v>100</v>
      </c>
      <c r="J37" s="248"/>
      <c r="K37" s="239"/>
      <c r="L37" s="246"/>
    </row>
    <row r="38" spans="1:12" x14ac:dyDescent="0.25">
      <c r="A38" s="237" t="s">
        <v>552</v>
      </c>
      <c r="B38" s="234" t="s">
        <v>199</v>
      </c>
      <c r="C38" s="299"/>
      <c r="D38" s="299"/>
      <c r="E38" s="299"/>
      <c r="F38" s="299"/>
      <c r="G38" s="299"/>
      <c r="H38" s="299"/>
      <c r="I38" s="274"/>
      <c r="J38" s="239"/>
      <c r="K38" s="239"/>
      <c r="L38" s="246"/>
    </row>
    <row r="39" spans="1:12" ht="63" x14ac:dyDescent="0.25">
      <c r="A39" s="233" t="s">
        <v>198</v>
      </c>
      <c r="B39" s="236" t="s">
        <v>433</v>
      </c>
      <c r="C39" s="299">
        <v>43179</v>
      </c>
      <c r="D39" s="299">
        <v>43179</v>
      </c>
      <c r="E39" s="299">
        <v>43179</v>
      </c>
      <c r="F39" s="299">
        <v>43179</v>
      </c>
      <c r="G39" s="299">
        <v>43179</v>
      </c>
      <c r="H39" s="299">
        <v>43179</v>
      </c>
      <c r="I39" s="274">
        <v>100</v>
      </c>
      <c r="J39" s="239"/>
      <c r="K39" s="239"/>
      <c r="L39" s="246"/>
    </row>
    <row r="40" spans="1:12" x14ac:dyDescent="0.25">
      <c r="A40" s="233" t="s">
        <v>197</v>
      </c>
      <c r="B40" s="236" t="s">
        <v>435</v>
      </c>
      <c r="C40" s="299">
        <v>43179</v>
      </c>
      <c r="D40" s="299">
        <v>43179</v>
      </c>
      <c r="E40" s="299">
        <v>43179</v>
      </c>
      <c r="F40" s="299">
        <v>43179</v>
      </c>
      <c r="G40" s="299">
        <v>43179</v>
      </c>
      <c r="H40" s="299">
        <v>43179</v>
      </c>
      <c r="I40" s="274">
        <v>100</v>
      </c>
      <c r="J40" s="239"/>
      <c r="K40" s="239"/>
      <c r="L40" s="246"/>
    </row>
    <row r="41" spans="1:12" ht="47.25" x14ac:dyDescent="0.25">
      <c r="A41" s="233" t="s">
        <v>553</v>
      </c>
      <c r="B41" s="234" t="s">
        <v>515</v>
      </c>
      <c r="C41" s="299"/>
      <c r="D41" s="299"/>
      <c r="E41" s="299"/>
      <c r="F41" s="299"/>
      <c r="G41" s="299"/>
      <c r="H41" s="299"/>
      <c r="I41" s="274"/>
      <c r="J41" s="239"/>
      <c r="K41" s="239"/>
      <c r="L41" s="246"/>
    </row>
    <row r="42" spans="1:12" ht="31.5" x14ac:dyDescent="0.25">
      <c r="A42" s="233" t="s">
        <v>196</v>
      </c>
      <c r="B42" s="236" t="s">
        <v>434</v>
      </c>
      <c r="C42" s="299">
        <v>43201</v>
      </c>
      <c r="D42" s="299">
        <v>43210</v>
      </c>
      <c r="E42" s="299">
        <v>43201</v>
      </c>
      <c r="F42" s="299">
        <v>43210</v>
      </c>
      <c r="G42" s="299">
        <v>43201</v>
      </c>
      <c r="H42" s="299">
        <v>43210</v>
      </c>
      <c r="I42" s="274">
        <v>100</v>
      </c>
      <c r="J42" s="239"/>
      <c r="K42" s="239"/>
      <c r="L42" s="246"/>
    </row>
    <row r="43" spans="1:12" x14ac:dyDescent="0.25">
      <c r="A43" s="233" t="s">
        <v>195</v>
      </c>
      <c r="B43" s="236" t="s">
        <v>194</v>
      </c>
      <c r="C43" s="299">
        <v>43200</v>
      </c>
      <c r="D43" s="299">
        <v>43218</v>
      </c>
      <c r="E43" s="299">
        <v>43200</v>
      </c>
      <c r="F43" s="299">
        <v>43218</v>
      </c>
      <c r="G43" s="299">
        <v>43200</v>
      </c>
      <c r="H43" s="299">
        <v>43218</v>
      </c>
      <c r="I43" s="274">
        <v>100</v>
      </c>
      <c r="J43" s="239"/>
      <c r="K43" s="239"/>
      <c r="L43" s="246"/>
    </row>
    <row r="44" spans="1:12" x14ac:dyDescent="0.25">
      <c r="A44" s="233" t="s">
        <v>193</v>
      </c>
      <c r="B44" s="236" t="s">
        <v>192</v>
      </c>
      <c r="C44" s="299">
        <v>43215</v>
      </c>
      <c r="D44" s="299">
        <v>43249</v>
      </c>
      <c r="E44" s="299">
        <v>43215</v>
      </c>
      <c r="F44" s="299">
        <v>43249</v>
      </c>
      <c r="G44" s="299">
        <v>43215</v>
      </c>
      <c r="H44" s="299">
        <v>43249</v>
      </c>
      <c r="I44" s="274">
        <v>100</v>
      </c>
      <c r="J44" s="239"/>
      <c r="K44" s="239"/>
      <c r="L44" s="246"/>
    </row>
    <row r="45" spans="1:12" ht="78.75" x14ac:dyDescent="0.25">
      <c r="A45" s="233" t="s">
        <v>191</v>
      </c>
      <c r="B45" s="236" t="s">
        <v>439</v>
      </c>
      <c r="C45" s="299" t="s">
        <v>542</v>
      </c>
      <c r="D45" s="299" t="s">
        <v>542</v>
      </c>
      <c r="E45" s="299" t="s">
        <v>542</v>
      </c>
      <c r="F45" s="299" t="s">
        <v>542</v>
      </c>
      <c r="G45" s="299" t="s">
        <v>542</v>
      </c>
      <c r="H45" s="299" t="s">
        <v>542</v>
      </c>
      <c r="I45" s="274"/>
      <c r="J45" s="239"/>
      <c r="K45" s="239"/>
      <c r="L45" s="246"/>
    </row>
    <row r="46" spans="1:12" ht="157.5" x14ac:dyDescent="0.25">
      <c r="A46" s="233" t="s">
        <v>189</v>
      </c>
      <c r="B46" s="236" t="s">
        <v>437</v>
      </c>
      <c r="C46" s="299" t="s">
        <v>542</v>
      </c>
      <c r="D46" s="299" t="s">
        <v>542</v>
      </c>
      <c r="E46" s="299" t="s">
        <v>542</v>
      </c>
      <c r="F46" s="299" t="s">
        <v>542</v>
      </c>
      <c r="G46" s="299" t="s">
        <v>542</v>
      </c>
      <c r="H46" s="299" t="s">
        <v>542</v>
      </c>
      <c r="I46" s="274"/>
      <c r="J46" s="239"/>
      <c r="K46" s="239"/>
      <c r="L46" s="246"/>
    </row>
    <row r="47" spans="1:12" x14ac:dyDescent="0.25">
      <c r="A47" s="233" t="s">
        <v>563</v>
      </c>
      <c r="B47" s="236" t="s">
        <v>190</v>
      </c>
      <c r="C47" s="299">
        <v>43222</v>
      </c>
      <c r="D47" s="299">
        <v>43249</v>
      </c>
      <c r="E47" s="299">
        <v>43222</v>
      </c>
      <c r="F47" s="299">
        <v>43249</v>
      </c>
      <c r="G47" s="299">
        <v>43222</v>
      </c>
      <c r="H47" s="299">
        <v>43249</v>
      </c>
      <c r="I47" s="274">
        <v>100</v>
      </c>
      <c r="J47" s="239"/>
      <c r="K47" s="239"/>
      <c r="L47" s="246"/>
    </row>
    <row r="48" spans="1:12" ht="31.5" x14ac:dyDescent="0.25">
      <c r="A48" s="233" t="s">
        <v>554</v>
      </c>
      <c r="B48" s="234" t="s">
        <v>188</v>
      </c>
      <c r="C48" s="299"/>
      <c r="D48" s="299"/>
      <c r="E48" s="299"/>
      <c r="F48" s="299"/>
      <c r="G48" s="299"/>
      <c r="H48" s="299"/>
      <c r="I48" s="274"/>
      <c r="J48" s="239"/>
      <c r="K48" s="239"/>
      <c r="L48" s="246"/>
    </row>
    <row r="49" spans="1:12" ht="31.5" x14ac:dyDescent="0.25">
      <c r="A49" s="233" t="s">
        <v>564</v>
      </c>
      <c r="B49" s="236" t="s">
        <v>187</v>
      </c>
      <c r="C49" s="299">
        <v>43248</v>
      </c>
      <c r="D49" s="299">
        <v>43268</v>
      </c>
      <c r="E49" s="299">
        <v>43248</v>
      </c>
      <c r="F49" s="299">
        <v>43268</v>
      </c>
      <c r="G49" s="299">
        <v>43248</v>
      </c>
      <c r="H49" s="299">
        <v>43268</v>
      </c>
      <c r="I49" s="274">
        <v>100</v>
      </c>
      <c r="J49" s="239"/>
      <c r="K49" s="239"/>
      <c r="L49" s="246"/>
    </row>
    <row r="50" spans="1:12" ht="78.75" x14ac:dyDescent="0.25">
      <c r="A50" s="237" t="s">
        <v>186</v>
      </c>
      <c r="B50" s="236" t="s">
        <v>438</v>
      </c>
      <c r="C50" s="299">
        <v>43553</v>
      </c>
      <c r="D50" s="299">
        <v>43553</v>
      </c>
      <c r="E50" s="299">
        <v>43553</v>
      </c>
      <c r="F50" s="299">
        <v>43553</v>
      </c>
      <c r="G50" s="299">
        <v>43553</v>
      </c>
      <c r="H50" s="299">
        <v>43553</v>
      </c>
      <c r="I50" s="274">
        <v>100</v>
      </c>
      <c r="J50" s="239"/>
      <c r="K50" s="239"/>
      <c r="L50" s="246"/>
    </row>
    <row r="51" spans="1:12" ht="63" x14ac:dyDescent="0.25">
      <c r="A51" s="233" t="s">
        <v>184</v>
      </c>
      <c r="B51" s="236" t="s">
        <v>440</v>
      </c>
      <c r="C51" s="299" t="s">
        <v>542</v>
      </c>
      <c r="D51" s="299" t="s">
        <v>542</v>
      </c>
      <c r="E51" s="299" t="s">
        <v>542</v>
      </c>
      <c r="F51" s="299" t="s">
        <v>542</v>
      </c>
      <c r="G51" s="299" t="s">
        <v>542</v>
      </c>
      <c r="H51" s="299" t="s">
        <v>542</v>
      </c>
      <c r="I51" s="274"/>
      <c r="J51" s="239"/>
      <c r="K51" s="239"/>
      <c r="L51" s="246"/>
    </row>
    <row r="52" spans="1:12" ht="63" x14ac:dyDescent="0.25">
      <c r="A52" s="233" t="s">
        <v>182</v>
      </c>
      <c r="B52" s="236" t="s">
        <v>185</v>
      </c>
      <c r="C52" s="299" t="s">
        <v>542</v>
      </c>
      <c r="D52" s="299" t="s">
        <v>542</v>
      </c>
      <c r="E52" s="299" t="s">
        <v>542</v>
      </c>
      <c r="F52" s="299" t="s">
        <v>542</v>
      </c>
      <c r="G52" s="299" t="s">
        <v>542</v>
      </c>
      <c r="H52" s="299" t="s">
        <v>542</v>
      </c>
      <c r="I52" s="274"/>
      <c r="J52" s="239"/>
      <c r="K52" s="239"/>
      <c r="L52" s="246"/>
    </row>
    <row r="53" spans="1:12" ht="31.5" x14ac:dyDescent="0.25">
      <c r="A53" s="233" t="s">
        <v>442</v>
      </c>
      <c r="B53" s="277" t="s">
        <v>441</v>
      </c>
      <c r="C53" s="299">
        <v>43553</v>
      </c>
      <c r="D53" s="299">
        <v>43553</v>
      </c>
      <c r="E53" s="299">
        <v>43553</v>
      </c>
      <c r="F53" s="299">
        <v>43553</v>
      </c>
      <c r="G53" s="299">
        <v>43553</v>
      </c>
      <c r="H53" s="299">
        <v>43553</v>
      </c>
      <c r="I53" s="274">
        <v>100</v>
      </c>
      <c r="J53" s="239"/>
      <c r="K53" s="239"/>
      <c r="L53" s="246"/>
    </row>
    <row r="54" spans="1:12" ht="31.5" x14ac:dyDescent="0.25">
      <c r="A54" s="233" t="s">
        <v>565</v>
      </c>
      <c r="B54" s="236" t="s">
        <v>183</v>
      </c>
      <c r="C54" s="299" t="s">
        <v>542</v>
      </c>
      <c r="D54" s="299" t="s">
        <v>542</v>
      </c>
      <c r="E54" s="299" t="s">
        <v>542</v>
      </c>
      <c r="F54" s="299" t="s">
        <v>542</v>
      </c>
      <c r="G54" s="299" t="s">
        <v>542</v>
      </c>
      <c r="H54" s="299" t="s">
        <v>542</v>
      </c>
      <c r="I54" s="274"/>
      <c r="J54" s="239"/>
      <c r="K54" s="239"/>
      <c r="L54" s="24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2018-02-08T08:37:42Z</cp:lastPrinted>
  <dcterms:created xsi:type="dcterms:W3CDTF">2015-08-16T15:31:05Z</dcterms:created>
  <dcterms:modified xsi:type="dcterms:W3CDTF">2020-02-11T08:17:56Z</dcterms:modified>
</cp:coreProperties>
</file>