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761"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факт" sheetId="15" state="hidden" r:id="rId10"/>
    <sheet name="6.2. Паспорт фин осв ввод" sheetId="36" r:id="rId11"/>
    <sheet name="7. Паспорт отчет о закупке" sheetId="5" r:id="rId12"/>
    <sheet name="8. Общие сведения" sheetId="35" r:id="rId13"/>
  </sheets>
  <externalReferences>
    <externalReference r:id="rId14"/>
  </externalReferences>
  <definedNames>
    <definedName name="_xlnm._FilterDatabase" localSheetId="12" hidden="1">'8. Общие сведения'!$A$32:$WVI$186</definedName>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 localSheetId="12">#REF!</definedName>
    <definedName name="Виды_затрат">#REF!</definedName>
    <definedName name="Виды_работ" localSheetId="10">#REF!</definedName>
    <definedName name="Виды_работ" localSheetId="12">#REF!</definedName>
    <definedName name="Виды_работ">#REF!</definedName>
    <definedName name="Графики" localSheetId="10">#REF!</definedName>
    <definedName name="Графики" localSheetId="12">#REF!</definedName>
    <definedName name="Графики">#REF!</definedName>
    <definedName name="Группа_инвестпроектов" localSheetId="10">#REF!</definedName>
    <definedName name="Группа_инвестпроектов" localSheetId="12">#REF!</definedName>
    <definedName name="Группа_инвестпроектов">#REF!</definedName>
    <definedName name="деньги" localSheetId="10">#REF!</definedName>
    <definedName name="деньги" localSheetId="12">#REF!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 localSheetId="12">#REF!</definedName>
    <definedName name="источник">#REF!</definedName>
    <definedName name="Категории_мероприятий" localSheetId="10">#REF!</definedName>
    <definedName name="Категории_мероприятий" localSheetId="12">#REF!</definedName>
    <definedName name="Категории_мероприятий">#REF!</definedName>
    <definedName name="Методика_расчета" localSheetId="10">#REF!</definedName>
    <definedName name="Методика_расчета" localSheetId="12">#REF!</definedName>
    <definedName name="Методика_расчета">#REF!</definedName>
    <definedName name="_xlnm.Print_Area" localSheetId="0">'1. паспорт местоположение'!$A$1:$C$51</definedName>
    <definedName name="_xlnm.Print_Area" localSheetId="1">'2. паспорт  ТП'!$A$1:$S$22</definedName>
    <definedName name="_xlnm.Print_Area" localSheetId="2">'3.1. паспорт Техсостояние ПС'!$A$1:$T$41</definedName>
    <definedName name="_xlnm.Print_Area" localSheetId="3">'3.2 паспорт Техсостояние ЛЭП'!$A$1:$AA$25</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график'!$A$1:$L$56</definedName>
    <definedName name="_xlnm.Print_Area" localSheetId="10">'6.2. Паспорт фин осв ввод'!$A$1:$AP$64</definedName>
    <definedName name="_xlnm.Print_Area" localSheetId="9">'6.2. Паспорт фин осв ввод факт'!$A$1:$AC$64</definedName>
    <definedName name="_xlnm.Print_Area" localSheetId="11">'7. Паспорт отчет о закупке'!$A$1:$AV$36</definedName>
    <definedName name="_xlnm.Print_Area" localSheetId="12">'8. Общие сведения'!$A$1:$B$186</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 localSheetId="12">#REF!</definedName>
    <definedName name="Стадия_реализации">#REF!</definedName>
    <definedName name="Тип_проекта" localSheetId="10">#REF!</definedName>
    <definedName name="Тип_проекта" localSheetId="12">#REF!</definedName>
    <definedName name="Тип_проекта">#REF!</definedName>
  </definedNames>
  <calcPr calcId="152511" iterate="1"/>
</workbook>
</file>

<file path=xl/calcChain.xml><?xml version="1.0" encoding="utf-8"?>
<calcChain xmlns="http://schemas.openxmlformats.org/spreadsheetml/2006/main">
  <c r="F26" i="36" l="1"/>
  <c r="G26" i="36"/>
  <c r="F27" i="36"/>
  <c r="G27" i="36"/>
  <c r="F28" i="36"/>
  <c r="G28" i="36"/>
  <c r="F29" i="36"/>
  <c r="G29" i="36"/>
  <c r="F30" i="36"/>
  <c r="G30" i="36"/>
  <c r="F31" i="36"/>
  <c r="G31" i="36"/>
  <c r="F32" i="36"/>
  <c r="G32" i="36"/>
  <c r="F33" i="36"/>
  <c r="G33" i="36"/>
  <c r="F34" i="36"/>
  <c r="G34" i="36"/>
  <c r="F35" i="36"/>
  <c r="G35" i="36"/>
  <c r="F36" i="36"/>
  <c r="G36" i="36"/>
  <c r="F37" i="36"/>
  <c r="G37" i="36"/>
  <c r="F38" i="36"/>
  <c r="G38" i="36"/>
  <c r="F39" i="36"/>
  <c r="G39" i="36"/>
  <c r="F40" i="36"/>
  <c r="G40" i="36"/>
  <c r="F41" i="36"/>
  <c r="G41" i="36"/>
  <c r="F42" i="36"/>
  <c r="G42" i="36"/>
  <c r="F43" i="36"/>
  <c r="G43" i="36"/>
  <c r="F44" i="36"/>
  <c r="G44" i="36"/>
  <c r="F45" i="36"/>
  <c r="G45" i="36"/>
  <c r="F46" i="36"/>
  <c r="G46" i="36"/>
  <c r="F47" i="36"/>
  <c r="G47" i="36"/>
  <c r="F48" i="36"/>
  <c r="G48" i="36"/>
  <c r="F49" i="36"/>
  <c r="G49" i="36"/>
  <c r="F50" i="36"/>
  <c r="G50" i="36"/>
  <c r="F51" i="36"/>
  <c r="G51" i="36"/>
  <c r="F52" i="36"/>
  <c r="G52" i="36"/>
  <c r="F53" i="36"/>
  <c r="G53" i="36"/>
  <c r="F54" i="36"/>
  <c r="G54" i="36"/>
  <c r="F55" i="36"/>
  <c r="G55" i="36"/>
  <c r="F56" i="36"/>
  <c r="G56" i="36"/>
  <c r="F57" i="36"/>
  <c r="G57" i="36"/>
  <c r="F58" i="36"/>
  <c r="G58" i="36"/>
  <c r="F59" i="36"/>
  <c r="G59" i="36"/>
  <c r="F60" i="36"/>
  <c r="G60" i="36"/>
  <c r="F61" i="36"/>
  <c r="G61" i="36"/>
  <c r="F62" i="36"/>
  <c r="G62" i="36"/>
  <c r="F63" i="36"/>
  <c r="G63" i="36"/>
  <c r="F64" i="36"/>
  <c r="G64" i="36"/>
  <c r="G25" i="36"/>
  <c r="F25" i="36"/>
  <c r="H56" i="24"/>
  <c r="G56" i="24"/>
  <c r="H55" i="24"/>
  <c r="G55" i="24"/>
  <c r="H54" i="24"/>
  <c r="G54" i="24"/>
  <c r="H53" i="24"/>
  <c r="G53" i="24"/>
  <c r="H52" i="24"/>
  <c r="G52" i="24"/>
  <c r="H51" i="24"/>
  <c r="G51" i="24"/>
  <c r="H49" i="24"/>
  <c r="G49" i="24"/>
  <c r="H48" i="24"/>
  <c r="G48" i="24"/>
  <c r="H47" i="24"/>
  <c r="G47" i="24"/>
  <c r="H46" i="24"/>
  <c r="G46" i="24"/>
  <c r="H45" i="24"/>
  <c r="G45" i="24"/>
  <c r="H44" i="24"/>
  <c r="G44" i="24"/>
  <c r="H42" i="24"/>
  <c r="G42" i="24"/>
  <c r="H41" i="24"/>
  <c r="G41" i="24"/>
  <c r="H39" i="24"/>
  <c r="G39" i="24"/>
  <c r="H38" i="24"/>
  <c r="G38" i="24"/>
  <c r="H37" i="24"/>
  <c r="G37" i="24"/>
  <c r="H36" i="24"/>
  <c r="G36" i="24"/>
  <c r="H35" i="24"/>
  <c r="G35" i="24"/>
  <c r="H34" i="24"/>
  <c r="G34" i="24"/>
  <c r="H33" i="24"/>
  <c r="G33" i="24"/>
  <c r="H32" i="24"/>
  <c r="G32" i="24"/>
  <c r="H31" i="24"/>
  <c r="G31" i="24"/>
  <c r="H30" i="24"/>
  <c r="G30" i="24"/>
  <c r="H29" i="24"/>
  <c r="G29" i="24"/>
  <c r="H28" i="24"/>
  <c r="G28" i="24"/>
  <c r="D34" i="36" l="1"/>
  <c r="D29" i="36" l="1"/>
  <c r="D24" i="36" s="1"/>
  <c r="D52" i="36" l="1"/>
  <c r="C24" i="36"/>
  <c r="H24" i="36"/>
  <c r="B25" i="34" l="1"/>
  <c r="B32" i="34" s="1"/>
  <c r="D49" i="34" l="1"/>
  <c r="E49" i="34" s="1"/>
  <c r="E60" i="34"/>
  <c r="D60" i="34"/>
  <c r="C60" i="34"/>
  <c r="B60" i="34"/>
  <c r="E59" i="34"/>
  <c r="D59" i="34"/>
  <c r="C59" i="34"/>
  <c r="B59" i="34"/>
  <c r="B67" i="34" s="1"/>
  <c r="B69" i="34" s="1"/>
  <c r="AI86" i="34"/>
  <c r="AH86" i="34"/>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B86" i="34"/>
  <c r="AI83" i="34"/>
  <c r="AH83" i="34"/>
  <c r="AG83" i="34"/>
  <c r="AF83" i="34"/>
  <c r="AE83" i="34"/>
  <c r="AD83" i="34"/>
  <c r="AC83" i="34"/>
  <c r="AB83" i="34"/>
  <c r="AA83" i="34"/>
  <c r="Z83" i="34"/>
  <c r="Y83" i="34"/>
  <c r="X83" i="34"/>
  <c r="W83" i="34"/>
  <c r="V83" i="34"/>
  <c r="U83" i="34"/>
  <c r="T83" i="34"/>
  <c r="S83" i="34"/>
  <c r="R83" i="34"/>
  <c r="Q83" i="34"/>
  <c r="P83" i="34"/>
  <c r="O83" i="34"/>
  <c r="N83" i="34"/>
  <c r="M83" i="34"/>
  <c r="L83" i="34"/>
  <c r="K83" i="34"/>
  <c r="J83" i="34"/>
  <c r="I83" i="34"/>
  <c r="H83" i="34"/>
  <c r="G83" i="34"/>
  <c r="F83" i="34"/>
  <c r="E83" i="34"/>
  <c r="D83" i="34"/>
  <c r="C83" i="34"/>
  <c r="B83"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E77" i="34"/>
  <c r="D77" i="34"/>
  <c r="C77" i="34"/>
  <c r="B77" i="34"/>
  <c r="B46" i="34"/>
  <c r="B81" i="34" l="1"/>
  <c r="D67" i="34"/>
  <c r="D69" i="34" s="1"/>
  <c r="D76" i="34" s="1"/>
  <c r="D81" i="34"/>
  <c r="L63" i="34"/>
  <c r="F49" i="34"/>
  <c r="C81" i="34"/>
  <c r="E81" i="34"/>
  <c r="E67" i="34"/>
  <c r="E69" i="34" s="1"/>
  <c r="B71" i="34"/>
  <c r="B76" i="34"/>
  <c r="D71" i="34"/>
  <c r="C67" i="34"/>
  <c r="C69" i="34" s="1"/>
  <c r="B22" i="35"/>
  <c r="E71" i="34" l="1"/>
  <c r="E72" i="34" s="1"/>
  <c r="E73" i="34" s="1"/>
  <c r="E76" i="34"/>
  <c r="G49" i="34"/>
  <c r="F62" i="34"/>
  <c r="F60" i="34" s="1"/>
  <c r="F59" i="34"/>
  <c r="W48" i="34"/>
  <c r="X48" i="34" s="1"/>
  <c r="Y48" i="34" s="1"/>
  <c r="Z48" i="34" s="1"/>
  <c r="AA48" i="34" s="1"/>
  <c r="AB48" i="34" s="1"/>
  <c r="T63" i="34"/>
  <c r="D72" i="34"/>
  <c r="D73" i="34" s="1"/>
  <c r="B72" i="34"/>
  <c r="B73" i="34" s="1"/>
  <c r="C71" i="34"/>
  <c r="C76" i="34"/>
  <c r="AC48" i="34" l="1"/>
  <c r="AD48" i="34" s="1"/>
  <c r="AE48" i="34" s="1"/>
  <c r="AF48" i="34" s="1"/>
  <c r="AG48" i="34" s="1"/>
  <c r="AH48" i="34" s="1"/>
  <c r="AI48" i="34" s="1"/>
  <c r="AB63" i="34"/>
  <c r="F67" i="34"/>
  <c r="F81" i="34"/>
  <c r="G59" i="34"/>
  <c r="G61" i="34"/>
  <c r="H49" i="34"/>
  <c r="G62" i="34"/>
  <c r="C72" i="34"/>
  <c r="C73" i="34" s="1"/>
  <c r="B79" i="34"/>
  <c r="C49" i="7"/>
  <c r="C48" i="7"/>
  <c r="C40" i="7"/>
  <c r="C79" i="34" l="1"/>
  <c r="G60" i="34"/>
  <c r="G67" i="34" s="1"/>
  <c r="I49" i="34"/>
  <c r="H62" i="34"/>
  <c r="H60" i="34" s="1"/>
  <c r="H59" i="34"/>
  <c r="G81" i="34"/>
  <c r="B129" i="35"/>
  <c r="B130" i="35"/>
  <c r="B127" i="35" s="1"/>
  <c r="B134" i="35"/>
  <c r="B138" i="35"/>
  <c r="B150" i="35"/>
  <c r="B147" i="35" s="1"/>
  <c r="B106" i="35"/>
  <c r="B103" i="35"/>
  <c r="D79" i="34" l="1"/>
  <c r="H67" i="34"/>
  <c r="H81" i="34"/>
  <c r="I59" i="34"/>
  <c r="J49" i="34"/>
  <c r="I62" i="34"/>
  <c r="I60" i="34" s="1"/>
  <c r="B99" i="35"/>
  <c r="B146" i="35"/>
  <c r="B36" i="35"/>
  <c r="B141" i="35"/>
  <c r="B142" i="35"/>
  <c r="B139" i="35"/>
  <c r="B145" i="35"/>
  <c r="B143" i="35"/>
  <c r="E79" i="34" l="1"/>
  <c r="K49" i="34"/>
  <c r="J62" i="34"/>
  <c r="J59" i="34"/>
  <c r="J61" i="34"/>
  <c r="I81" i="34"/>
  <c r="I67" i="34"/>
  <c r="B177" i="35"/>
  <c r="J60" i="34" l="1"/>
  <c r="J67" i="34" s="1"/>
  <c r="J81" i="34"/>
  <c r="K59" i="34"/>
  <c r="L49" i="34"/>
  <c r="K62" i="34"/>
  <c r="K60" i="34" s="1"/>
  <c r="S24" i="36"/>
  <c r="D82" i="34" s="1"/>
  <c r="T24" i="36"/>
  <c r="S34" i="15"/>
  <c r="S33" i="15"/>
  <c r="S32" i="15"/>
  <c r="S31" i="15"/>
  <c r="M49" i="34" l="1"/>
  <c r="L62" i="34"/>
  <c r="L60" i="34" s="1"/>
  <c r="K81" i="34"/>
  <c r="K67" i="34"/>
  <c r="Q24" i="15"/>
  <c r="R24" i="15"/>
  <c r="S24" i="15"/>
  <c r="T24" i="15"/>
  <c r="U24" i="15"/>
  <c r="V24" i="15"/>
  <c r="W24" i="15"/>
  <c r="X24" i="15"/>
  <c r="Y24" i="15"/>
  <c r="Z24" i="15"/>
  <c r="AA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L59" i="34" l="1"/>
  <c r="M61" i="34"/>
  <c r="N49" i="34"/>
  <c r="M62" i="34"/>
  <c r="AO25" i="36"/>
  <c r="AP25" i="36"/>
  <c r="AO26" i="36"/>
  <c r="AP26" i="36"/>
  <c r="AO27" i="36"/>
  <c r="AP27" i="36"/>
  <c r="AO28" i="36"/>
  <c r="AP28" i="36"/>
  <c r="AO29" i="36"/>
  <c r="AP29" i="36"/>
  <c r="AO30" i="36"/>
  <c r="AP30" i="36"/>
  <c r="C51" i="7" s="1"/>
  <c r="AP31" i="36"/>
  <c r="AP32" i="36"/>
  <c r="AP33" i="36"/>
  <c r="AP34" i="36"/>
  <c r="AP35" i="36"/>
  <c r="AP36" i="36"/>
  <c r="AP37" i="36"/>
  <c r="AP38" i="36"/>
  <c r="AP39" i="36"/>
  <c r="AP40" i="36"/>
  <c r="AP41" i="36"/>
  <c r="AP42" i="36"/>
  <c r="AP43" i="36"/>
  <c r="AP44" i="36"/>
  <c r="AP45" i="36"/>
  <c r="AP46" i="36"/>
  <c r="AP47" i="36"/>
  <c r="AP48" i="36"/>
  <c r="AP49" i="36"/>
  <c r="AP50" i="36"/>
  <c r="AP51" i="36"/>
  <c r="AP53" i="36"/>
  <c r="AP54" i="36"/>
  <c r="AP55" i="36"/>
  <c r="AP56" i="36"/>
  <c r="AP57" i="36"/>
  <c r="AP58" i="36"/>
  <c r="AP59" i="36"/>
  <c r="AP60" i="36"/>
  <c r="AP61" i="36"/>
  <c r="AP62" i="36"/>
  <c r="AP63" i="36"/>
  <c r="AP64" i="36"/>
  <c r="Q24" i="36"/>
  <c r="O24" i="36"/>
  <c r="C82" i="34" s="1"/>
  <c r="M24" i="36"/>
  <c r="K24" i="36"/>
  <c r="B82" i="34" s="1"/>
  <c r="I24" i="36"/>
  <c r="F24" i="36" l="1"/>
  <c r="G24" i="36"/>
  <c r="B80" i="34"/>
  <c r="B84" i="34" s="1"/>
  <c r="C80" i="34"/>
  <c r="C84" i="34" s="1"/>
  <c r="C87" i="34" s="1"/>
  <c r="O49" i="34"/>
  <c r="N62" i="34"/>
  <c r="N60" i="34" s="1"/>
  <c r="L67" i="34"/>
  <c r="L81" i="34"/>
  <c r="M60" i="34"/>
  <c r="M59" i="34"/>
  <c r="V24" i="36"/>
  <c r="D80" i="34" l="1"/>
  <c r="B89" i="34"/>
  <c r="B85" i="34"/>
  <c r="B90" i="34" s="1"/>
  <c r="B87" i="34"/>
  <c r="C89" i="34"/>
  <c r="C85" i="34"/>
  <c r="M81" i="34"/>
  <c r="M67" i="34"/>
  <c r="N59" i="34"/>
  <c r="P49" i="34"/>
  <c r="O62" i="34"/>
  <c r="O60" i="34" s="1"/>
  <c r="B27" i="35"/>
  <c r="B128" i="35" s="1"/>
  <c r="C90" i="34" l="1"/>
  <c r="D84" i="34"/>
  <c r="B88" i="34"/>
  <c r="B91" i="34" s="1"/>
  <c r="C88" i="34"/>
  <c r="Q49" i="34"/>
  <c r="P62" i="34"/>
  <c r="P61" i="34"/>
  <c r="N67" i="34"/>
  <c r="N81" i="34"/>
  <c r="O59" i="34"/>
  <c r="B104" i="35"/>
  <c r="B148" i="35"/>
  <c r="B144" i="35"/>
  <c r="B140" i="35"/>
  <c r="AR26" i="5"/>
  <c r="AS26" i="5"/>
  <c r="C32" i="5"/>
  <c r="L32" i="5"/>
  <c r="B32" i="5"/>
  <c r="D89" i="34" l="1"/>
  <c r="D87" i="34"/>
  <c r="D85" i="34"/>
  <c r="D90" i="34" s="1"/>
  <c r="C91" i="34"/>
  <c r="O81" i="34"/>
  <c r="O67" i="34"/>
  <c r="P59" i="34"/>
  <c r="P60" i="34"/>
  <c r="R49" i="34"/>
  <c r="Q62" i="34"/>
  <c r="Q60" i="34" s="1"/>
  <c r="AO57" i="36"/>
  <c r="AP52" i="36"/>
  <c r="AO50" i="36"/>
  <c r="D88" i="34" l="1"/>
  <c r="D91" i="34" s="1"/>
  <c r="Q59" i="34"/>
  <c r="S49" i="34"/>
  <c r="R62" i="34"/>
  <c r="R60" i="34" s="1"/>
  <c r="P67" i="34"/>
  <c r="P81" i="34"/>
  <c r="B159" i="35"/>
  <c r="B157" i="35"/>
  <c r="R59" i="34" l="1"/>
  <c r="S61" i="34"/>
  <c r="T49" i="34"/>
  <c r="S62" i="34"/>
  <c r="Q81" i="34"/>
  <c r="Q67" i="34"/>
  <c r="J24" i="15"/>
  <c r="U49" i="34" l="1"/>
  <c r="T62" i="34"/>
  <c r="T60" i="34" s="1"/>
  <c r="R67" i="34"/>
  <c r="R81" i="34"/>
  <c r="S60" i="34"/>
  <c r="S59" i="34"/>
  <c r="AO64" i="36"/>
  <c r="AO63" i="36"/>
  <c r="AO62" i="36"/>
  <c r="AO61" i="36"/>
  <c r="AO60" i="36"/>
  <c r="AO59" i="36"/>
  <c r="AO58" i="36"/>
  <c r="AO56" i="36"/>
  <c r="AO55" i="36"/>
  <c r="AO54" i="36"/>
  <c r="AO53" i="36"/>
  <c r="AO52" i="36"/>
  <c r="AO51" i="36"/>
  <c r="AO49" i="36"/>
  <c r="AO48" i="36"/>
  <c r="AO47" i="36"/>
  <c r="AO46" i="36"/>
  <c r="AO45" i="36"/>
  <c r="AO44" i="36"/>
  <c r="AO43" i="36"/>
  <c r="AO42" i="36"/>
  <c r="AO41" i="36"/>
  <c r="AO40" i="36"/>
  <c r="AO39" i="36"/>
  <c r="AO38" i="36"/>
  <c r="AO37" i="36"/>
  <c r="AO36" i="36"/>
  <c r="AO35" i="36"/>
  <c r="AO34" i="36"/>
  <c r="AO33" i="36"/>
  <c r="AO32" i="36"/>
  <c r="AO31" i="36"/>
  <c r="Y24" i="36"/>
  <c r="AL24" i="36"/>
  <c r="AK24" i="36"/>
  <c r="AH24" i="36"/>
  <c r="AG24" i="36"/>
  <c r="AD24" i="36"/>
  <c r="AC24" i="36"/>
  <c r="AB24" i="36"/>
  <c r="AA24" i="36"/>
  <c r="F82" i="34" s="1"/>
  <c r="Z24" i="36"/>
  <c r="W24" i="36"/>
  <c r="E82" i="34" s="1"/>
  <c r="F68" i="34" l="1"/>
  <c r="E80" i="34"/>
  <c r="E84" i="34" s="1"/>
  <c r="S81" i="34"/>
  <c r="S67" i="34"/>
  <c r="T59" i="34"/>
  <c r="V49" i="34"/>
  <c r="U62" i="34"/>
  <c r="U60" i="34" s="1"/>
  <c r="AP24" i="36"/>
  <c r="C50" i="7" s="1"/>
  <c r="U24" i="36"/>
  <c r="AO24" i="36" s="1"/>
  <c r="E87" i="34" l="1"/>
  <c r="E89" i="34"/>
  <c r="E85" i="34"/>
  <c r="E90" i="34" s="1"/>
  <c r="F80" i="34"/>
  <c r="G80" i="34" s="1"/>
  <c r="G68" i="34"/>
  <c r="F77" i="34"/>
  <c r="F69" i="34"/>
  <c r="T67" i="34"/>
  <c r="T81" i="34"/>
  <c r="W49" i="34"/>
  <c r="V62" i="34"/>
  <c r="V61" i="34"/>
  <c r="U59" i="34"/>
  <c r="N24" i="15"/>
  <c r="F24" i="15"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B25" i="15"/>
  <c r="AB26" i="15"/>
  <c r="AB27" i="15"/>
  <c r="E27" i="15" s="1"/>
  <c r="AB28" i="15"/>
  <c r="AB29"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H80" i="34" l="1"/>
  <c r="F71" i="34"/>
  <c r="F72" i="34" s="1"/>
  <c r="F76" i="34"/>
  <c r="E88" i="34"/>
  <c r="E91" i="34" s="1"/>
  <c r="G77" i="34"/>
  <c r="H68" i="34"/>
  <c r="G69" i="34"/>
  <c r="U81" i="34"/>
  <c r="U67" i="34"/>
  <c r="V59" i="34"/>
  <c r="V60" i="34"/>
  <c r="X49" i="34"/>
  <c r="W62" i="34"/>
  <c r="W60" i="34" s="1"/>
  <c r="AC24" i="15"/>
  <c r="H77" i="34" l="1"/>
  <c r="I68" i="34"/>
  <c r="H69" i="34"/>
  <c r="I80" i="34"/>
  <c r="G71" i="34"/>
  <c r="G72" i="34" s="1"/>
  <c r="G76" i="34"/>
  <c r="F73" i="34"/>
  <c r="F79" i="34"/>
  <c r="Y49" i="34"/>
  <c r="X62" i="34"/>
  <c r="X60" i="34" s="1"/>
  <c r="V67" i="34"/>
  <c r="V81" i="34"/>
  <c r="W59" i="34"/>
  <c r="A9" i="34"/>
  <c r="G79" i="34" l="1"/>
  <c r="G84" i="34" s="1"/>
  <c r="F84" i="34"/>
  <c r="F85" i="34" s="1"/>
  <c r="F90" i="34" s="1"/>
  <c r="G73" i="34"/>
  <c r="H71" i="34"/>
  <c r="H72" i="34" s="1"/>
  <c r="H76" i="34"/>
  <c r="I77" i="34"/>
  <c r="J68" i="34"/>
  <c r="I69" i="34"/>
  <c r="J80" i="34"/>
  <c r="X59" i="34"/>
  <c r="W81" i="34"/>
  <c r="W67" i="34"/>
  <c r="Y61" i="34"/>
  <c r="Z49" i="34"/>
  <c r="Y62" i="34"/>
  <c r="D26" i="5"/>
  <c r="D28" i="5" s="1"/>
  <c r="D30" i="5" s="1"/>
  <c r="D32" i="5" s="1"/>
  <c r="F89" i="34" l="1"/>
  <c r="F87" i="34"/>
  <c r="F88" i="34" s="1"/>
  <c r="F91" i="34" s="1"/>
  <c r="K80" i="34"/>
  <c r="L80" i="34" s="1"/>
  <c r="M80" i="34" s="1"/>
  <c r="N80" i="34" s="1"/>
  <c r="O80" i="34" s="1"/>
  <c r="P80" i="34" s="1"/>
  <c r="G87" i="34"/>
  <c r="G89" i="34"/>
  <c r="I76" i="34"/>
  <c r="I71" i="34"/>
  <c r="I72" i="34" s="1"/>
  <c r="I73" i="34" s="1"/>
  <c r="H73" i="34"/>
  <c r="H79" i="34"/>
  <c r="H84" i="34" s="1"/>
  <c r="G85" i="34"/>
  <c r="G90" i="34" s="1"/>
  <c r="K68" i="34"/>
  <c r="J77" i="34"/>
  <c r="J69" i="34"/>
  <c r="Y60" i="34"/>
  <c r="X67" i="34"/>
  <c r="X81" i="34"/>
  <c r="AA49" i="34"/>
  <c r="Z62" i="34"/>
  <c r="Z60" i="34" s="1"/>
  <c r="Y59" i="34"/>
  <c r="P24" i="15"/>
  <c r="E31" i="15"/>
  <c r="G88" i="34" l="1"/>
  <c r="Q80" i="34"/>
  <c r="R80" i="34" s="1"/>
  <c r="S80" i="34" s="1"/>
  <c r="H87" i="34"/>
  <c r="H85" i="34"/>
  <c r="H90" i="34" s="1"/>
  <c r="H89" i="34"/>
  <c r="I79" i="34"/>
  <c r="I84" i="34" s="1"/>
  <c r="J76" i="34"/>
  <c r="J71" i="34"/>
  <c r="J72" i="34" s="1"/>
  <c r="G91" i="34"/>
  <c r="K77" i="34"/>
  <c r="L68" i="34"/>
  <c r="K69" i="34"/>
  <c r="Y81" i="34"/>
  <c r="Y67" i="34"/>
  <c r="AB49" i="34"/>
  <c r="AA62" i="34"/>
  <c r="AA60" i="34" s="1"/>
  <c r="Z59" i="34"/>
  <c r="E32" i="15"/>
  <c r="E33" i="15"/>
  <c r="E34" i="15"/>
  <c r="T80" i="34" l="1"/>
  <c r="U80" i="34" s="1"/>
  <c r="V80" i="34" s="1"/>
  <c r="W80" i="34" s="1"/>
  <c r="J79" i="34"/>
  <c r="J84" i="34" s="1"/>
  <c r="J87" i="34" s="1"/>
  <c r="K76" i="34"/>
  <c r="K71" i="34"/>
  <c r="K72" i="34" s="1"/>
  <c r="M68" i="34"/>
  <c r="L77" i="34"/>
  <c r="L69" i="34"/>
  <c r="I85" i="34"/>
  <c r="I90" i="34" s="1"/>
  <c r="I87" i="34"/>
  <c r="J73" i="34"/>
  <c r="I89" i="34"/>
  <c r="H88" i="34"/>
  <c r="H91" i="34" s="1"/>
  <c r="AA59" i="34"/>
  <c r="Z67" i="34"/>
  <c r="Z81" i="34"/>
  <c r="AC49" i="34"/>
  <c r="AB62" i="34"/>
  <c r="AB61" i="34"/>
  <c r="E30" i="15"/>
  <c r="J85" i="34" l="1"/>
  <c r="J89" i="34"/>
  <c r="K79" i="34"/>
  <c r="K84" i="34" s="1"/>
  <c r="X80" i="34"/>
  <c r="Y80" i="34" s="1"/>
  <c r="Z80" i="34" s="1"/>
  <c r="AA80" i="34" s="1"/>
  <c r="J90" i="34"/>
  <c r="I88" i="34"/>
  <c r="I91" i="34" s="1"/>
  <c r="K73" i="34"/>
  <c r="L76" i="34"/>
  <c r="L71" i="34"/>
  <c r="L72" i="34" s="1"/>
  <c r="M77" i="34"/>
  <c r="N68" i="34"/>
  <c r="M69" i="34"/>
  <c r="J88" i="34"/>
  <c r="AB60" i="34"/>
  <c r="AD49" i="34"/>
  <c r="AC62" i="34"/>
  <c r="AC60" i="34" s="1"/>
  <c r="AA81" i="34"/>
  <c r="AA67" i="34"/>
  <c r="AB59" i="34"/>
  <c r="L24" i="15"/>
  <c r="H24" i="15"/>
  <c r="J91" i="34" l="1"/>
  <c r="L79" i="34"/>
  <c r="L84" i="34" s="1"/>
  <c r="K87" i="34"/>
  <c r="K85" i="34"/>
  <c r="K90" i="34" s="1"/>
  <c r="K89" i="34"/>
  <c r="M71" i="34"/>
  <c r="M72" i="34" s="1"/>
  <c r="M76" i="34"/>
  <c r="N77" i="34"/>
  <c r="O68" i="34"/>
  <c r="N69" i="34"/>
  <c r="L73" i="34"/>
  <c r="AB67" i="34"/>
  <c r="AB81" i="34"/>
  <c r="AC59" i="34"/>
  <c r="AB80" i="34"/>
  <c r="AE49" i="34"/>
  <c r="AD62" i="34"/>
  <c r="AD60" i="34" s="1"/>
  <c r="AB24" i="15"/>
  <c r="E25" i="15"/>
  <c r="E26" i="15"/>
  <c r="E28" i="15"/>
  <c r="O77" i="34" l="1"/>
  <c r="P68" i="34"/>
  <c r="O69" i="34"/>
  <c r="L87" i="34"/>
  <c r="L85" i="34"/>
  <c r="L90" i="34" s="1"/>
  <c r="L89" i="34"/>
  <c r="N71" i="34"/>
  <c r="N76" i="34"/>
  <c r="M73" i="34"/>
  <c r="M79" i="34"/>
  <c r="M84" i="34" s="1"/>
  <c r="K88" i="34"/>
  <c r="K91" i="34" s="1"/>
  <c r="AC80" i="34"/>
  <c r="AD59" i="34"/>
  <c r="AE61" i="34"/>
  <c r="AF49" i="34"/>
  <c r="AE62" i="34"/>
  <c r="AC81" i="34"/>
  <c r="AC67" i="34"/>
  <c r="E24" i="15"/>
  <c r="E29" i="15"/>
  <c r="P77" i="34" l="1"/>
  <c r="Q68" i="34"/>
  <c r="P69" i="34"/>
  <c r="M87" i="34"/>
  <c r="M89" i="34"/>
  <c r="M85" i="34"/>
  <c r="M90" i="34" s="1"/>
  <c r="O71" i="34"/>
  <c r="O72" i="34" s="1"/>
  <c r="O76" i="34"/>
  <c r="L88" i="34"/>
  <c r="L91" i="34" s="1"/>
  <c r="N72" i="34"/>
  <c r="N73" i="34" s="1"/>
  <c r="AG49" i="34"/>
  <c r="AF62" i="34"/>
  <c r="AF60" i="34" s="1"/>
  <c r="AD67" i="34"/>
  <c r="AD81" i="34"/>
  <c r="AE60" i="34"/>
  <c r="AE59" i="34"/>
  <c r="AD80" i="34"/>
  <c r="B100" i="35"/>
  <c r="B120" i="35"/>
  <c r="B112" i="35"/>
  <c r="A9" i="35"/>
  <c r="A15" i="35"/>
  <c r="B21" i="35" s="1"/>
  <c r="A12" i="35"/>
  <c r="B163" i="35"/>
  <c r="B162" i="35" s="1"/>
  <c r="B161" i="35"/>
  <c r="B160" i="35" s="1"/>
  <c r="B152" i="35"/>
  <c r="B136" i="35"/>
  <c r="B132" i="35"/>
  <c r="B124" i="35"/>
  <c r="B108" i="35"/>
  <c r="B116" i="35"/>
  <c r="B98" i="35"/>
  <c r="B95" i="35"/>
  <c r="B91" i="35"/>
  <c r="B87" i="35"/>
  <c r="B83" i="35"/>
  <c r="B79" i="35"/>
  <c r="B75" i="35"/>
  <c r="B71" i="35"/>
  <c r="B67" i="35"/>
  <c r="B63" i="35"/>
  <c r="B59" i="35"/>
  <c r="B55" i="35"/>
  <c r="B53" i="35"/>
  <c r="B50" i="35"/>
  <c r="B46" i="35"/>
  <c r="B42" i="35"/>
  <c r="B38" i="35"/>
  <c r="B34" i="35"/>
  <c r="B32" i="35"/>
  <c r="Q77" i="34" l="1"/>
  <c r="R68" i="34"/>
  <c r="Q69" i="34"/>
  <c r="N79" i="34"/>
  <c r="N84" i="34" s="1"/>
  <c r="M88" i="34"/>
  <c r="M91" i="34" s="1"/>
  <c r="O73" i="34"/>
  <c r="P76" i="34"/>
  <c r="P71" i="34"/>
  <c r="P72" i="34" s="1"/>
  <c r="AE80" i="34"/>
  <c r="AF59" i="34"/>
  <c r="AF81" i="34" s="1"/>
  <c r="AE67" i="34"/>
  <c r="AE81" i="34"/>
  <c r="AH49" i="34"/>
  <c r="AG62" i="34"/>
  <c r="AG60" i="34" s="1"/>
  <c r="B30" i="35"/>
  <c r="B29" i="35" s="1"/>
  <c r="B155" i="35" s="1"/>
  <c r="A15" i="24"/>
  <c r="A14" i="36" s="1"/>
  <c r="A12" i="24"/>
  <c r="A11" i="36" s="1"/>
  <c r="A9" i="24"/>
  <c r="A8" i="36" s="1"/>
  <c r="O79" i="34" l="1"/>
  <c r="O84" i="34" s="1"/>
  <c r="O87" i="34" s="1"/>
  <c r="S68" i="34"/>
  <c r="R77" i="34"/>
  <c r="R69" i="34"/>
  <c r="Q71" i="34"/>
  <c r="Q72" i="34" s="1"/>
  <c r="Q76" i="34"/>
  <c r="P73" i="34"/>
  <c r="N89" i="34"/>
  <c r="N87" i="34"/>
  <c r="N85" i="34"/>
  <c r="N90" i="34" s="1"/>
  <c r="AF80" i="34"/>
  <c r="AI49" i="34"/>
  <c r="AI62" i="34" s="1"/>
  <c r="AI60" i="34" s="1"/>
  <c r="AH62" i="34"/>
  <c r="AH61" i="34"/>
  <c r="AF67" i="34"/>
  <c r="AG59" i="34"/>
  <c r="AG80" i="34" s="1"/>
  <c r="A15" i="34"/>
  <c r="A12" i="34"/>
  <c r="P79" i="34" l="1"/>
  <c r="P84" i="34" s="1"/>
  <c r="P89" i="34" s="1"/>
  <c r="O89" i="34"/>
  <c r="O85" i="34"/>
  <c r="O90" i="34" s="1"/>
  <c r="R71" i="34"/>
  <c r="R76" i="34"/>
  <c r="T68" i="34"/>
  <c r="S77" i="34"/>
  <c r="S69" i="34"/>
  <c r="N88" i="34"/>
  <c r="N91" i="34" s="1"/>
  <c r="P87" i="34"/>
  <c r="P88" i="34" s="1"/>
  <c r="Q73" i="34"/>
  <c r="Q79" i="34"/>
  <c r="Q84" i="34" s="1"/>
  <c r="O88" i="34"/>
  <c r="AH60" i="34"/>
  <c r="AI59" i="34"/>
  <c r="AH59" i="34"/>
  <c r="AH80" i="34" s="1"/>
  <c r="AG67" i="34"/>
  <c r="AG81" i="34"/>
  <c r="P85" i="34" l="1"/>
  <c r="P90" i="34"/>
  <c r="S71" i="34"/>
  <c r="S76" i="34"/>
  <c r="P91" i="34"/>
  <c r="R72" i="34"/>
  <c r="R73" i="34" s="1"/>
  <c r="G30" i="34"/>
  <c r="O91" i="34"/>
  <c r="Q85" i="34"/>
  <c r="Q90" i="34" s="1"/>
  <c r="Q87" i="34"/>
  <c r="Q89" i="34"/>
  <c r="U68" i="34"/>
  <c r="T77" i="34"/>
  <c r="T69" i="34"/>
  <c r="AI80" i="34"/>
  <c r="AI67" i="34"/>
  <c r="AI81" i="34"/>
  <c r="AH67" i="34"/>
  <c r="AH81" i="34"/>
  <c r="V68" i="34" l="1"/>
  <c r="U77" i="34"/>
  <c r="U69" i="34"/>
  <c r="T76" i="34"/>
  <c r="T71" i="34"/>
  <c r="T72" i="34" s="1"/>
  <c r="R79" i="34"/>
  <c r="R84" i="34" s="1"/>
  <c r="S72" i="34"/>
  <c r="S73" i="34" s="1"/>
  <c r="Q88" i="34"/>
  <c r="Q91" i="34" s="1"/>
  <c r="R87" i="34" l="1"/>
  <c r="R85" i="34"/>
  <c r="R90" i="34" s="1"/>
  <c r="R89" i="34"/>
  <c r="U76" i="34"/>
  <c r="U71" i="34"/>
  <c r="U72" i="34" s="1"/>
  <c r="T73" i="34"/>
  <c r="W68" i="34"/>
  <c r="V77" i="34"/>
  <c r="V69" i="34"/>
  <c r="S79" i="34"/>
  <c r="S84" i="34" s="1"/>
  <c r="T79" i="34" l="1"/>
  <c r="T84" i="34" s="1"/>
  <c r="T85" i="34" s="1"/>
  <c r="W77" i="34"/>
  <c r="X68" i="34"/>
  <c r="W69" i="34"/>
  <c r="U73" i="34"/>
  <c r="T87" i="34"/>
  <c r="V76" i="34"/>
  <c r="V71" i="34"/>
  <c r="R88" i="34"/>
  <c r="R91" i="34" s="1"/>
  <c r="S87" i="34"/>
  <c r="S89" i="34"/>
  <c r="S85" i="34"/>
  <c r="S90" i="34" s="1"/>
  <c r="T89" i="34" l="1"/>
  <c r="U79" i="34"/>
  <c r="U84" i="34" s="1"/>
  <c r="U87" i="34" s="1"/>
  <c r="T88" i="34"/>
  <c r="S88" i="34"/>
  <c r="S91" i="34" s="1"/>
  <c r="W76" i="34"/>
  <c r="W71" i="34"/>
  <c r="X77" i="34"/>
  <c r="Y68" i="34"/>
  <c r="X69" i="34"/>
  <c r="V72" i="34"/>
  <c r="T90" i="34"/>
  <c r="U85" i="34" l="1"/>
  <c r="U90" i="34" s="1"/>
  <c r="U89" i="34"/>
  <c r="V79" i="34"/>
  <c r="V84" i="34" s="1"/>
  <c r="U88" i="34"/>
  <c r="U91" i="34" s="1"/>
  <c r="X76" i="34"/>
  <c r="X71" i="34"/>
  <c r="W72" i="34"/>
  <c r="W73" i="34" s="1"/>
  <c r="T91" i="34"/>
  <c r="V73" i="34"/>
  <c r="Z68" i="34"/>
  <c r="Y77" i="34"/>
  <c r="Y69" i="34"/>
  <c r="Y76" i="34" l="1"/>
  <c r="Y71" i="34"/>
  <c r="X72" i="34"/>
  <c r="AA68" i="34"/>
  <c r="Z77" i="34"/>
  <c r="Z69" i="34"/>
  <c r="V87" i="34"/>
  <c r="V89" i="34"/>
  <c r="V85" i="34"/>
  <c r="V90" i="34" s="1"/>
  <c r="W79" i="34"/>
  <c r="W84" i="34" s="1"/>
  <c r="Z71" i="34" l="1"/>
  <c r="Z72" i="34" s="1"/>
  <c r="Z76" i="34"/>
  <c r="X79" i="34"/>
  <c r="X84" i="34" s="1"/>
  <c r="Y72" i="34"/>
  <c r="Y73" i="34" s="1"/>
  <c r="W87" i="34"/>
  <c r="W88" i="34" s="1"/>
  <c r="W85" i="34"/>
  <c r="W90" i="34" s="1"/>
  <c r="W89" i="34"/>
  <c r="V88" i="34"/>
  <c r="V91" i="34" s="1"/>
  <c r="X73" i="34"/>
  <c r="AA77" i="34"/>
  <c r="AB68" i="34"/>
  <c r="AA69" i="34"/>
  <c r="A14" i="12"/>
  <c r="A15" i="13" s="1"/>
  <c r="E15" i="14" s="1"/>
  <c r="A15" i="6" s="1"/>
  <c r="A14" i="17" s="1"/>
  <c r="A15" i="10" s="1"/>
  <c r="A14" i="15" s="1"/>
  <c r="A15" i="5" s="1"/>
  <c r="X87" i="34" l="1"/>
  <c r="X89" i="34"/>
  <c r="X85" i="34"/>
  <c r="X90" i="34" s="1"/>
  <c r="AC68" i="34"/>
  <c r="AB77" i="34"/>
  <c r="AB69" i="34"/>
  <c r="Y79" i="34"/>
  <c r="Y84" i="34" s="1"/>
  <c r="AA76" i="34"/>
  <c r="AA71" i="34"/>
  <c r="W91" i="34"/>
  <c r="Z73" i="34"/>
  <c r="A11" i="12"/>
  <c r="A12" i="13" s="1"/>
  <c r="A8" i="12"/>
  <c r="A9" i="13" s="1"/>
  <c r="E9" i="14" s="1"/>
  <c r="A9" i="6" s="1"/>
  <c r="A8" i="17" s="1"/>
  <c r="A9" i="10" s="1"/>
  <c r="A8" i="15" s="1"/>
  <c r="A9" i="5" s="1"/>
  <c r="A4" i="12"/>
  <c r="Z79" i="34" l="1"/>
  <c r="Z84" i="34" s="1"/>
  <c r="Z89" i="34" s="1"/>
  <c r="AA72" i="34"/>
  <c r="AA73" i="34" s="1"/>
  <c r="AB76" i="34"/>
  <c r="AB71" i="34"/>
  <c r="AB72" i="34" s="1"/>
  <c r="Z87" i="34"/>
  <c r="Y87" i="34"/>
  <c r="Y88" i="34" s="1"/>
  <c r="Y89" i="34"/>
  <c r="Y85" i="34"/>
  <c r="Y90" i="34" s="1"/>
  <c r="X88" i="34"/>
  <c r="X91" i="34" s="1"/>
  <c r="AC77" i="34"/>
  <c r="AD68" i="34"/>
  <c r="AC69" i="34"/>
  <c r="A5" i="13"/>
  <c r="A5" i="14" s="1"/>
  <c r="A5" i="6" s="1"/>
  <c r="A4" i="17" s="1"/>
  <c r="A5" i="10" s="1"/>
  <c r="A5" i="35"/>
  <c r="A5" i="34"/>
  <c r="A5" i="24" s="1"/>
  <c r="A4" i="36" s="1"/>
  <c r="Z85" i="34" l="1"/>
  <c r="Z90" i="34"/>
  <c r="AC76" i="34"/>
  <c r="AC71" i="34"/>
  <c r="Y91" i="34"/>
  <c r="AB73" i="34"/>
  <c r="AE68" i="34"/>
  <c r="AD77" i="34"/>
  <c r="AD69" i="34"/>
  <c r="Z88" i="34"/>
  <c r="Z91" i="34" s="1"/>
  <c r="AA79" i="34"/>
  <c r="AA84" i="34" s="1"/>
  <c r="A4" i="15"/>
  <c r="A5" i="5" s="1"/>
  <c r="E12" i="14"/>
  <c r="A12" i="6" s="1"/>
  <c r="A11" i="17" s="1"/>
  <c r="A12" i="10" s="1"/>
  <c r="A11" i="15" s="1"/>
  <c r="A12" i="5" s="1"/>
  <c r="AB79" i="34" l="1"/>
  <c r="AB84" i="34" s="1"/>
  <c r="AB85" i="34" s="1"/>
  <c r="AA87" i="34"/>
  <c r="AA89" i="34"/>
  <c r="AA85" i="34"/>
  <c r="AA90" i="34" s="1"/>
  <c r="AE77" i="34"/>
  <c r="AF68" i="34"/>
  <c r="AE69" i="34"/>
  <c r="AC72" i="34"/>
  <c r="AC73" i="34" s="1"/>
  <c r="AD76" i="34"/>
  <c r="AD71"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89" i="34" l="1"/>
  <c r="AB87" i="34"/>
  <c r="AB88" i="34" s="1"/>
  <c r="AB90" i="34"/>
  <c r="AD72" i="34"/>
  <c r="AD73" i="34" s="1"/>
  <c r="AG68" i="34"/>
  <c r="AF77" i="34"/>
  <c r="AF69" i="34"/>
  <c r="AA88" i="34"/>
  <c r="AA91" i="34" s="1"/>
  <c r="AC79" i="34"/>
  <c r="AC84" i="34" s="1"/>
  <c r="AE76" i="34"/>
  <c r="AE71" i="34"/>
  <c r="AE72" i="34" s="1"/>
  <c r="E52" i="15"/>
  <c r="AB30" i="15"/>
  <c r="AB91" i="34" l="1"/>
  <c r="AC87" i="34"/>
  <c r="AC89" i="34"/>
  <c r="AC85" i="34"/>
  <c r="AC90" i="34" s="1"/>
  <c r="AE73" i="34"/>
  <c r="AH68" i="34"/>
  <c r="AG77" i="34"/>
  <c r="AG69" i="34"/>
  <c r="AF76" i="34"/>
  <c r="AF71" i="34"/>
  <c r="AF72" i="34" s="1"/>
  <c r="AD79" i="34"/>
  <c r="AD84" i="34" s="1"/>
  <c r="AD89" i="34" s="1"/>
  <c r="AB52" i="15"/>
  <c r="AD87" i="34" l="1"/>
  <c r="AD88" i="34" s="1"/>
  <c r="AD85" i="34"/>
  <c r="AD90" i="34" s="1"/>
  <c r="AE79" i="34"/>
  <c r="AE84" i="34" s="1"/>
  <c r="AG76" i="34"/>
  <c r="AG71" i="34"/>
  <c r="AF73" i="34"/>
  <c r="AI68" i="34"/>
  <c r="AH77" i="34"/>
  <c r="AH69" i="34"/>
  <c r="AC88" i="34"/>
  <c r="AC91" i="34" s="1"/>
  <c r="AF79" i="34" l="1"/>
  <c r="AF84" i="34" s="1"/>
  <c r="AF87" i="34" s="1"/>
  <c r="AI77" i="34"/>
  <c r="AI69" i="34"/>
  <c r="AE87" i="34"/>
  <c r="AE85" i="34"/>
  <c r="AE90" i="34" s="1"/>
  <c r="AE89" i="34"/>
  <c r="AH71" i="34"/>
  <c r="AH72" i="34" s="1"/>
  <c r="AH76" i="34"/>
  <c r="AG72" i="34"/>
  <c r="AG79" i="34" s="1"/>
  <c r="AG84" i="34" s="1"/>
  <c r="AD91" i="34"/>
  <c r="AF89" i="34" l="1"/>
  <c r="AF85" i="34"/>
  <c r="AF90" i="34" s="1"/>
  <c r="AG87" i="34"/>
  <c r="AG88" i="34" s="1"/>
  <c r="AG89" i="34"/>
  <c r="AG85" i="34"/>
  <c r="AG73" i="34"/>
  <c r="AE88" i="34"/>
  <c r="AE91" i="34" s="1"/>
  <c r="AH73" i="34"/>
  <c r="AH79" i="34"/>
  <c r="AH84" i="34" s="1"/>
  <c r="AI76" i="34"/>
  <c r="AI71" i="34"/>
  <c r="AI72" i="34" s="1"/>
  <c r="AF88" i="34"/>
  <c r="AF91" i="34" l="1"/>
  <c r="AG90" i="34"/>
  <c r="AG91" i="34"/>
  <c r="AI73" i="34"/>
  <c r="AI79" i="34"/>
  <c r="AI84" i="34" s="1"/>
  <c r="AH87" i="34"/>
  <c r="AH88" i="34" s="1"/>
  <c r="AH91" i="34" s="1"/>
  <c r="AH85" i="34"/>
  <c r="AH90" i="34" s="1"/>
  <c r="AH89" i="34"/>
  <c r="AI87" i="34" l="1"/>
  <c r="AI88" i="34" s="1"/>
  <c r="AI91" i="34" s="1"/>
  <c r="G29" i="34" s="1"/>
  <c r="AI85" i="34"/>
  <c r="AI90" i="34" s="1"/>
  <c r="G28" i="34" s="1"/>
  <c r="AI89" i="34"/>
</calcChain>
</file>

<file path=xl/sharedStrings.xml><?xml version="1.0" encoding="utf-8"?>
<sst xmlns="http://schemas.openxmlformats.org/spreadsheetml/2006/main" count="1482" uniqueCount="588">
  <si>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</si>
  <si>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</si>
  <si>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</si>
  <si>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</si>
  <si>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</si>
  <si>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</si>
  <si>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</si>
  <si>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</si>
  <si>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</si>
  <si>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</si>
  <si>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</si>
  <si>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</si>
  <si>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</si>
  <si>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</si>
  <si>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</si>
  <si>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</si>
  <si>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</si>
  <si>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</si>
  <si>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</si>
  <si>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</si>
  <si>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</si>
  <si>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</si>
  <si>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</si>
  <si>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</si>
  <si>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</si>
  <si>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</si>
  <si>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</si>
  <si>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</si>
  <si>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</si>
  <si>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</si>
  <si>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</si>
  <si>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</si>
  <si>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</si>
  <si>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</si>
  <si>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</si>
  <si>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</si>
  <si>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</si>
  <si>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</si>
  <si>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</si>
  <si>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</si>
  <si>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</si>
  <si>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</si>
  <si>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</si>
  <si>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</si>
  <si>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</si>
  <si>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</si>
  <si>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</si>
  <si>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</si>
  <si>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</si>
  <si>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</si>
  <si>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</si>
  <si>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</si>
  <si>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</si>
  <si>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</si>
  <si>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</si>
  <si>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</si>
  <si>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</si>
  <si>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</si>
  <si>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</si>
  <si>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</si>
  <si>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</si>
  <si>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</si>
  <si>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</si>
  <si>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</si>
  <si>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</si>
  <si>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</si>
  <si>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</si>
  <si>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</si>
  <si>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</si>
  <si>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</si>
  <si>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</si>
  <si>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</si>
  <si>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</si>
  <si>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</si>
  <si>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</si>
  <si>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</si>
  <si>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</si>
  <si>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</si>
  <si>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</si>
  <si>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</si>
  <si>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</si>
  <si>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</si>
  <si>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</si>
  <si>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</si>
  <si>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</si>
  <si>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</si>
  <si>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</si>
  <si>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</si>
  <si>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</si>
  <si>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</si>
  <si>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</si>
  <si>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</si>
  <si>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</si>
  <si>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</si>
  <si>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</si>
  <si>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</si>
  <si>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</si>
  <si>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</si>
  <si>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</si>
  <si>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</si>
  <si>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</si>
  <si>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</si>
  <si>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</si>
  <si>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</si>
  <si>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</si>
  <si>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</si>
  <si>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</si>
  <si>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</si>
  <si>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</si>
  <si>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</si>
  <si>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</si>
  <si>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</si>
  <si>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</si>
  <si>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</si>
  <si>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</si>
  <si>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</si>
  <si>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</si>
  <si>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</si>
  <si>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</si>
  <si>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</si>
  <si>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</si>
  <si>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</si>
  <si>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</si>
  <si>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</si>
  <si>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</si>
  <si>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</si>
  <si>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</si>
  <si>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</si>
  <si>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</si>
  <si>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</si>
  <si>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</si>
  <si>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</si>
  <si>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</si>
  <si>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</si>
  <si>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</si>
  <si>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</si>
  <si>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</si>
  <si>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</si>
  <si>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</si>
  <si>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</si>
  <si>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</si>
  <si>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</si>
  <si>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</si>
  <si>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</si>
  <si>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</si>
  <si>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</si>
  <si>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</si>
  <si>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</si>
  <si>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</si>
  <si>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</si>
  <si>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</si>
  <si>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</si>
  <si>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</si>
  <si>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</si>
  <si>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</si>
  <si>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</si>
  <si>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</si>
  <si>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</si>
  <si>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</si>
  <si>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</si>
  <si>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</si>
  <si>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</si>
  <si>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</si>
  <si>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</si>
  <si>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</si>
  <si>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</si>
  <si>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</si>
  <si>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</si>
  <si>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</si>
  <si>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</si>
  <si>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</si>
  <si>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</si>
  <si>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</si>
  <si>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</si>
  <si>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</si>
  <si>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</si>
  <si>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</si>
  <si>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</si>
  <si>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</si>
  <si>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</si>
  <si>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</si>
  <si>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</si>
  <si>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</si>
  <si>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</si>
  <si>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</si>
  <si>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</si>
  <si>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</si>
  <si>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</si>
  <si>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</si>
  <si>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</si>
  <si>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</si>
  <si>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</si>
  <si>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</si>
  <si>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</si>
  <si>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</si>
  <si>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</si>
  <si>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</si>
  <si>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</si>
  <si>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</si>
  <si>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</si>
  <si>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</si>
  <si>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</si>
  <si>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</si>
  <si>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</si>
  <si>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</si>
  <si>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</si>
  <si>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</si>
  <si>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</si>
  <si>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</si>
  <si>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</si>
  <si>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</si>
  <si>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</si>
  <si>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</si>
  <si>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</si>
  <si>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</si>
  <si>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</si>
  <si>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</si>
  <si>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</si>
  <si>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</si>
  <si>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</si>
  <si>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</si>
  <si>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</si>
  <si>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</si>
  <si>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</si>
  <si>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</si>
  <si>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</si>
  <si>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</si>
  <si>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</si>
  <si>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</si>
  <si>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</si>
  <si>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</si>
  <si>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</si>
  <si>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</si>
  <si>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</si>
  <si>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</si>
  <si>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</si>
  <si>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</si>
  <si>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</si>
  <si>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</si>
  <si>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</si>
  <si>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</si>
  <si>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</si>
  <si>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</si>
  <si>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</si>
  <si>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</si>
  <si>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</si>
  <si>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</si>
  <si>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</si>
  <si>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</si>
  <si>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</si>
  <si>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</si>
  <si>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</si>
  <si>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</si>
  <si>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</si>
  <si>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</si>
  <si>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</si>
  <si>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</si>
  <si>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</si>
  <si>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</si>
  <si>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</si>
  <si>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</si>
  <si>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</si>
  <si>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</si>
  <si>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</si>
  <si>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</si>
  <si>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</si>
  <si>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</si>
  <si>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</si>
  <si>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</si>
  <si>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</si>
  <si>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</si>
  <si>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</si>
  <si>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</si>
  <si>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</si>
  <si>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</si>
  <si>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</si>
  <si>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</si>
  <si>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</si>
  <si>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</si>
  <si>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</si>
  <si>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</si>
  <si>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</si>
  <si>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</si>
  <si>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</si>
  <si>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</si>
  <si>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</si>
  <si>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</si>
  <si>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</si>
  <si>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</si>
  <si>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</si>
  <si>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</si>
  <si>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</si>
  <si>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</si>
  <si>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</si>
  <si>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</si>
  <si>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</si>
  <si>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</si>
  <si>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</si>
  <si>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</si>
  <si>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</si>
  <si>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</si>
  <si>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</si>
  <si>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</si>
  <si>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</si>
  <si>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</si>
  <si>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</si>
  <si>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</si>
  <si>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</si>
  <si>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</si>
  <si>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</si>
  <si>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</si>
  <si>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</si>
  <si>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</si>
  <si>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</si>
  <si>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</si>
  <si>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</si>
  <si>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</si>
  <si>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</si>
  <si>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</si>
  <si>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</si>
  <si>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</si>
  <si>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</si>
  <si>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</si>
  <si>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</si>
  <si>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</si>
  <si>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</si>
  <si>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</si>
  <si>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</si>
  <si>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</si>
  <si>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</si>
  <si>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</si>
  <si>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</si>
  <si>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</si>
  <si>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</si>
  <si>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</si>
  <si>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</si>
  <si>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</si>
  <si>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</si>
  <si>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</si>
  <si>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</si>
  <si>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</si>
  <si>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</si>
  <si>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</si>
  <si>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</si>
  <si>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</si>
  <si>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</si>
  <si>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</si>
  <si>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</si>
  <si>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</si>
  <si>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</si>
  <si>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</si>
  <si>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</si>
  <si>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</si>
  <si>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</si>
  <si>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</si>
  <si>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</si>
  <si>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</si>
  <si>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</si>
  <si>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</si>
  <si>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</si>
  <si>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</si>
  <si>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</si>
  <si>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</si>
  <si>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</si>
  <si>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</si>
  <si>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</si>
  <si>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</si>
  <si>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</si>
  <si>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</si>
  <si>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</si>
  <si>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</si>
  <si>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</si>
  <si>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</si>
  <si>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</si>
  <si>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</si>
  <si>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</si>
  <si>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</si>
  <si>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</si>
  <si>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</si>
  <si>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</si>
  <si>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</si>
  <si>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</si>
  <si>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</si>
  <si>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</si>
  <si>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</si>
  <si>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</si>
  <si>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</si>
  <si>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</si>
  <si>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</si>
  <si>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</si>
  <si>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</si>
  <si>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</si>
  <si>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 xml:space="preserve">Год раскрытия информации: </t>
  </si>
  <si>
    <t xml:space="preserve"> по состоянию на 01.01.2015</t>
  </si>
  <si>
    <t>платы за технологическое присоединение</t>
  </si>
  <si>
    <t>Объект не относится к объектам ЕНЭС</t>
  </si>
  <si>
    <t>Сетевой объект</t>
  </si>
  <si>
    <t>Этапность при реализации отсутствует.</t>
  </si>
  <si>
    <t>Вторичное оборудование</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</si>
  <si>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</si>
  <si>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</si>
  <si>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</si>
  <si>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Реконструкция</t>
  </si>
  <si>
    <t>[юридическое лицо, вид услуг/ подряда, предмет договора, дата заключения/ расторжения и номер договора/ соглашений к договору]</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</si>
  <si>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</si>
  <si>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</si>
  <si>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</si>
  <si>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</si>
  <si>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</si>
  <si>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</si>
  <si>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</si>
  <si>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</si>
  <si>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</si>
  <si>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</si>
  <si>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</si>
  <si>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</si>
  <si>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</si>
  <si>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</si>
  <si>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</si>
  <si>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</si>
  <si>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</si>
  <si>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</si>
  <si>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</si>
  <si>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</si>
  <si>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</si>
  <si>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</si>
  <si>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</si>
  <si>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</si>
  <si>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</si>
  <si>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</si>
  <si>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</si>
  <si>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</si>
  <si>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</si>
  <si>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</si>
  <si>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</si>
  <si>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</si>
  <si>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</si>
  <si>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</si>
  <si>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</si>
  <si>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</si>
  <si>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</si>
  <si>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</si>
  <si>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</si>
  <si>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</si>
  <si>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</si>
  <si>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</si>
  <si>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</si>
  <si>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</si>
  <si>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</si>
  <si>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</si>
  <si>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</si>
  <si>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</si>
  <si>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</si>
  <si>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</si>
  <si>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</si>
  <si>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</si>
  <si>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</si>
  <si>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</si>
  <si>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</si>
  <si>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</si>
  <si>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</si>
  <si>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</si>
  <si>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</si>
  <si>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</si>
  <si>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</si>
  <si>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</si>
  <si>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</si>
  <si>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</si>
  <si>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</si>
  <si>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</si>
  <si>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</si>
  <si>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</si>
  <si>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</si>
  <si>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</si>
  <si>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</si>
  <si>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</si>
  <si>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</si>
  <si>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</si>
  <si>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</si>
  <si>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</si>
  <si>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</si>
  <si>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</si>
  <si>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</si>
  <si>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</si>
  <si>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</si>
  <si>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</si>
  <si>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r>
      <t>другое</t>
    </r>
    <r>
      <rPr>
        <vertAlign val="superscript"/>
        <sz val="12"/>
        <rFont val="Times New Roman"/>
        <family val="1"/>
        <charset val="204"/>
      </rPr>
      <t>3)</t>
    </r>
    <r>
      <rPr>
        <sz val="12"/>
        <rFont val="Times New Roman"/>
        <family val="1"/>
        <charset val="204"/>
      </rPr>
      <t>, шт.</t>
    </r>
  </si>
  <si>
    <t>Работы</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</si>
  <si>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</si>
  <si>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ПСД</t>
  </si>
  <si>
    <t>ВЗ</t>
  </si>
  <si>
    <t>ООК</t>
  </si>
  <si>
    <t>"Сетьстрой" ЗАО</t>
  </si>
  <si>
    <t>52052</t>
  </si>
  <si>
    <t>b2b-mrsk.ru</t>
  </si>
  <si>
    <t>"СП "Энергосетьстрой" АО</t>
  </si>
  <si>
    <t>Услуги</t>
  </si>
  <si>
    <t>Осуществление публичного технологического и ценового аудита инвестиционного проекта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</si>
  <si>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ЗЦ ООК РС</t>
  </si>
  <si>
    <t>АО "Янтарьэнерго"/ДУКИП</t>
  </si>
  <si>
    <t>2.</t>
  </si>
  <si>
    <t>3.</t>
  </si>
  <si>
    <t>3.6.</t>
  </si>
  <si>
    <t>4.</t>
  </si>
  <si>
    <t xml:space="preserve">4.1. </t>
  </si>
  <si>
    <t>4.6.</t>
  </si>
  <si>
    <t>ПИР</t>
  </si>
  <si>
    <t>Разработка проектной и рабочей документации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</si>
  <si>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УР</t>
  </si>
  <si>
    <t>ООК ЕП</t>
  </si>
  <si>
    <t>"Институт "ЭНЕРГОСЕТЬСТРОЙПРОЕКТ" АО</t>
  </si>
  <si>
    <t>50389</t>
  </si>
  <si>
    <t>14.09.2016</t>
  </si>
  <si>
    <t>05.10.2016</t>
  </si>
  <si>
    <t>"Интер РАО-Инжиниринг" ООО</t>
  </si>
  <si>
    <t>H_16-0184</t>
  </si>
  <si>
    <t>Модернизация, техническое перевооружение прочих объектов основных средств</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</si>
  <si>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</si>
  <si>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</si>
  <si>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</si>
  <si>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</si>
  <si>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r>
      <t>другое</t>
    </r>
    <r>
      <rPr>
        <vertAlign val="superscript"/>
        <sz val="12"/>
        <rFont val="Times New Roman"/>
        <family val="1"/>
        <charset val="204"/>
      </rPr>
      <t>3)</t>
    </r>
  </si>
  <si>
    <t>утв</t>
  </si>
  <si>
    <t>кор</t>
  </si>
  <si>
    <t>Микропроцессорный комплекс противоаварийной автоматики МКПА-2 для ПС 110 кВ -10 к-тов; Шкаф автоматики управления секционным (шиносоединительным) выключателем - 7 к-тов; Шкаф делительной защиты и автоматики управления секционным (шиносоединительным) выключателем - 3 к-та; Шкаф направленной высокочастотной защиты с функцией КСЗ линий 110 кВ с рем.перемычкой - 1 к-т; Шкаф определения места повреждения - 1 к-т; Шкаф ПА с функциями АОСН и АЧР - 34 к-та; Шкаф ступенчатых защит и автоматики управления выключателем 110 кВ - 3 к-та; Шкаф ступенчатых защит присоединений 110 кВ с функцией телеускорения ДЗ и ТНЗНП - 6 к-тов; Шкаф УПАСК ПРД/ПРМ по ВОЛС на 32 команды (АВАНТ К400) - 1 к-т</t>
  </si>
  <si>
    <t>ГАУ "МОСГОСЭКСПЕРТИЗА"</t>
  </si>
  <si>
    <t>1о</t>
  </si>
  <si>
    <t>884263</t>
  </si>
  <si>
    <t>"ЭФ-Инжиниринг" ООО</t>
  </si>
  <si>
    <t>02.05.2017</t>
  </si>
  <si>
    <t>03.05.2017</t>
  </si>
  <si>
    <t xml:space="preserve">Разработка рабочей и сметной документации для объектов: ПС 110кВ 0-29 Чкаловск, ПС 110кВ 0-43 Ушаковская, ПС 110 кВ 0-44 Промышленная, ПС 110 кВ 0-62 Пионерская, ПС 330 кВ Советск-330 по титулу «Этап II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t>
  </si>
  <si>
    <t>ОЗП</t>
  </si>
  <si>
    <t>"КАПШИН" ООО</t>
  </si>
  <si>
    <t>894477</t>
  </si>
  <si>
    <t>03.11.2017</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</si>
  <si>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</si>
  <si>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</si>
  <si>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Реализация титула предусматривает реконструкцию существующих и установку новых устройств РЗАиПА, СОТИАССО, АИИСКУЭ, связи на 52 подстанциях классом 110 кВ АО «Янтарьэнерго» и иных собственников и включает в себя:
1. строительство новых зданий ОПУ для установки вторичного оборудования в количестве 8 штук;
2. комплексная реконструкция систем оперативного постоянного тока (ЩПТ, АБ, ЗВУ) на 15 объектах;
3. реконструкция устройств релейной защиты и автоматики в количестве 127 шкафов;
4. модернизация существующих и установка новых шкафов комплекса противоаварийной автоматики в объеме 123 шкафов;
5. модернизация существующих и установка новых шкафов регистраторов аварийных событий в количестве 22 шкафов;
6. модернизация существующей Системы сбора и передачи информации на 46 объектах;
7. модернизация существующих и установка новых систем связи (установка мультиплексоров, телекоммуникационных шкафов и т.к.), с учетом применения оптической среды передачи данных по ВОЛС.</t>
  </si>
  <si>
    <t>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Обеспечение надежной работы 4х новых ТЭС</t>
  </si>
  <si>
    <t xml:space="preserve"> Обеспечение надежной работы в "изолированном режиме" Калининградской энергосистемы после строительства  4х новых ТЭС. Замена существующих и установка новых устройств РЗАиПА, СОТИАССО, АИИСКУЭ, связи на 52 подстанциях классом 110 кВ АО «Янтарьэнерго» и иных собственников.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</si>
  <si>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</si>
  <si>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ДС № 01/2017 от 31.10.2017; ДС № 02/2017 от 26.12.2017; ДС № 3/2018 от 30.10.2018; ДС № 04/2018 от 16.11.2018</t>
  </si>
  <si>
    <t>ДС № 1 от 20.08.2018</t>
  </si>
  <si>
    <t>ДС № 1 от 15.12.2017; ДС № 2 от 09.04.2018; ДС № 3 от 17.05.2018; ДС № 4 от 21.06.2018; ДС № 5 от 06.07.2018; ДС № 6 от 27.07.2018; ДС № 7 от 28.08.2018; ДС № 8 от 13.09.2018; ДС № 8-01 от 19.10.2018; ДС № 9 от 09.11.2018</t>
  </si>
  <si>
    <t>ДС № 1 от 13.06.2018; ДС № 2 от 21.06.2018; ДС № 3 от 27.07.2018; ДС № 4 от 17.08.2018; ДС № 5 от 27.08.2018; ДС № 6 от 28.08.2018; ДС № 7 от 10.09.2018; ДС № 8 от 13.09.2018; ДС № 8/01 от 13.09.2018; ДС № 9 от 21.09.2018; ДС № 10 от 24.09.2018; ДС № 11 от 08.10.2018; ДС № 12 от 19.10.2018; ДС № 13 от 26.10.2018; ДС № 14 от 09.11.2018</t>
  </si>
  <si>
    <t xml:space="preserve"> по состоянию на 01.01.2018</t>
  </si>
  <si>
    <t>Акционерное общество "Янтарьэнерго" ДЗО  ПАО "Россети"</t>
  </si>
  <si>
    <t xml:space="preserve">ПИР АО "Институт "Энергосетьпроект" дог. № 50389 от 18.10.2016, ООО КАПШИН дог. № 1192 от 03.11.2017 </t>
  </si>
  <si>
    <t>СМР с поставкой оборудования ЗАО Сетьстрой  дог.  № 327 от 02.05.2017; ЗАО Сетьстрой  дог.  № 1012389 от 08.06.2018</t>
  </si>
  <si>
    <t>Стройконтроль АО "ЦТЗ" дог.  № 852 от 14.08.2017</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</si>
  <si>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2018-2022 гг., утв. Распоряжением Губернатора Калининградской области от 26.04.2017 № 263-р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</si>
  <si>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1.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с изменениями от 26.02.2016 (№ 289-р), от 28.11.2017 (№ 2653-р).
2. Протокол совещания у заместителя Министра энергетики РФ В.М. Кравченко от 26.05.2016 №ВК-225-пр.
3.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2018-2022 гг., утв. Распоряжением Губернатора Калининградской области от 26.04.2017 № 263-р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
4. Протокол совещания по вопросу согласования материалов 2 этапа схем выдачи мощности новых объектов генерации на территории Калининградской области от 01.07.2016 (письмо АО "СО ЕЭС" от 06.07.2016 №Н31-II-I-19-8251ДСП).
5. Постановление Правительства РФ от 27.12.2004 № 854 "Об утверждении Правил оперативно-диспетчерского управления в электроэнергетике".
6. Техническое задание №25-2016-ЯЭ</t>
  </si>
  <si>
    <t>Да</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</si>
  <si>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</si>
  <si>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</si>
  <si>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</si>
  <si>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ЗАО "Сетьстрой"  договор  № 327 от 02.05.2017 (ДС № 1 от 15.12.2017; ДС № 2 от 09.04.2018; ДС № 3 от 17.05.2018; ДС № 4 от 21.06.2018; ДС № 5 от 06.07.2018; ДС № 6 от 27.07.2018; ДС № 7 от 28.08.2018; ДС № 8 от 13.09.2018; ДС № 8-01 от 19.10.2018; ДС № 9 от 09.11.2018, ДС № 10 от 12.03.2019) в ценах 2019 года, с НДС, млн рублей</t>
  </si>
  <si>
    <t>оплачено по договору, млн рублей</t>
  </si>
  <si>
    <t>освоено по договору, млн рублей</t>
  </si>
  <si>
    <t>ЗАО "Сетьстрой"  договор  № 1012389 от 08.06.2018  (ДС № 1 от 13.06.2018; ДС № 2 от 21.06.2018; ДС № 3 от 27.07.2018; ДС № 4 от 17.08.2018; ДС № 5 от 27.08.2018; ДС № 6 от 28.08.2018; ДС № 7 от 10.09.2018; ДС № 8 от 13.09.2018; ДС № 8/01 от 13.09.2018; ДС № 9 от 21.09.2018; ДС № 10 от 24.09.2018; ДС № 11 от 08.10.2018; ДС № 12 от 19.10.2018; ДС № 13 от 26.10.2018; ДС № 14 от 09.11.2018, ДС № 15 от 11.03.2019) в ценах 2019 года с НДС, млн рублей</t>
  </si>
  <si>
    <t>объем заключенного договора в ценах ______ года с НДС, млн рублей</t>
  </si>
  <si>
    <t>АО "Институт "ЭНЕРГОСЕТЬПРОЕКТ" договор  № 50389  от  18.10.2016 (ДС № 01/2017 от 31.10.2017; ДС № 02/2017 от 26.12.2017; ДС № 3/2018 от 30.10.2018; ДС № 04/2018 от 16.11.2018)   в ценах 2018 года с НДС, млн рублей</t>
  </si>
  <si>
    <t>ООО "Такси Европа" договор  № 878 от 13.08.2017 в ценах 2017 года с НДС , млн рублей</t>
  </si>
  <si>
    <t>АО "ЦТЗ" договор  № 852 от 14.08.2017 в ценах 2017 года с НДС , млн рублей</t>
  </si>
  <si>
    <t>ФАУ "Главгосэкспертиза России" договор  № 1091Д-17/ГГЭ-11210/02/ГС от  07.09.2017 в ценах 2017 года  с НДС, млн рублей</t>
  </si>
  <si>
    <t>ФАУ "Главгосэкспертиза России" договор  №1092Д-17/ГГЭ-11210/10/СГ от  07.09.2017 в ценах 2017 года  с НДС, млн рублей</t>
  </si>
  <si>
    <t>ООО "КАПШИН" договор № 1192 от 03.11.2017 (ДС № 1 от 20.08.2018, ДС № 2 от 14.12.2018) в ценах 2017 года с НДС, млн рублей</t>
  </si>
  <si>
    <t>ГАУ "Московская государственная экспертиза  договор № 1186 от 06.11.2017 в ценах 2017 года с НДС, млн рублей</t>
  </si>
  <si>
    <t>УФК по Калининградской области (Министерство природных ресурсов и экологии Калининградской области)  договор № 99 от 08.12.2017 в ценах 2017 года с НДС, млн рублей</t>
  </si>
  <si>
    <t>ФАУ "Главгосэкспертиза России"  договор  № 0304Д-18/ГГЭ-13123/11-02/ГС  от  18.04.2018   в ценах 2018 года с НДС, млн рублей</t>
  </si>
  <si>
    <t>ФАУ "Главгосэкспертиза России"  договор  № 0305Д-18/ГДЭ-13123/07-01/СГ  от  18.04.2018   в ценах 2018 года с НДС, млн рублей</t>
  </si>
  <si>
    <t>ООО "ЛУКОЙЛ-КМН"  договор № 18G0066 от 04.05.2018   в ценах 2018 года с НДС, млн рублей</t>
  </si>
  <si>
    <t>АО "Западная энергетическая компания"  договор  № 599 от  01.06.2018   в ценах 2018 года с НДС, млн рублей</t>
  </si>
  <si>
    <t>АНО "Центр Пожарной Безопасности" договор  № 767 от 28.06.2018 в ценах 2018 года с НДС , млн рублей</t>
  </si>
  <si>
    <t>Черняховский городской округ, Советский городской округ, Светловский городской округ, Гвардейский городской округ, Славский городской округ, Гусевский городской округ, Багратионовский городской округ, Городской округ "Город Калининград", Правдинский городской округ, Озерский городской округ, Зеленоградский городской округ</t>
  </si>
  <si>
    <t>Другое, штук</t>
  </si>
  <si>
    <t>ГГЭ № 00198-18/ГГЭ-13123/07-01 от 06.07.2018, ПСД, утв. приказом 216 от 11.07.2019, на основании заключенных договоров</t>
  </si>
  <si>
    <r>
      <t>Другое</t>
    </r>
    <r>
      <rPr>
        <vertAlign val="superscript"/>
        <sz val="12"/>
        <rFont val="Times New Roman"/>
        <family val="1"/>
        <charset val="204"/>
      </rPr>
      <t>3)</t>
    </r>
    <r>
      <rPr>
        <sz val="12"/>
        <rFont val="Times New Roman"/>
        <family val="1"/>
        <charset val="204"/>
      </rPr>
      <t>, штуки</t>
    </r>
  </si>
  <si>
    <t>50,505 млн рублей/комплект</t>
  </si>
  <si>
    <t>2020 год</t>
  </si>
  <si>
    <t>2020</t>
  </si>
  <si>
    <t>З</t>
  </si>
  <si>
    <t>Принят к бухгалтерскому учету</t>
  </si>
  <si>
    <t xml:space="preserve">Принят к бухгалтерскому учету, оформлен акт приемки законченного строительством объекта </t>
  </si>
  <si>
    <t>18.10.2016
03.11.2017</t>
  </si>
  <si>
    <t>02.05.2017
08.06.2018</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</si>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</sst>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419]mmmm\ yyyy;@"/>
    <numFmt numFmtId="171" formatCode="#,##0.000"/>
    <numFmt numFmtId="172" formatCode="#,##0.00_ ;\-#,##0.00\ "/>
    <numFmt numFmtId="173" formatCode="######0.0#####"/>
    <numFmt numFmtId="174" formatCode="[$-419]mmmm;@"/>
    <numFmt numFmtId="175" formatCode="_-* #,##0\ _₽_-;\-* #,##0\ _₽_-;_-* &quot;-&quot;??\ _₽_-;_-@_-"/>
    <numFmt numFmtId="176" formatCode="_-* #,##0.0000\ _₽_-;\-* #,##0.0000\ _₽_-;_-* &quot;-&quot;??\ _₽_-;_-@_-"/>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name val="Arial Cyr"/>
      <family val="2"/>
      <charset val="204"/>
    </font>
    <font>
      <sz val="10"/>
      <color theme="0" tint="-4.9989318521683403E-2"/>
      <name val="Arial Cyr"/>
      <charset val="204"/>
    </font>
    <font>
      <sz val="9"/>
      <name val="Times New Roman"/>
      <family val="1"/>
      <charset val="204"/>
    </font>
    <font>
      <b/>
      <u/>
      <sz val="12"/>
      <name val="Times New Roman"/>
      <family val="1"/>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0" tint="-4.9989318521683403E-2"/>
      <name val="Times New Roman"/>
      <family val="1"/>
      <charset val="204"/>
    </font>
    <font>
      <sz val="11"/>
      <color theme="0" tint="-0.249977111117893"/>
      <name val="Times New Roman"/>
      <family val="1"/>
      <charset val="204"/>
    </font>
    <font>
      <b/>
      <sz val="12"/>
      <color theme="1"/>
      <name val="Times New Roman"/>
      <family val="1"/>
      <charset val="204"/>
    </font>
    <font>
      <b/>
      <u/>
      <sz val="12"/>
      <color theme="1"/>
      <name val="Times New Roman"/>
      <family val="1"/>
      <charset val="204"/>
    </font>
    <font>
      <sz val="10"/>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ck">
        <color rgb="FF3366FF"/>
      </left>
      <right/>
      <top style="thick">
        <color rgb="FF3366FF"/>
      </top>
      <bottom/>
      <diagonal/>
    </border>
    <border>
      <left/>
      <right/>
      <top style="thick">
        <color rgb="FF3366FF"/>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8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49"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9" fontId="40" fillId="0" borderId="0" applyFont="0" applyFill="0" applyBorder="0" applyAlignment="0" applyProtection="0"/>
    <xf numFmtId="164" fontId="1" fillId="0" borderId="0" applyFont="0" applyFill="0" applyBorder="0" applyAlignment="0" applyProtection="0"/>
    <xf numFmtId="0" fontId="10" fillId="0" borderId="0"/>
    <xf numFmtId="9" fontId="1" fillId="0" borderId="0" applyFont="0" applyFill="0" applyBorder="0" applyAlignment="0" applyProtection="0"/>
    <xf numFmtId="174" fontId="10" fillId="0" borderId="0"/>
    <xf numFmtId="43" fontId="1" fillId="0" borderId="0" applyFont="0" applyFill="0" applyBorder="0" applyAlignment="0" applyProtection="0"/>
    <xf numFmtId="0" fontId="2" fillId="0" borderId="0"/>
    <xf numFmtId="0" fontId="10" fillId="0" borderId="0"/>
  </cellStyleXfs>
  <cellXfs count="478">
    <xf numFmtId="0" fontId="0" fillId="0" borderId="0" xfId="0"/>
    <xf numFmtId="0" fontId="11" fillId="0" borderId="0" xfId="2" applyFont="1" applyAlignment="1">
      <alignment horizontal="right"/>
    </xf>
    <xf numFmtId="0" fontId="9" fillId="0" borderId="0" xfId="1" applyFont="1" applyFill="1"/>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37" fillId="0" borderId="0" xfId="2" applyFont="1"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39" fillId="0" borderId="0" xfId="2" applyFont="1" applyFill="1" applyAlignment="1">
      <alignment horizontal="center" vertical="top" wrapText="1"/>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4" xfId="67" applyNumberFormat="1" applyFont="1" applyFill="1" applyBorder="1" applyAlignment="1">
      <alignment vertical="center"/>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9" fontId="35" fillId="0" borderId="36" xfId="67" applyNumberFormat="1" applyFont="1" applyFill="1" applyBorder="1" applyAlignment="1">
      <alignment vertical="center"/>
    </xf>
    <xf numFmtId="3" fontId="35" fillId="0" borderId="31" xfId="67" applyNumberFormat="1" applyFont="1" applyFill="1" applyBorder="1" applyAlignment="1">
      <alignment vertical="center"/>
    </xf>
    <xf numFmtId="10" fontId="35" fillId="0" borderId="37" xfId="67" applyNumberFormat="1" applyFont="1" applyFill="1" applyBorder="1" applyAlignment="1">
      <alignment vertical="center"/>
    </xf>
    <xf numFmtId="10" fontId="35" fillId="0" borderId="33" xfId="67" applyNumberFormat="1" applyFont="1" applyFill="1" applyBorder="1" applyAlignment="1">
      <alignment vertical="center"/>
    </xf>
    <xf numFmtId="1" fontId="6" fillId="0" borderId="24" xfId="67" applyNumberFormat="1" applyFont="1" applyFill="1" applyBorder="1" applyAlignment="1">
      <alignment horizontal="center" vertical="center"/>
    </xf>
    <xf numFmtId="169" fontId="6" fillId="0" borderId="0" xfId="67" applyNumberFormat="1" applyFont="1" applyFill="1" applyAlignment="1">
      <alignment vertical="center"/>
    </xf>
    <xf numFmtId="0" fontId="45" fillId="0" borderId="0" xfId="0" applyFont="1" applyAlignment="1">
      <alignment horizontal="left" vertical="top"/>
    </xf>
    <xf numFmtId="0" fontId="10" fillId="0" borderId="0" xfId="2" applyFont="1" applyFill="1" applyAlignment="1">
      <alignment horizontal="center" vertical="center"/>
    </xf>
    <xf numFmtId="0" fontId="41" fillId="0" borderId="0" xfId="0" applyFont="1" applyFill="1" applyAlignment="1">
      <alignment horizontal="left" vertical="top"/>
    </xf>
    <xf numFmtId="0" fontId="10" fillId="0" borderId="0" xfId="0" applyFont="1" applyFill="1"/>
    <xf numFmtId="0" fontId="10" fillId="0" borderId="0" xfId="0" applyFont="1" applyFill="1" applyBorder="1" applyAlignment="1">
      <alignment horizontal="right" wrapText="1"/>
    </xf>
    <xf numFmtId="0" fontId="39" fillId="0" borderId="0" xfId="2" applyFont="1"/>
    <xf numFmtId="3" fontId="35" fillId="0" borderId="32" xfId="67" applyNumberFormat="1" applyFont="1" applyFill="1" applyBorder="1" applyAlignment="1">
      <alignment vertical="center"/>
    </xf>
    <xf numFmtId="0" fontId="0" fillId="0" borderId="0" xfId="0" applyAlignment="1">
      <alignment horizontal="center" vertical="center"/>
    </xf>
    <xf numFmtId="0" fontId="10" fillId="0" borderId="0" xfId="0" applyFont="1" applyFill="1" applyAlignment="1">
      <alignment horizontal="center" vertical="center"/>
    </xf>
    <xf numFmtId="0" fontId="3" fillId="0" borderId="0" xfId="1" applyFont="1" applyFill="1" applyBorder="1" applyAlignment="1">
      <alignment horizontal="center" vertical="center"/>
    </xf>
    <xf numFmtId="0" fontId="39"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0" fontId="50" fillId="0" borderId="0" xfId="62" applyFont="1" applyFill="1" applyBorder="1"/>
    <xf numFmtId="0" fontId="10" fillId="0" borderId="0" xfId="67" applyFont="1" applyFill="1" applyAlignment="1">
      <alignment vertical="center"/>
    </xf>
    <xf numFmtId="0" fontId="50" fillId="0" borderId="0" xfId="62" applyFont="1" applyFill="1"/>
    <xf numFmtId="0" fontId="37" fillId="0" borderId="25" xfId="2" applyNumberFormat="1" applyFont="1" applyFill="1" applyBorder="1" applyAlignment="1">
      <alignment horizontal="justify" vertical="center"/>
    </xf>
    <xf numFmtId="0" fontId="37" fillId="0" borderId="25" xfId="2" applyFont="1" applyFill="1" applyBorder="1" applyAlignment="1">
      <alignment horizontal="justify"/>
    </xf>
    <xf numFmtId="0" fontId="37" fillId="0" borderId="26" xfId="2" applyFont="1" applyFill="1" applyBorder="1" applyAlignment="1">
      <alignment horizontal="left"/>
    </xf>
    <xf numFmtId="0" fontId="37" fillId="0" borderId="25" xfId="2" applyFont="1" applyFill="1" applyBorder="1" applyAlignment="1">
      <alignment horizontal="left" vertical="center"/>
    </xf>
    <xf numFmtId="0" fontId="37" fillId="0" borderId="28" xfId="2" applyFont="1" applyFill="1" applyBorder="1" applyAlignment="1">
      <alignment horizontal="left" vertical="center" wrapText="1"/>
    </xf>
    <xf numFmtId="0" fontId="38" fillId="0" borderId="27" xfId="2" applyFont="1" applyFill="1" applyBorder="1" applyAlignment="1">
      <alignment horizontal="justify" vertical="top" wrapText="1"/>
    </xf>
    <xf numFmtId="171" fontId="37" fillId="0" borderId="25" xfId="2" applyNumberFormat="1" applyFont="1" applyFill="1" applyBorder="1" applyAlignment="1">
      <alignment horizontal="justify" vertical="top" wrapText="1"/>
    </xf>
    <xf numFmtId="0" fontId="37" fillId="25" borderId="25" xfId="2" applyFont="1" applyFill="1" applyBorder="1" applyAlignment="1">
      <alignment horizontal="justify" vertical="top" wrapText="1"/>
    </xf>
    <xf numFmtId="171" fontId="37" fillId="25"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0" xfId="2" applyNumberFormat="1" applyFont="1" applyFill="1" applyBorder="1" applyAlignment="1">
      <alignment horizontal="justify" vertical="top" wrapText="1"/>
    </xf>
    <xf numFmtId="0" fontId="37" fillId="0" borderId="25" xfId="2" applyFont="1" applyFill="1" applyBorder="1" applyAlignment="1">
      <alignment vertical="top" wrapText="1"/>
    </xf>
    <xf numFmtId="0" fontId="37" fillId="0" borderId="39"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9" xfId="2" applyFont="1" applyFill="1" applyBorder="1" applyAlignment="1">
      <alignment horizontal="justify" vertical="top" wrapText="1"/>
    </xf>
    <xf numFmtId="0" fontId="37" fillId="0" borderId="26" xfId="2" applyFont="1" applyFill="1" applyBorder="1" applyAlignment="1">
      <alignment horizontal="left" vertical="center"/>
    </xf>
    <xf numFmtId="172" fontId="39" fillId="0" borderId="40" xfId="2" applyNumberFormat="1" applyFont="1" applyFill="1" applyBorder="1" applyAlignment="1">
      <alignment horizontal="center" vertical="center" wrapText="1"/>
    </xf>
    <xf numFmtId="172" fontId="10" fillId="0" borderId="40" xfId="2" applyNumberFormat="1" applyFont="1" applyFill="1" applyBorder="1" applyAlignment="1">
      <alignment horizontal="center" vertical="center" wrapText="1"/>
    </xf>
    <xf numFmtId="4" fontId="37" fillId="0" borderId="28" xfId="2" applyNumberFormat="1" applyFont="1" applyFill="1" applyBorder="1" applyAlignment="1">
      <alignment horizontal="left" vertical="center" wrapText="1"/>
    </xf>
    <xf numFmtId="0" fontId="42" fillId="0" borderId="0" xfId="1" applyFont="1" applyAlignment="1">
      <alignment vertical="center"/>
    </xf>
    <xf numFmtId="0" fontId="10" fillId="0" borderId="0" xfId="1" applyFont="1" applyAlignment="1">
      <alignment vertical="center"/>
    </xf>
    <xf numFmtId="0" fontId="10" fillId="0" borderId="41" xfId="2" applyNumberFormat="1" applyFont="1" applyFill="1" applyBorder="1" applyAlignment="1">
      <alignment horizontal="center" vertical="top" wrapText="1" shrinkToFit="1"/>
    </xf>
    <xf numFmtId="0" fontId="10" fillId="0" borderId="41" xfId="2" applyFont="1" applyFill="1" applyBorder="1" applyAlignment="1">
      <alignment wrapText="1" shrinkToFit="1"/>
    </xf>
    <xf numFmtId="0" fontId="0" fillId="0" borderId="41" xfId="0" applyFill="1" applyBorder="1" applyAlignment="1">
      <alignment wrapText="1" shrinkToFit="1"/>
    </xf>
    <xf numFmtId="0" fontId="10" fillId="0" borderId="41" xfId="2" applyNumberFormat="1" applyFont="1" applyFill="1" applyBorder="1" applyAlignment="1">
      <alignment horizontal="left" vertical="top" wrapText="1" shrinkToFit="1"/>
    </xf>
    <xf numFmtId="173" fontId="39" fillId="0" borderId="41" xfId="2" applyNumberFormat="1" applyFont="1" applyFill="1" applyBorder="1" applyAlignment="1">
      <alignment horizontal="right" vertical="top" wrapText="1" shrinkToFit="1"/>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11" fillId="0" borderId="0" xfId="1" applyFont="1" applyFill="1" applyBorder="1" applyAlignment="1">
      <alignment horizontal="center" vertical="center"/>
    </xf>
    <xf numFmtId="0" fontId="39" fillId="0" borderId="0" xfId="0" applyFont="1" applyFill="1" applyAlignment="1">
      <alignment horizontal="center" vertical="center"/>
    </xf>
    <xf numFmtId="0" fontId="42" fillId="0" borderId="0" xfId="1" applyFont="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42" fillId="0" borderId="0" xfId="2" applyFont="1" applyFill="1" applyAlignment="1">
      <alignment horizontal="center"/>
    </xf>
    <xf numFmtId="0" fontId="53" fillId="0" borderId="0" xfId="1" applyFont="1"/>
    <xf numFmtId="0" fontId="14" fillId="0" borderId="0" xfId="1" applyFont="1" applyFill="1"/>
    <xf numFmtId="0" fontId="54" fillId="0" borderId="0" xfId="1" applyFont="1" applyAlignment="1">
      <alignment horizontal="left" vertical="center"/>
    </xf>
    <xf numFmtId="0" fontId="56" fillId="0" borderId="0" xfId="1" applyFont="1" applyAlignment="1">
      <alignment vertical="center"/>
    </xf>
    <xf numFmtId="0" fontId="14" fillId="0" borderId="0" xfId="1" applyFont="1" applyBorder="1"/>
    <xf numFmtId="0" fontId="51" fillId="0" borderId="0" xfId="1" applyFont="1"/>
    <xf numFmtId="0" fontId="11" fillId="0" borderId="0" xfId="1" applyFont="1" applyAlignment="1">
      <alignment horizontal="center" vertical="center"/>
    </xf>
    <xf numFmtId="0" fontId="55"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1"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1" fillId="24" borderId="0" xfId="1" applyFont="1" applyFill="1" applyBorder="1"/>
    <xf numFmtId="0" fontId="51" fillId="24" borderId="0" xfId="1" applyFont="1" applyFill="1"/>
    <xf numFmtId="0" fontId="10" fillId="0" borderId="1" xfId="1" applyFont="1" applyBorder="1" applyAlignment="1">
      <alignment horizontal="left" vertical="center" wrapText="1"/>
    </xf>
    <xf numFmtId="0" fontId="53"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horizontal="center" vertical="center" wrapText="1"/>
    </xf>
    <xf numFmtId="0" fontId="57" fillId="0" borderId="0" xfId="0" applyFont="1"/>
    <xf numFmtId="0" fontId="51" fillId="0" borderId="0" xfId="1" applyFont="1" applyBorder="1" applyAlignment="1">
      <alignment horizontal="center"/>
    </xf>
    <xf numFmtId="0" fontId="51" fillId="0" borderId="0" xfId="1" applyFont="1" applyAlignment="1">
      <alignment horizontal="center"/>
    </xf>
    <xf numFmtId="0" fontId="0" fillId="0" borderId="0" xfId="0" applyFill="1"/>
    <xf numFmtId="0" fontId="39" fillId="0" borderId="41" xfId="2" applyNumberFormat="1" applyFont="1" applyFill="1" applyBorder="1" applyAlignment="1">
      <alignment horizontal="center" vertical="top" wrapText="1" shrinkToFit="1"/>
    </xf>
    <xf numFmtId="0" fontId="39" fillId="0" borderId="41" xfId="2" applyFont="1" applyFill="1" applyBorder="1" applyAlignment="1">
      <alignment horizontal="center" vertical="center" wrapText="1" shrinkToFit="1"/>
    </xf>
    <xf numFmtId="0" fontId="55" fillId="0" borderId="0" xfId="2" applyFont="1" applyFill="1" applyAlignment="1">
      <alignment vertical="center"/>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172" fontId="10" fillId="0" borderId="40" xfId="62" applyNumberFormat="1" applyFont="1" applyFill="1" applyBorder="1" applyAlignment="1" applyProtection="1">
      <alignment horizontal="center" vertical="center" wrapText="1"/>
      <protection locked="0"/>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4" fillId="0" borderId="1" xfId="49" applyFont="1" applyBorder="1" applyAlignment="1">
      <alignment horizontal="center" vertical="center"/>
    </xf>
    <xf numFmtId="0" fontId="64" fillId="0" borderId="0" xfId="49" applyFont="1"/>
    <xf numFmtId="0" fontId="10" fillId="0" borderId="0" xfId="49" applyFont="1" applyAlignment="1">
      <alignment horizontal="center" vertical="center" wrapText="1"/>
    </xf>
    <xf numFmtId="0" fontId="10" fillId="25" borderId="0" xfId="2" applyFont="1" applyFill="1"/>
    <xf numFmtId="0" fontId="36" fillId="0" borderId="46" xfId="67" applyFont="1" applyFill="1" applyBorder="1" applyAlignment="1">
      <alignment horizontal="center" vertical="center"/>
    </xf>
    <xf numFmtId="0" fontId="36" fillId="0" borderId="47" xfId="67" applyFont="1" applyFill="1" applyBorder="1" applyAlignment="1">
      <alignment horizontal="center" vertical="center"/>
    </xf>
    <xf numFmtId="0" fontId="6" fillId="0" borderId="47" xfId="67" applyFont="1" applyFill="1" applyBorder="1" applyAlignment="1">
      <alignment vertical="center"/>
    </xf>
    <xf numFmtId="0" fontId="47" fillId="0" borderId="47" xfId="67" applyFont="1" applyFill="1" applyBorder="1" applyAlignment="1">
      <alignment horizontal="left" vertical="center"/>
    </xf>
    <xf numFmtId="0" fontId="45" fillId="0" borderId="47" xfId="67" applyFont="1" applyFill="1" applyBorder="1" applyAlignment="1">
      <alignment vertical="center"/>
    </xf>
    <xf numFmtId="0" fontId="6" fillId="0" borderId="48" xfId="67" applyFont="1" applyFill="1" applyBorder="1" applyAlignment="1">
      <alignment vertical="center"/>
    </xf>
    <xf numFmtId="0" fontId="6" fillId="0" borderId="0" xfId="67" applyFont="1" applyFill="1" applyBorder="1" applyAlignment="1">
      <alignment vertical="center"/>
    </xf>
    <xf numFmtId="0" fontId="6" fillId="0" borderId="49" xfId="67" applyFont="1" applyFill="1" applyBorder="1" applyAlignment="1">
      <alignment vertical="center"/>
    </xf>
    <xf numFmtId="0" fontId="36" fillId="0" borderId="0" xfId="67" applyFont="1" applyFill="1" applyBorder="1" applyAlignment="1">
      <alignment vertical="center"/>
    </xf>
    <xf numFmtId="0" fontId="6" fillId="0" borderId="50" xfId="67" applyFont="1" applyFill="1" applyBorder="1" applyAlignment="1">
      <alignment vertical="center"/>
    </xf>
    <xf numFmtId="4" fontId="65" fillId="0" borderId="5" xfId="67" applyNumberFormat="1" applyFont="1" applyFill="1" applyBorder="1" applyAlignment="1">
      <alignment horizontal="center" vertical="center"/>
    </xf>
    <xf numFmtId="3" fontId="65" fillId="0" borderId="5" xfId="67" applyNumberFormat="1" applyFont="1" applyFill="1" applyBorder="1" applyAlignment="1">
      <alignment horizontal="center" vertical="center"/>
    </xf>
    <xf numFmtId="0" fontId="45" fillId="0" borderId="45" xfId="67" applyFont="1" applyFill="1" applyBorder="1" applyAlignment="1">
      <alignment horizontal="center" vertical="center"/>
    </xf>
    <xf numFmtId="0" fontId="65" fillId="0" borderId="5" xfId="67" applyFont="1" applyFill="1" applyBorder="1" applyAlignment="1">
      <alignment horizontal="center"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3" xfId="67" applyFont="1" applyFill="1" applyBorder="1" applyAlignment="1">
      <alignment vertical="center"/>
    </xf>
    <xf numFmtId="0" fontId="6" fillId="0" borderId="54" xfId="67" applyFont="1" applyFill="1" applyBorder="1" applyAlignment="1">
      <alignment vertical="center"/>
    </xf>
    <xf numFmtId="0" fontId="48" fillId="0" borderId="0" xfId="67" applyFont="1" applyFill="1" applyBorder="1" applyAlignment="1">
      <alignment vertical="center"/>
    </xf>
    <xf numFmtId="0" fontId="6" fillId="0" borderId="55" xfId="67" applyFont="1" applyFill="1" applyBorder="1" applyAlignment="1">
      <alignment horizontal="left" vertical="center"/>
    </xf>
    <xf numFmtId="0" fontId="6" fillId="0" borderId="56" xfId="67" applyFont="1" applyFill="1" applyBorder="1" applyAlignment="1">
      <alignment vertical="center"/>
    </xf>
    <xf numFmtId="0" fontId="6" fillId="0" borderId="57" xfId="67" applyFont="1" applyFill="1" applyBorder="1" applyAlignment="1">
      <alignment vertical="center"/>
    </xf>
    <xf numFmtId="0" fontId="6" fillId="0" borderId="58" xfId="67" applyFont="1" applyFill="1" applyBorder="1" applyAlignment="1">
      <alignment vertical="center"/>
    </xf>
    <xf numFmtId="0" fontId="36" fillId="0" borderId="55" xfId="67" applyFont="1" applyFill="1" applyBorder="1" applyAlignment="1">
      <alignment vertical="center"/>
    </xf>
    <xf numFmtId="3" fontId="48" fillId="0" borderId="0" xfId="67" applyNumberFormat="1" applyFont="1" applyFill="1" applyBorder="1" applyAlignment="1">
      <alignment horizontal="center" vertical="center"/>
    </xf>
    <xf numFmtId="0" fontId="36" fillId="0" borderId="56" xfId="67" applyFont="1" applyFill="1" applyBorder="1" applyAlignment="1">
      <alignment vertical="center"/>
    </xf>
    <xf numFmtId="0" fontId="6" fillId="0" borderId="56" xfId="67" applyFont="1" applyFill="1" applyBorder="1" applyAlignment="1">
      <alignment horizontal="left" vertical="center"/>
    </xf>
    <xf numFmtId="0" fontId="36" fillId="0" borderId="56" xfId="67" applyFont="1" applyFill="1" applyBorder="1" applyAlignment="1">
      <alignment horizontal="left" vertical="center"/>
    </xf>
    <xf numFmtId="0" fontId="36" fillId="0" borderId="57" xfId="67" applyFont="1" applyFill="1" applyBorder="1" applyAlignment="1">
      <alignment horizontal="left" vertical="center"/>
    </xf>
    <xf numFmtId="167" fontId="66" fillId="0" borderId="0" xfId="67" applyNumberFormat="1" applyFont="1" applyFill="1" applyBorder="1" applyAlignment="1">
      <alignment horizontal="center" vertical="center"/>
    </xf>
    <xf numFmtId="0" fontId="6" fillId="0" borderId="56" xfId="67" applyFont="1" applyFill="1" applyBorder="1" applyAlignment="1">
      <alignment horizontal="left" vertical="center" wrapText="1"/>
    </xf>
    <xf numFmtId="0" fontId="36" fillId="0" borderId="57" xfId="67" applyFont="1" applyFill="1" applyBorder="1" applyAlignment="1">
      <alignment vertical="center"/>
    </xf>
    <xf numFmtId="0" fontId="6" fillId="0" borderId="59" xfId="67" applyFont="1" applyFill="1" applyBorder="1" applyAlignment="1">
      <alignment vertical="center"/>
    </xf>
    <xf numFmtId="0" fontId="6" fillId="0" borderId="60" xfId="67" applyFont="1" applyFill="1" applyBorder="1" applyAlignment="1">
      <alignment vertical="center"/>
    </xf>
    <xf numFmtId="0" fontId="6" fillId="0" borderId="62" xfId="67" applyFont="1" applyFill="1" applyBorder="1" applyAlignment="1">
      <alignment vertical="center"/>
    </xf>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9" fillId="0" borderId="0" xfId="1" applyFont="1" applyFill="1" applyBorder="1"/>
    <xf numFmtId="0" fontId="3" fillId="0" borderId="0" xfId="1" applyFont="1" applyFill="1" applyAlignment="1">
      <alignment horizontal="center" vertical="center"/>
    </xf>
    <xf numFmtId="0" fontId="5" fillId="0" borderId="0" xfId="1" applyFont="1" applyFill="1"/>
    <xf numFmtId="0" fontId="7" fillId="0" borderId="0" xfId="1" applyFont="1" applyFill="1" applyAlignment="1">
      <alignment vertical="center"/>
    </xf>
    <xf numFmtId="49" fontId="51" fillId="0" borderId="0" xfId="50" applyNumberFormat="1" applyFont="1" applyFill="1" applyAlignment="1">
      <alignment vertical="center"/>
    </xf>
    <xf numFmtId="0" fontId="51" fillId="0" borderId="0" xfId="50" applyFont="1" applyFill="1" applyAlignment="1"/>
    <xf numFmtId="0" fontId="51" fillId="0" borderId="0" xfId="50" applyFont="1" applyFill="1"/>
    <xf numFmtId="0" fontId="40" fillId="0" borderId="0" xfId="62" applyFill="1"/>
    <xf numFmtId="0" fontId="40" fillId="0" borderId="0" xfId="62" applyFill="1" applyAlignment="1">
      <alignment wrapText="1"/>
    </xf>
    <xf numFmtId="0" fontId="46" fillId="0" borderId="0" xfId="62" applyFont="1" applyFill="1" applyAlignment="1">
      <alignment wrapText="1"/>
    </xf>
    <xf numFmtId="0" fontId="39" fillId="0" borderId="63" xfId="2" applyNumberFormat="1" applyFont="1" applyFill="1" applyBorder="1" applyAlignment="1">
      <alignment horizontal="center" vertical="top" wrapText="1" shrinkToFit="1"/>
    </xf>
    <xf numFmtId="0" fontId="10" fillId="0" borderId="63" xfId="2" applyNumberFormat="1" applyFont="1" applyFill="1" applyBorder="1" applyAlignment="1">
      <alignment horizontal="center" vertical="center" wrapText="1" shrinkToFit="1"/>
    </xf>
    <xf numFmtId="2" fontId="37" fillId="0" borderId="25" xfId="2" applyNumberFormat="1" applyFont="1" applyFill="1" applyBorder="1" applyAlignment="1">
      <alignment horizontal="justify" vertical="top" wrapText="1"/>
    </xf>
    <xf numFmtId="0" fontId="10" fillId="0" borderId="64" xfId="45" applyFont="1" applyFill="1" applyBorder="1" applyAlignment="1">
      <alignment horizontal="left" vertical="center" wrapText="1"/>
    </xf>
    <xf numFmtId="0" fontId="37" fillId="0" borderId="65" xfId="49" applyFont="1" applyBorder="1" applyAlignment="1">
      <alignment horizontal="center" vertical="center" wrapText="1"/>
    </xf>
    <xf numFmtId="1" fontId="10" fillId="0" borderId="65" xfId="49" applyNumberFormat="1" applyFont="1" applyBorder="1" applyAlignment="1">
      <alignment horizontal="center" vertical="center" wrapText="1"/>
    </xf>
    <xf numFmtId="170" fontId="37" fillId="0" borderId="65" xfId="49" applyNumberFormat="1" applyFont="1" applyBorder="1" applyAlignment="1">
      <alignment horizontal="center" vertical="center" wrapText="1"/>
    </xf>
    <xf numFmtId="14" fontId="37" fillId="0" borderId="65" xfId="49" applyNumberFormat="1" applyFont="1" applyBorder="1" applyAlignment="1">
      <alignment horizontal="center" vertical="center" wrapText="1"/>
    </xf>
    <xf numFmtId="0" fontId="39" fillId="0" borderId="65" xfId="2" applyNumberFormat="1" applyFont="1" applyBorder="1" applyAlignment="1">
      <alignment horizontal="center" vertical="top" wrapText="1" shrinkToFit="1"/>
    </xf>
    <xf numFmtId="0" fontId="39" fillId="0" borderId="65" xfId="2" applyFont="1" applyBorder="1" applyAlignment="1">
      <alignment horizontal="left" vertical="top" wrapText="1" shrinkToFit="1"/>
    </xf>
    <xf numFmtId="14" fontId="39" fillId="0" borderId="65" xfId="2" applyNumberFormat="1" applyFont="1" applyBorder="1" applyAlignment="1">
      <alignment horizontal="center" vertical="top" wrapText="1" shrinkToFit="1"/>
    </xf>
    <xf numFmtId="0" fontId="10" fillId="26" borderId="65" xfId="2" applyFont="1" applyFill="1" applyBorder="1" applyAlignment="1">
      <alignment horizontal="left" vertical="top" wrapText="1" shrinkToFit="1"/>
    </xf>
    <xf numFmtId="0" fontId="39" fillId="26" borderId="65" xfId="2" applyFont="1" applyFill="1" applyBorder="1" applyAlignment="1">
      <alignment horizontal="left" vertical="top" wrapText="1" shrinkToFit="1"/>
    </xf>
    <xf numFmtId="0" fontId="42" fillId="0" borderId="0" xfId="2" applyFont="1" applyFill="1" applyAlignment="1">
      <alignment horizontal="center"/>
    </xf>
    <xf numFmtId="0" fontId="37" fillId="0" borderId="26" xfId="2" applyFont="1" applyFill="1" applyBorder="1" applyAlignment="1">
      <alignment horizontal="left"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 fontId="37" fillId="0" borderId="25" xfId="2" applyNumberFormat="1" applyFont="1" applyFill="1" applyBorder="1" applyAlignment="1">
      <alignment horizontal="justify" vertical="top" wrapText="1"/>
    </xf>
    <xf numFmtId="0" fontId="39" fillId="0" borderId="68" xfId="2" applyFont="1" applyFill="1" applyBorder="1" applyAlignment="1">
      <alignment horizontal="center" vertical="center" wrapText="1"/>
    </xf>
    <xf numFmtId="0" fontId="10" fillId="0" borderId="68" xfId="2" applyFont="1" applyFill="1" applyBorder="1" applyAlignment="1">
      <alignment horizontal="center" vertical="center" wrapText="1"/>
    </xf>
    <xf numFmtId="0" fontId="39" fillId="0" borderId="67" xfId="2" applyFont="1" applyFill="1" applyBorder="1" applyAlignment="1">
      <alignment horizontal="center" vertical="center" textRotation="90" wrapText="1"/>
    </xf>
    <xf numFmtId="0" fontId="39" fillId="0" borderId="67" xfId="2" applyFont="1" applyFill="1" applyBorder="1" applyAlignment="1">
      <alignment horizontal="center" vertical="center" wrapText="1"/>
    </xf>
    <xf numFmtId="49" fontId="39" fillId="0" borderId="67" xfId="2" applyNumberFormat="1" applyFont="1" applyFill="1" applyBorder="1" applyAlignment="1">
      <alignment horizontal="center" vertical="center" wrapText="1"/>
    </xf>
    <xf numFmtId="0" fontId="39" fillId="0" borderId="67" xfId="2" applyFont="1" applyFill="1" applyBorder="1" applyAlignment="1">
      <alignment horizontal="left" vertical="center" wrapText="1"/>
    </xf>
    <xf numFmtId="172" fontId="39" fillId="0" borderId="67" xfId="2" applyNumberFormat="1" applyFont="1" applyFill="1" applyBorder="1" applyAlignment="1">
      <alignment horizontal="center" vertical="center" wrapText="1"/>
    </xf>
    <xf numFmtId="49" fontId="10" fillId="0" borderId="67" xfId="2" applyNumberFormat="1" applyFont="1" applyFill="1" applyBorder="1" applyAlignment="1">
      <alignment horizontal="center" vertical="center" wrapText="1"/>
    </xf>
    <xf numFmtId="0" fontId="10" fillId="0" borderId="67" xfId="2" applyFont="1" applyFill="1" applyBorder="1" applyAlignment="1">
      <alignment horizontal="left" vertical="center" wrapText="1"/>
    </xf>
    <xf numFmtId="172" fontId="10" fillId="0" borderId="67" xfId="2" applyNumberFormat="1" applyFont="1" applyFill="1" applyBorder="1" applyAlignment="1">
      <alignment horizontal="center" vertical="center" wrapText="1"/>
    </xf>
    <xf numFmtId="172" fontId="10" fillId="0" borderId="6" xfId="2" applyNumberFormat="1" applyFont="1" applyFill="1" applyBorder="1" applyAlignment="1">
      <alignment horizontal="center" vertical="center" wrapText="1"/>
    </xf>
    <xf numFmtId="0" fontId="10" fillId="0" borderId="67" xfId="45" applyFont="1" applyFill="1" applyBorder="1" applyAlignment="1">
      <alignment horizontal="left" vertical="center" wrapText="1"/>
    </xf>
    <xf numFmtId="172" fontId="10" fillId="0" borderId="67" xfId="45" applyNumberFormat="1" applyFont="1" applyFill="1" applyBorder="1" applyAlignment="1">
      <alignment horizontal="center" vertical="center" wrapText="1"/>
    </xf>
    <xf numFmtId="0" fontId="39" fillId="0" borderId="67" xfId="45" applyFont="1" applyFill="1" applyBorder="1" applyAlignment="1">
      <alignment horizontal="left" vertical="center" wrapText="1"/>
    </xf>
    <xf numFmtId="172" fontId="39" fillId="0" borderId="67" xfId="45" applyNumberFormat="1" applyFont="1" applyFill="1" applyBorder="1" applyAlignment="1">
      <alignment horizontal="center" vertical="center" wrapText="1"/>
    </xf>
    <xf numFmtId="172" fontId="10" fillId="0" borderId="2" xfId="45" applyNumberFormat="1" applyFont="1" applyFill="1" applyBorder="1" applyAlignment="1">
      <alignment horizontal="center" vertical="center" wrapText="1"/>
    </xf>
    <xf numFmtId="172" fontId="39" fillId="0" borderId="71" xfId="2" applyNumberFormat="1" applyFont="1" applyFill="1" applyBorder="1" applyAlignment="1">
      <alignment horizontal="center" vertical="center" wrapText="1"/>
    </xf>
    <xf numFmtId="4" fontId="39" fillId="0" borderId="33" xfId="62" applyNumberFormat="1" applyFont="1" applyFill="1" applyBorder="1" applyAlignment="1">
      <alignment horizontal="left" vertical="center" wrapText="1"/>
    </xf>
    <xf numFmtId="14" fontId="37" fillId="0" borderId="39" xfId="2" applyNumberFormat="1" applyFont="1" applyFill="1" applyBorder="1" applyAlignment="1">
      <alignment horizontal="justify" vertical="top" wrapText="1"/>
    </xf>
    <xf numFmtId="0" fontId="37" fillId="0" borderId="25" xfId="2" applyFont="1" applyFill="1" applyBorder="1" applyAlignment="1">
      <alignment horizontal="left" vertical="top" wrapText="1"/>
    </xf>
    <xf numFmtId="0" fontId="37" fillId="0" borderId="39" xfId="2" applyFont="1" applyFill="1" applyBorder="1" applyAlignment="1">
      <alignment horizontal="left" vertical="top" wrapText="1"/>
    </xf>
    <xf numFmtId="0" fontId="67" fillId="0" borderId="73" xfId="1" applyFont="1" applyBorder="1" applyAlignment="1">
      <alignment horizontal="center" vertical="center" wrapText="1"/>
    </xf>
    <xf numFmtId="0" fontId="6" fillId="0" borderId="73" xfId="1" applyFont="1" applyBorder="1" applyAlignment="1">
      <alignment horizontal="center" vertical="center" wrapText="1"/>
    </xf>
    <xf numFmtId="0" fontId="6" fillId="0" borderId="74" xfId="1" applyFont="1" applyBorder="1" applyAlignment="1">
      <alignment horizontal="center" vertical="center" wrapText="1"/>
    </xf>
    <xf numFmtId="49" fontId="6" fillId="0" borderId="73" xfId="1" applyNumberFormat="1" applyFont="1" applyBorder="1" applyAlignment="1">
      <alignment vertical="center"/>
    </xf>
    <xf numFmtId="49" fontId="6" fillId="0" borderId="74" xfId="1" applyNumberFormat="1" applyFont="1" applyBorder="1" applyAlignment="1">
      <alignment vertical="center"/>
    </xf>
    <xf numFmtId="0" fontId="10" fillId="0" borderId="74" xfId="2" applyNumberFormat="1" applyFont="1" applyFill="1" applyBorder="1" applyAlignment="1">
      <alignment vertical="center" wrapText="1"/>
    </xf>
    <xf numFmtId="0" fontId="6" fillId="0" borderId="73" xfId="1" applyNumberFormat="1" applyFont="1" applyBorder="1" applyAlignment="1">
      <alignment vertical="center"/>
    </xf>
    <xf numFmtId="0" fontId="3" fillId="0" borderId="73" xfId="1" applyNumberFormat="1" applyFont="1" applyBorder="1" applyAlignment="1">
      <alignment horizontal="center" vertical="center"/>
    </xf>
    <xf numFmtId="0" fontId="53" fillId="0" borderId="0" xfId="1" applyFont="1" applyBorder="1" applyAlignment="1">
      <alignment wrapText="1"/>
    </xf>
    <xf numFmtId="0" fontId="37" fillId="0" borderId="27" xfId="2" applyFont="1" applyFill="1" applyBorder="1" applyAlignment="1">
      <alignment vertical="top"/>
    </xf>
    <xf numFmtId="0" fontId="67" fillId="0" borderId="73" xfId="1" applyFont="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68" xfId="2" applyFont="1" applyFill="1" applyBorder="1" applyAlignment="1">
      <alignment horizontal="center" vertical="center" wrapText="1"/>
    </xf>
    <xf numFmtId="0" fontId="41" fillId="0" borderId="65" xfId="49" applyFont="1" applyBorder="1" applyAlignment="1">
      <alignment horizontal="center" vertical="center" wrapText="1"/>
    </xf>
    <xf numFmtId="172" fontId="10" fillId="0" borderId="77" xfId="2" applyNumberFormat="1" applyFont="1" applyFill="1" applyBorder="1" applyAlignment="1">
      <alignment horizontal="center" vertical="center" wrapText="1"/>
    </xf>
    <xf numFmtId="0" fontId="37" fillId="27" borderId="25" xfId="2" applyFont="1" applyFill="1" applyBorder="1" applyAlignment="1">
      <alignment horizontal="justify" vertical="top" wrapText="1"/>
    </xf>
    <xf numFmtId="4" fontId="37" fillId="27" borderId="25" xfId="2" applyNumberFormat="1" applyFont="1" applyFill="1" applyBorder="1" applyAlignment="1">
      <alignment horizontal="justify" vertical="top" wrapText="1"/>
    </xf>
    <xf numFmtId="171" fontId="37" fillId="27" borderId="25" xfId="2" applyNumberFormat="1" applyFont="1" applyFill="1" applyBorder="1" applyAlignment="1">
      <alignment horizontal="justify" vertical="top" wrapText="1"/>
    </xf>
    <xf numFmtId="2" fontId="37" fillId="27" borderId="25" xfId="2" applyNumberFormat="1" applyFont="1" applyFill="1" applyBorder="1" applyAlignment="1">
      <alignment horizontal="justify" vertical="top" wrapText="1"/>
    </xf>
    <xf numFmtId="0" fontId="10" fillId="27" borderId="0" xfId="2" applyFont="1" applyFill="1"/>
    <xf numFmtId="0" fontId="37" fillId="0" borderId="77" xfId="1" applyFont="1" applyBorder="1" applyAlignment="1">
      <alignment horizontal="left" vertical="center" wrapText="1"/>
    </xf>
    <xf numFmtId="0" fontId="14" fillId="0" borderId="0" xfId="1" applyFont="1" applyAlignment="1">
      <alignment horizontal="left"/>
    </xf>
    <xf numFmtId="0" fontId="39" fillId="0" borderId="0" xfId="0" applyFont="1" applyFill="1" applyAlignment="1">
      <alignment horizontal="left" vertical="center"/>
    </xf>
    <xf numFmtId="0" fontId="42" fillId="0" borderId="0" xfId="1" applyFont="1" applyAlignment="1">
      <alignment horizontal="left" vertical="center"/>
    </xf>
    <xf numFmtId="0" fontId="11" fillId="0" borderId="0" xfId="1" applyFont="1" applyFill="1" applyBorder="1" applyAlignment="1">
      <alignment horizontal="left" vertical="center"/>
    </xf>
    <xf numFmtId="0" fontId="11" fillId="0" borderId="0" xfId="1" applyFont="1" applyAlignment="1">
      <alignment horizontal="left" vertical="center"/>
    </xf>
    <xf numFmtId="0" fontId="10" fillId="0" borderId="0" xfId="1" applyFont="1" applyAlignment="1">
      <alignment horizontal="left" vertical="center"/>
    </xf>
    <xf numFmtId="0" fontId="6" fillId="0" borderId="73" xfId="1" applyFont="1" applyFill="1" applyBorder="1" applyAlignment="1">
      <alignment horizontal="left" vertical="center" wrapText="1"/>
    </xf>
    <xf numFmtId="0" fontId="6" fillId="0" borderId="2" xfId="0" applyFont="1" applyBorder="1" applyAlignment="1">
      <alignment horizontal="left" wrapText="1"/>
    </xf>
    <xf numFmtId="0" fontId="53" fillId="0" borderId="0" xfId="1" applyFont="1" applyBorder="1" applyAlignment="1">
      <alignment horizontal="left"/>
    </xf>
    <xf numFmtId="0" fontId="53" fillId="0" borderId="0" xfId="1" applyFont="1" applyAlignment="1">
      <alignment horizontal="left"/>
    </xf>
    <xf numFmtId="10" fontId="37" fillId="0" borderId="33" xfId="79" applyNumberFormat="1" applyFont="1" applyFill="1" applyBorder="1" applyAlignment="1">
      <alignment vertical="center"/>
    </xf>
    <xf numFmtId="3" fontId="35" fillId="0" borderId="34" xfId="79" applyNumberFormat="1" applyFont="1" applyFill="1" applyBorder="1" applyAlignment="1">
      <alignment vertical="center"/>
    </xf>
    <xf numFmtId="4" fontId="41" fillId="0" borderId="78" xfId="79" applyNumberFormat="1" applyFont="1" applyFill="1" applyBorder="1" applyAlignment="1">
      <alignment horizontal="center" vertical="center"/>
    </xf>
    <xf numFmtId="3" fontId="41" fillId="0" borderId="78" xfId="79" applyNumberFormat="1" applyFont="1" applyFill="1" applyBorder="1" applyAlignment="1">
      <alignment horizontal="center" vertical="center"/>
    </xf>
    <xf numFmtId="175" fontId="38" fillId="0" borderId="78" xfId="80" applyNumberFormat="1" applyFont="1" applyFill="1" applyBorder="1" applyAlignment="1">
      <alignment horizontal="center" vertical="center"/>
    </xf>
    <xf numFmtId="175" fontId="37" fillId="0" borderId="78" xfId="80" applyNumberFormat="1" applyFont="1" applyFill="1" applyBorder="1" applyAlignment="1">
      <alignment horizontal="center"/>
    </xf>
    <xf numFmtId="3" fontId="37" fillId="0" borderId="78" xfId="79" applyNumberFormat="1" applyFont="1" applyFill="1" applyBorder="1" applyAlignment="1">
      <alignment vertical="center"/>
    </xf>
    <xf numFmtId="3" fontId="10" fillId="0" borderId="78" xfId="79" applyNumberFormat="1" applyFont="1" applyFill="1" applyBorder="1" applyAlignment="1">
      <alignment vertical="center"/>
    </xf>
    <xf numFmtId="176" fontId="37" fillId="0" borderId="78" xfId="80" applyNumberFormat="1" applyFont="1" applyFill="1" applyBorder="1" applyAlignment="1">
      <alignment horizontal="center"/>
    </xf>
    <xf numFmtId="168" fontId="38" fillId="0" borderId="78" xfId="78" applyNumberFormat="1" applyFont="1" applyFill="1" applyBorder="1" applyAlignment="1">
      <alignment horizontal="center" vertical="center"/>
    </xf>
    <xf numFmtId="43" fontId="38" fillId="0" borderId="78" xfId="80" applyNumberFormat="1" applyFont="1" applyFill="1" applyBorder="1" applyAlignment="1">
      <alignment horizontal="center" vertical="center"/>
    </xf>
    <xf numFmtId="43" fontId="38" fillId="0" borderId="23" xfId="80" applyNumberFormat="1" applyFont="1" applyFill="1" applyBorder="1" applyAlignment="1">
      <alignment horizontal="center" vertical="center"/>
    </xf>
    <xf numFmtId="175" fontId="37" fillId="0" borderId="78" xfId="80" applyNumberFormat="1" applyFont="1" applyFill="1" applyBorder="1" applyAlignment="1">
      <alignment horizontal="center" vertical="center"/>
    </xf>
    <xf numFmtId="175" fontId="38" fillId="0" borderId="23" xfId="80" applyNumberFormat="1" applyFont="1" applyFill="1" applyBorder="1" applyAlignment="1">
      <alignment horizontal="center" vertical="center"/>
    </xf>
    <xf numFmtId="175" fontId="37" fillId="0" borderId="23" xfId="80" applyNumberFormat="1" applyFont="1" applyFill="1" applyBorder="1" applyAlignment="1">
      <alignment horizontal="center"/>
    </xf>
    <xf numFmtId="10" fontId="35" fillId="0" borderId="78" xfId="78" applyNumberFormat="1" applyFont="1" applyFill="1" applyBorder="1" applyAlignment="1">
      <alignment horizontal="center" vertical="center"/>
    </xf>
    <xf numFmtId="0" fontId="10" fillId="0" borderId="79" xfId="45" applyFont="1" applyFill="1" applyBorder="1" applyAlignment="1">
      <alignment horizontal="left" vertical="center" wrapText="1"/>
    </xf>
    <xf numFmtId="0" fontId="39" fillId="0" borderId="67" xfId="2" applyFont="1" applyFill="1" applyBorder="1" applyAlignment="1">
      <alignment horizontal="center" vertical="center" wrapText="1"/>
    </xf>
    <xf numFmtId="0" fontId="39" fillId="0" borderId="68" xfId="2" applyFont="1" applyFill="1" applyBorder="1" applyAlignment="1">
      <alignment horizontal="center" vertical="center" wrapText="1"/>
    </xf>
    <xf numFmtId="0" fontId="55" fillId="0" borderId="0" xfId="1" applyFont="1" applyAlignment="1">
      <alignment horizontal="center" vertical="center" wrapText="1"/>
    </xf>
    <xf numFmtId="0" fontId="39" fillId="0" borderId="0" xfId="0" applyFont="1" applyFill="1" applyAlignment="1">
      <alignment horizontal="right" vertical="center"/>
    </xf>
    <xf numFmtId="0" fontId="42" fillId="0" borderId="0" xfId="1" applyFont="1" applyAlignment="1">
      <alignment horizontal="center" vertical="center"/>
    </xf>
    <xf numFmtId="0" fontId="68" fillId="0" borderId="0" xfId="1" applyFont="1" applyFill="1" applyAlignment="1">
      <alignment horizontal="center" vertical="center"/>
    </xf>
    <xf numFmtId="0" fontId="10" fillId="0" borderId="0" xfId="1" applyFont="1" applyAlignment="1">
      <alignment horizontal="center" vertical="center"/>
    </xf>
    <xf numFmtId="0" fontId="55" fillId="0" borderId="0" xfId="1" applyFont="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1" xfId="1" applyFont="1" applyBorder="1" applyAlignment="1">
      <alignment horizontal="center" vertical="center" wrapText="1"/>
    </xf>
    <xf numFmtId="0" fontId="39" fillId="0" borderId="0" xfId="0" applyFont="1" applyFill="1" applyAlignment="1">
      <alignment horizontal="center" vertical="center"/>
    </xf>
    <xf numFmtId="0" fontId="5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52"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37" fillId="0" borderId="0" xfId="49" applyFont="1" applyAlignment="1">
      <alignment horizontal="center"/>
    </xf>
    <xf numFmtId="0" fontId="42" fillId="0" borderId="0" xfId="1" applyFont="1" applyAlignment="1">
      <alignment horizontal="center" vertical="center" wrapText="1"/>
    </xf>
    <xf numFmtId="0" fontId="39" fillId="0" borderId="0" xfId="0" applyFont="1" applyFill="1" applyAlignment="1">
      <alignment horizontal="center" vertical="center" wrapText="1"/>
    </xf>
    <xf numFmtId="0" fontId="67" fillId="0" borderId="73" xfId="1" applyFont="1" applyBorder="1" applyAlignment="1">
      <alignment horizontal="center" vertical="center" wrapText="1"/>
    </xf>
    <xf numFmtId="0" fontId="67" fillId="0" borderId="74" xfId="1" applyFont="1" applyBorder="1" applyAlignment="1">
      <alignment horizontal="center" vertical="center" wrapText="1"/>
    </xf>
    <xf numFmtId="0" fontId="67" fillId="0" borderId="75" xfId="1" applyFont="1" applyBorder="1" applyAlignment="1">
      <alignment horizontal="center" vertical="center" wrapText="1"/>
    </xf>
    <xf numFmtId="0" fontId="67" fillId="0" borderId="76" xfId="1" applyFont="1" applyBorder="1" applyAlignment="1">
      <alignment horizontal="center" vertical="center" wrapText="1"/>
    </xf>
    <xf numFmtId="0" fontId="7" fillId="0" borderId="0" xfId="1" applyFont="1" applyFill="1" applyAlignment="1">
      <alignment horizontal="center" vertical="center" wrapText="1"/>
    </xf>
    <xf numFmtId="0" fontId="6" fillId="0" borderId="0" xfId="1" applyFont="1" applyFill="1" applyAlignment="1">
      <alignment horizontal="center" vertical="center"/>
    </xf>
    <xf numFmtId="0" fontId="7" fillId="0" borderId="0" xfId="1" applyFont="1" applyFill="1" applyAlignment="1">
      <alignment horizontal="center" vertical="center"/>
    </xf>
    <xf numFmtId="0" fontId="45" fillId="0" borderId="43" xfId="67" applyFont="1" applyFill="1" applyBorder="1" applyAlignment="1">
      <alignment horizontal="center" vertical="center"/>
    </xf>
    <xf numFmtId="0" fontId="45" fillId="0" borderId="38" xfId="67" applyFont="1" applyFill="1" applyBorder="1" applyAlignment="1">
      <alignment horizontal="center" vertical="center"/>
    </xf>
    <xf numFmtId="0" fontId="45" fillId="0" borderId="44" xfId="67" applyFont="1" applyFill="1" applyBorder="1" applyAlignment="1">
      <alignment horizontal="center" vertical="center"/>
    </xf>
    <xf numFmtId="0" fontId="51" fillId="0" borderId="0" xfId="67" applyFont="1" applyFill="1" applyAlignment="1">
      <alignment horizontal="left" vertical="center" wrapText="1"/>
    </xf>
    <xf numFmtId="0" fontId="6" fillId="0" borderId="58"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61" xfId="67" applyFont="1" applyFill="1" applyBorder="1" applyAlignment="1">
      <alignment horizontal="left" vertical="center" wrapText="1"/>
    </xf>
    <xf numFmtId="0" fontId="6" fillId="0" borderId="62" xfId="67" applyFont="1" applyFill="1" applyBorder="1" applyAlignment="1">
      <alignment horizontal="left" vertical="center" wrapText="1"/>
    </xf>
    <xf numFmtId="0" fontId="39" fillId="0" borderId="0" xfId="50" applyFont="1" applyFill="1" applyAlignment="1">
      <alignment horizontal="center" vertical="center"/>
    </xf>
    <xf numFmtId="0" fontId="4" fillId="0" borderId="0" xfId="1" applyFont="1" applyFill="1" applyAlignment="1">
      <alignment horizontal="center" vertical="center"/>
    </xf>
    <xf numFmtId="0" fontId="10" fillId="0" borderId="0" xfId="0" applyFont="1" applyFill="1" applyBorder="1" applyAlignment="1">
      <alignment horizontal="left" wrapText="1"/>
    </xf>
    <xf numFmtId="0" fontId="10" fillId="0" borderId="0" xfId="0" applyFont="1" applyBorder="1" applyAlignment="1"/>
    <xf numFmtId="0" fontId="39" fillId="0" borderId="41" xfId="2" applyFont="1" applyFill="1" applyBorder="1" applyAlignment="1">
      <alignment horizontal="center" vertical="center" wrapText="1" shrinkToFit="1"/>
    </xf>
    <xf numFmtId="0" fontId="39" fillId="0" borderId="63" xfId="2" applyFont="1" applyFill="1" applyBorder="1" applyAlignment="1">
      <alignment horizontal="center" vertical="center" wrapText="1" shrinkToFit="1"/>
    </xf>
    <xf numFmtId="0" fontId="39" fillId="0" borderId="63" xfId="2" applyNumberFormat="1" applyFont="1" applyFill="1" applyBorder="1" applyAlignment="1">
      <alignment horizontal="center" vertical="center" wrapText="1" shrinkToFit="1"/>
    </xf>
    <xf numFmtId="0" fontId="39" fillId="0" borderId="42"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41" xfId="0" applyFont="1" applyFill="1" applyBorder="1" applyAlignment="1">
      <alignment horizontal="center" vertical="center" wrapText="1" shrinkToFit="1"/>
    </xf>
    <xf numFmtId="0" fontId="39" fillId="0" borderId="72" xfId="2" applyFont="1" applyFill="1" applyBorder="1" applyAlignment="1">
      <alignment horizontal="center" vertical="center" wrapText="1"/>
    </xf>
    <xf numFmtId="0" fontId="6" fillId="0" borderId="0" xfId="1" applyFont="1" applyAlignment="1">
      <alignment horizontal="center" vertical="center"/>
    </xf>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66" xfId="52" applyFont="1" applyFill="1" applyBorder="1" applyAlignment="1">
      <alignment horizontal="center" vertical="center" wrapText="1"/>
    </xf>
    <xf numFmtId="0" fontId="39" fillId="0" borderId="68" xfId="2" applyFont="1" applyFill="1" applyBorder="1" applyAlignment="1">
      <alignment horizontal="center" vertical="center" wrapText="1"/>
    </xf>
    <xf numFmtId="0" fontId="39" fillId="0" borderId="67" xfId="2" applyFont="1" applyFill="1" applyBorder="1" applyAlignment="1">
      <alignment horizontal="center" vertical="center" wrapText="1"/>
    </xf>
    <xf numFmtId="0" fontId="39" fillId="0" borderId="67" xfId="2" applyFont="1" applyBorder="1" applyAlignment="1">
      <alignment horizontal="center" vertical="center"/>
    </xf>
    <xf numFmtId="0" fontId="39" fillId="0" borderId="69" xfId="52" applyFont="1" applyFill="1" applyBorder="1" applyAlignment="1">
      <alignment horizontal="center" vertical="center"/>
    </xf>
    <xf numFmtId="0" fontId="39" fillId="0" borderId="70" xfId="52" applyFont="1" applyFill="1" applyBorder="1" applyAlignment="1">
      <alignment horizontal="center" vertical="center"/>
    </xf>
    <xf numFmtId="0" fontId="39" fillId="0" borderId="67"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2" fillId="0" borderId="0" xfId="2" applyFont="1" applyFill="1" applyAlignment="1">
      <alignment horizontal="center"/>
    </xf>
    <xf numFmtId="14" fontId="10" fillId="26" borderId="80" xfId="2" applyNumberFormat="1" applyFont="1" applyFill="1" applyBorder="1" applyAlignment="1">
      <alignment horizontal="center" vertical="center" wrapText="1" shrinkToFit="1"/>
    </xf>
    <xf numFmtId="14" fontId="41" fillId="26" borderId="80" xfId="81" applyNumberFormat="1" applyFont="1" applyFill="1" applyBorder="1" applyAlignment="1">
      <alignment horizontal="center" vertical="center" wrapText="1"/>
    </xf>
    <xf numFmtId="9" fontId="10" fillId="0" borderId="80" xfId="82" applyNumberFormat="1" applyFont="1" applyFill="1" applyBorder="1" applyAlignment="1">
      <alignment horizontal="center" vertical="center" wrapText="1"/>
    </xf>
    <xf numFmtId="9" fontId="10" fillId="26" borderId="80" xfId="82" applyNumberFormat="1" applyFont="1" applyFill="1" applyBorder="1" applyAlignment="1">
      <alignment horizontal="center" vertical="center" wrapText="1"/>
    </xf>
    <xf numFmtId="14" fontId="69" fillId="26" borderId="80" xfId="81" applyNumberFormat="1" applyFont="1" applyFill="1" applyBorder="1" applyAlignment="1">
      <alignment horizontal="center" vertical="center" wrapText="1"/>
    </xf>
    <xf numFmtId="172" fontId="39" fillId="0" borderId="80" xfId="2" applyNumberFormat="1" applyFont="1" applyFill="1" applyBorder="1" applyAlignment="1">
      <alignment horizontal="center" vertical="center" wrapText="1"/>
    </xf>
    <xf numFmtId="0" fontId="39" fillId="0" borderId="81" xfId="2" applyFont="1" applyFill="1" applyBorder="1" applyAlignment="1">
      <alignment horizontal="center" vertical="center" wrapText="1"/>
    </xf>
    <xf numFmtId="0" fontId="39" fillId="0" borderId="82" xfId="2" applyFont="1" applyFill="1" applyBorder="1" applyAlignment="1">
      <alignment horizontal="center" vertical="center" wrapText="1"/>
    </xf>
    <xf numFmtId="0" fontId="39" fillId="0" borderId="83"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21" xfId="2" applyFont="1" applyFill="1" applyBorder="1" applyAlignment="1">
      <alignment horizontal="center" vertical="center" wrapText="1"/>
    </xf>
  </cellXfs>
  <cellStyles count="8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9" xfId="77"/>
    <cellStyle name="Обычный 2" xfId="3"/>
    <cellStyle name="Обычный 2 10" xfId="81"/>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3 7" xfId="82"/>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79"/>
    <cellStyle name="Обычный_Форматы по компаниям_last" xfId="52"/>
    <cellStyle name="Плохой 2" xfId="53"/>
    <cellStyle name="Пояснение 2" xfId="54"/>
    <cellStyle name="Примечание 2" xfId="55"/>
    <cellStyle name="Процентный" xfId="78" builtinId="5"/>
    <cellStyle name="Процентный 2" xfId="64"/>
    <cellStyle name="Процентный 2 2" xfId="73"/>
    <cellStyle name="Процентный 3" xfId="65"/>
    <cellStyle name="Процентный 4" xfId="68"/>
    <cellStyle name="Процентный 4 2" xfId="7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Финансовый 4 2" xfId="80"/>
    <cellStyle name="Финансовый 5" xfId="76"/>
    <cellStyle name="Хороший 2" xfId="61"/>
  </cellStyles>
  <dxfs count="7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647088760"/>
        <c:axId val="647089152"/>
      </c:lineChart>
      <c:catAx>
        <c:axId val="647088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7089152"/>
        <c:crosses val="autoZero"/>
        <c:auto val="1"/>
        <c:lblAlgn val="ctr"/>
        <c:lblOffset val="100"/>
        <c:noMultiLvlLbl val="0"/>
      </c:catAx>
      <c:valAx>
        <c:axId val="647089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7088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662392528"/>
        <c:axId val="662392920"/>
      </c:lineChart>
      <c:catAx>
        <c:axId val="662392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392920"/>
        <c:crosses val="autoZero"/>
        <c:auto val="1"/>
        <c:lblAlgn val="ctr"/>
        <c:lblOffset val="100"/>
        <c:noMultiLvlLbl val="0"/>
      </c:catAx>
      <c:valAx>
        <c:axId val="662392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39252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1095375</xdr:colOff>
      <xdr:row>33</xdr:row>
      <xdr:rowOff>166688</xdr:rowOff>
    </xdr:from>
    <xdr:to>
      <xdr:col>7</xdr:col>
      <xdr:colOff>976313</xdr:colOff>
      <xdr:row>41</xdr:row>
      <xdr:rowOff>119062</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90" zoomScaleSheetLayoutView="90" workbookViewId="0">
      <selection activeCell="A15" sqref="A15:C15"/>
    </sheetView>
  </sheetViews>
  <sheetFormatPr defaultColWidth="9.140625" defaultRowHeight="15" x14ac:dyDescent="0.25"/>
  <cols>
    <col min="1" max="1" width="6.140625" style="131" customWidth="1"/>
    <col min="2" max="2" width="53.5703125" style="131" customWidth="1"/>
    <col min="3" max="3" width="91.42578125" style="316" customWidth="1"/>
    <col min="4" max="4" width="12" style="131" hidden="1" customWidth="1"/>
    <col min="5" max="5" width="14.42578125" style="131" customWidth="1"/>
    <col min="6" max="6" width="36.5703125" style="131" customWidth="1"/>
    <col min="7" max="7" width="20" style="131" customWidth="1"/>
    <col min="8" max="8" width="25.5703125" style="131" customWidth="1"/>
    <col min="9" max="9" width="16.42578125" style="131" customWidth="1"/>
    <col min="10" max="16384" width="9.140625" style="131"/>
  </cols>
  <sheetData>
    <row r="1" spans="1:22" s="3" customFormat="1" ht="18.75" customHeight="1" x14ac:dyDescent="0.2">
      <c r="C1" s="5" t="s">
        <v>65</v>
      </c>
      <c r="F1" s="132"/>
      <c r="G1" s="132"/>
    </row>
    <row r="2" spans="1:22" s="3" customFormat="1" ht="18.75" customHeight="1" x14ac:dyDescent="0.3">
      <c r="C2" s="1" t="s">
        <v>7</v>
      </c>
      <c r="F2" s="132"/>
      <c r="G2" s="132"/>
    </row>
    <row r="3" spans="1:22" s="3" customFormat="1" ht="18.75" x14ac:dyDescent="0.3">
      <c r="A3" s="133"/>
      <c r="C3" s="1" t="s">
        <v>64</v>
      </c>
      <c r="F3" s="132"/>
      <c r="G3" s="132"/>
    </row>
    <row r="4" spans="1:22" s="3" customFormat="1" ht="18.75" x14ac:dyDescent="0.3">
      <c r="A4" s="133"/>
      <c r="C4" s="307"/>
      <c r="F4" s="132"/>
      <c r="G4" s="132"/>
      <c r="H4" s="1"/>
    </row>
    <row r="5" spans="1:22" s="3" customFormat="1" ht="15.75" x14ac:dyDescent="0.25">
      <c r="A5" s="337" t="s">
        <v>392</v>
      </c>
      <c r="B5" s="337"/>
      <c r="C5" s="308" t="s">
        <v>580</v>
      </c>
      <c r="D5" s="60"/>
      <c r="E5" s="60"/>
      <c r="F5" s="60"/>
      <c r="G5" s="60"/>
      <c r="H5" s="60"/>
      <c r="I5" s="60"/>
      <c r="J5" s="60"/>
    </row>
    <row r="6" spans="1:22" s="3" customFormat="1" ht="18.75" x14ac:dyDescent="0.3">
      <c r="A6" s="133"/>
      <c r="C6" s="307"/>
      <c r="F6" s="132"/>
      <c r="G6" s="132"/>
      <c r="H6" s="1"/>
    </row>
    <row r="7" spans="1:22" s="3" customFormat="1" ht="18.75" x14ac:dyDescent="0.2">
      <c r="A7" s="338" t="s">
        <v>6</v>
      </c>
      <c r="B7" s="338"/>
      <c r="C7" s="338"/>
      <c r="D7" s="112"/>
      <c r="E7" s="112"/>
      <c r="F7" s="112"/>
      <c r="G7" s="112"/>
      <c r="H7" s="112"/>
      <c r="I7" s="112"/>
      <c r="J7" s="112"/>
      <c r="K7" s="112"/>
      <c r="L7" s="112"/>
      <c r="M7" s="112"/>
      <c r="N7" s="112"/>
      <c r="O7" s="112"/>
      <c r="P7" s="112"/>
      <c r="Q7" s="112"/>
      <c r="R7" s="112"/>
      <c r="S7" s="112"/>
      <c r="T7" s="112"/>
      <c r="U7" s="112"/>
      <c r="V7" s="112"/>
    </row>
    <row r="8" spans="1:22" s="3" customFormat="1" ht="18.75" x14ac:dyDescent="0.2">
      <c r="A8" s="123"/>
      <c r="B8" s="123"/>
      <c r="C8" s="309"/>
      <c r="D8" s="123"/>
      <c r="E8" s="123"/>
      <c r="F8" s="123"/>
      <c r="G8" s="123"/>
      <c r="H8" s="123"/>
      <c r="I8" s="112"/>
      <c r="J8" s="112"/>
      <c r="K8" s="112"/>
      <c r="L8" s="112"/>
      <c r="M8" s="112"/>
      <c r="N8" s="112"/>
      <c r="O8" s="112"/>
      <c r="P8" s="112"/>
      <c r="Q8" s="112"/>
      <c r="R8" s="112"/>
      <c r="S8" s="112"/>
      <c r="T8" s="112"/>
      <c r="U8" s="112"/>
      <c r="V8" s="112"/>
    </row>
    <row r="9" spans="1:22" s="3" customFormat="1" ht="18.75" x14ac:dyDescent="0.2">
      <c r="A9" s="339" t="s">
        <v>547</v>
      </c>
      <c r="B9" s="339"/>
      <c r="C9" s="339"/>
      <c r="D9" s="134"/>
      <c r="E9" s="134"/>
      <c r="F9" s="134"/>
      <c r="G9" s="134"/>
      <c r="H9" s="134"/>
      <c r="I9" s="112"/>
      <c r="J9" s="112"/>
      <c r="K9" s="112"/>
      <c r="L9" s="112"/>
      <c r="M9" s="112"/>
      <c r="N9" s="112"/>
      <c r="O9" s="112"/>
      <c r="P9" s="112"/>
      <c r="Q9" s="112"/>
      <c r="R9" s="112"/>
      <c r="S9" s="112"/>
      <c r="T9" s="112"/>
      <c r="U9" s="112"/>
      <c r="V9" s="112"/>
    </row>
    <row r="10" spans="1:22" s="3" customFormat="1" ht="18.75" x14ac:dyDescent="0.2">
      <c r="A10" s="340" t="s">
        <v>5</v>
      </c>
      <c r="B10" s="340"/>
      <c r="C10" s="340"/>
      <c r="D10" s="113"/>
      <c r="E10" s="113"/>
      <c r="F10" s="113"/>
      <c r="G10" s="113"/>
      <c r="H10" s="113"/>
      <c r="I10" s="112"/>
      <c r="J10" s="112"/>
      <c r="K10" s="112"/>
      <c r="L10" s="112"/>
      <c r="M10" s="112"/>
      <c r="N10" s="112"/>
      <c r="O10" s="112"/>
      <c r="P10" s="112"/>
      <c r="Q10" s="112"/>
      <c r="R10" s="112"/>
      <c r="S10" s="112"/>
      <c r="T10" s="112"/>
      <c r="U10" s="112"/>
      <c r="V10" s="112"/>
    </row>
    <row r="11" spans="1:22" s="3" customFormat="1" ht="18.75" x14ac:dyDescent="0.2">
      <c r="A11" s="123"/>
      <c r="B11" s="123"/>
      <c r="C11" s="309"/>
      <c r="D11" s="123"/>
      <c r="E11" s="123"/>
      <c r="F11" s="123"/>
      <c r="G11" s="123"/>
      <c r="H11" s="123"/>
      <c r="I11" s="112"/>
      <c r="J11" s="112"/>
      <c r="K11" s="112"/>
      <c r="L11" s="112"/>
      <c r="M11" s="112"/>
      <c r="N11" s="112"/>
      <c r="O11" s="112"/>
      <c r="P11" s="112"/>
      <c r="Q11" s="112"/>
      <c r="R11" s="112"/>
      <c r="S11" s="112"/>
      <c r="T11" s="112"/>
      <c r="U11" s="112"/>
      <c r="V11" s="112"/>
    </row>
    <row r="12" spans="1:22" s="3" customFormat="1" ht="18.75" x14ac:dyDescent="0.2">
      <c r="A12" s="341" t="s">
        <v>515</v>
      </c>
      <c r="B12" s="341"/>
      <c r="C12" s="341"/>
      <c r="D12" s="134"/>
      <c r="E12" s="134"/>
      <c r="F12" s="134"/>
      <c r="G12" s="134"/>
      <c r="H12" s="134"/>
      <c r="I12" s="112"/>
      <c r="J12" s="112"/>
      <c r="K12" s="112"/>
      <c r="L12" s="112"/>
      <c r="M12" s="112"/>
      <c r="N12" s="112"/>
      <c r="O12" s="112"/>
      <c r="P12" s="112"/>
      <c r="Q12" s="112"/>
      <c r="R12" s="112"/>
      <c r="S12" s="112"/>
      <c r="T12" s="112"/>
      <c r="U12" s="112"/>
      <c r="V12" s="112"/>
    </row>
    <row r="13" spans="1:22" s="3" customFormat="1" ht="18.75" x14ac:dyDescent="0.2">
      <c r="A13" s="340" t="s">
        <v>4</v>
      </c>
      <c r="B13" s="340"/>
      <c r="C13" s="340"/>
      <c r="D13" s="113"/>
      <c r="E13" s="113"/>
      <c r="F13" s="113"/>
      <c r="G13" s="113"/>
      <c r="H13" s="113"/>
      <c r="I13" s="112"/>
      <c r="J13" s="112"/>
      <c r="K13" s="112"/>
      <c r="L13" s="112"/>
      <c r="M13" s="112"/>
      <c r="N13" s="112"/>
      <c r="O13" s="112"/>
      <c r="P13" s="112"/>
      <c r="Q13" s="112"/>
      <c r="R13" s="112"/>
      <c r="S13" s="112"/>
      <c r="T13" s="112"/>
      <c r="U13" s="112"/>
      <c r="V13" s="112"/>
    </row>
    <row r="14" spans="1:22" s="135" customFormat="1" ht="15.75" customHeight="1" x14ac:dyDescent="0.2">
      <c r="A14" s="121"/>
      <c r="B14" s="121"/>
      <c r="C14" s="310"/>
      <c r="D14" s="121"/>
      <c r="E14" s="121"/>
      <c r="F14" s="121"/>
      <c r="G14" s="121"/>
      <c r="H14" s="121"/>
      <c r="I14" s="121"/>
      <c r="J14" s="121"/>
      <c r="K14" s="121"/>
      <c r="L14" s="121"/>
      <c r="M14" s="121"/>
      <c r="N14" s="121"/>
      <c r="O14" s="121"/>
      <c r="P14" s="121"/>
      <c r="Q14" s="121"/>
      <c r="R14" s="121"/>
      <c r="S14" s="121"/>
      <c r="T14" s="121"/>
      <c r="U14" s="121"/>
      <c r="V14" s="121"/>
    </row>
    <row r="15" spans="1:22" s="136" customFormat="1" ht="75.75" customHeight="1" x14ac:dyDescent="0.2">
      <c r="A15" s="336" t="s">
        <v>485</v>
      </c>
      <c r="B15" s="336"/>
      <c r="C15" s="336"/>
      <c r="D15" s="134"/>
      <c r="E15" s="134"/>
      <c r="F15" s="134"/>
      <c r="G15" s="134"/>
      <c r="H15" s="134"/>
      <c r="I15" s="134"/>
      <c r="J15" s="134"/>
      <c r="K15" s="134"/>
      <c r="L15" s="134"/>
      <c r="M15" s="134"/>
      <c r="N15" s="134"/>
      <c r="O15" s="134"/>
      <c r="P15" s="134"/>
      <c r="Q15" s="134"/>
      <c r="R15" s="134"/>
      <c r="S15" s="134"/>
      <c r="T15" s="134"/>
      <c r="U15" s="134"/>
      <c r="V15" s="134"/>
    </row>
    <row r="16" spans="1:22" s="136" customFormat="1" ht="15" customHeight="1" x14ac:dyDescent="0.2">
      <c r="A16" s="340" t="s">
        <v>3</v>
      </c>
      <c r="B16" s="340"/>
      <c r="C16" s="340"/>
      <c r="D16" s="113"/>
      <c r="E16" s="113"/>
      <c r="F16" s="113"/>
      <c r="G16" s="113"/>
      <c r="H16" s="113"/>
      <c r="I16" s="113"/>
      <c r="J16" s="113"/>
      <c r="K16" s="113"/>
      <c r="L16" s="113"/>
      <c r="M16" s="113"/>
      <c r="N16" s="113"/>
      <c r="O16" s="113"/>
      <c r="P16" s="113"/>
      <c r="Q16" s="113"/>
      <c r="R16" s="113"/>
      <c r="S16" s="113"/>
      <c r="T16" s="113"/>
      <c r="U16" s="113"/>
      <c r="V16" s="113"/>
    </row>
    <row r="17" spans="1:22" s="136" customFormat="1" ht="15" customHeight="1" x14ac:dyDescent="0.2">
      <c r="A17" s="137"/>
      <c r="B17" s="137"/>
      <c r="C17" s="311"/>
      <c r="D17" s="137"/>
      <c r="E17" s="137"/>
      <c r="F17" s="137"/>
      <c r="G17" s="137"/>
      <c r="H17" s="137"/>
      <c r="I17" s="137"/>
      <c r="J17" s="137"/>
      <c r="K17" s="137"/>
      <c r="L17" s="137"/>
      <c r="M17" s="137"/>
      <c r="N17" s="137"/>
      <c r="O17" s="137"/>
      <c r="P17" s="137"/>
      <c r="Q17" s="137"/>
      <c r="R17" s="137"/>
      <c r="S17" s="137"/>
    </row>
    <row r="18" spans="1:22" s="136" customFormat="1" ht="15" customHeight="1" x14ac:dyDescent="0.2">
      <c r="A18" s="336" t="s">
        <v>365</v>
      </c>
      <c r="B18" s="341"/>
      <c r="C18" s="341"/>
      <c r="D18" s="138"/>
      <c r="E18" s="138"/>
      <c r="F18" s="138"/>
      <c r="G18" s="138"/>
      <c r="H18" s="138"/>
      <c r="I18" s="138"/>
      <c r="J18" s="138"/>
      <c r="K18" s="138"/>
      <c r="L18" s="138"/>
      <c r="M18" s="138"/>
      <c r="N18" s="138"/>
      <c r="O18" s="138"/>
      <c r="P18" s="138"/>
      <c r="Q18" s="138"/>
      <c r="R18" s="138"/>
      <c r="S18" s="138"/>
      <c r="T18" s="138"/>
      <c r="U18" s="138"/>
      <c r="V18" s="138"/>
    </row>
    <row r="19" spans="1:22" s="136" customFormat="1" ht="15" customHeight="1" x14ac:dyDescent="0.2">
      <c r="A19" s="113"/>
      <c r="B19" s="113"/>
      <c r="C19" s="312"/>
      <c r="D19" s="113"/>
      <c r="E19" s="113"/>
      <c r="F19" s="113"/>
      <c r="G19" s="113"/>
      <c r="H19" s="113"/>
      <c r="I19" s="137"/>
      <c r="J19" s="137"/>
      <c r="K19" s="137"/>
      <c r="L19" s="137"/>
      <c r="M19" s="137"/>
      <c r="N19" s="137"/>
      <c r="O19" s="137"/>
      <c r="P19" s="137"/>
      <c r="Q19" s="137"/>
      <c r="R19" s="137"/>
      <c r="S19" s="137"/>
    </row>
    <row r="20" spans="1:22" s="136" customFormat="1" ht="39.75" customHeight="1" x14ac:dyDescent="0.2">
      <c r="A20" s="139" t="s">
        <v>2</v>
      </c>
      <c r="B20" s="140" t="s">
        <v>63</v>
      </c>
      <c r="C20" s="141" t="s">
        <v>62</v>
      </c>
      <c r="D20" s="142"/>
      <c r="E20" s="142"/>
      <c r="F20" s="142"/>
      <c r="G20" s="142"/>
      <c r="H20" s="142"/>
      <c r="I20" s="143"/>
      <c r="J20" s="143"/>
      <c r="K20" s="143"/>
      <c r="L20" s="143"/>
      <c r="M20" s="143"/>
      <c r="N20" s="143"/>
      <c r="O20" s="143"/>
      <c r="P20" s="143"/>
      <c r="Q20" s="143"/>
      <c r="R20" s="143"/>
      <c r="S20" s="143"/>
      <c r="T20" s="144"/>
      <c r="U20" s="144"/>
      <c r="V20" s="144"/>
    </row>
    <row r="21" spans="1:22" s="136" customFormat="1" ht="16.5" customHeight="1" x14ac:dyDescent="0.2">
      <c r="A21" s="141">
        <v>1</v>
      </c>
      <c r="B21" s="140">
        <v>2</v>
      </c>
      <c r="C21" s="141">
        <v>3</v>
      </c>
      <c r="D21" s="142"/>
      <c r="E21" s="142"/>
      <c r="F21" s="142"/>
      <c r="G21" s="142"/>
      <c r="H21" s="142"/>
      <c r="I21" s="143"/>
      <c r="J21" s="143"/>
      <c r="K21" s="143"/>
      <c r="L21" s="143"/>
      <c r="M21" s="143"/>
      <c r="N21" s="143"/>
      <c r="O21" s="143"/>
      <c r="P21" s="143"/>
      <c r="Q21" s="143"/>
      <c r="R21" s="143"/>
      <c r="S21" s="143"/>
      <c r="T21" s="144"/>
      <c r="U21" s="144"/>
      <c r="V21" s="144"/>
    </row>
    <row r="22" spans="1:22" s="136" customFormat="1" ht="55.5" customHeight="1" x14ac:dyDescent="0.2">
      <c r="A22" s="145" t="s">
        <v>61</v>
      </c>
      <c r="B22" s="146" t="s">
        <v>256</v>
      </c>
      <c r="C22" s="153" t="s">
        <v>516</v>
      </c>
      <c r="D22" s="142"/>
      <c r="E22" s="142"/>
      <c r="F22" s="142"/>
      <c r="G22" s="142"/>
      <c r="H22" s="142"/>
      <c r="I22" s="143"/>
      <c r="J22" s="143"/>
      <c r="K22" s="143"/>
      <c r="L22" s="143"/>
      <c r="M22" s="143"/>
      <c r="N22" s="143"/>
      <c r="O22" s="143"/>
      <c r="P22" s="143"/>
      <c r="Q22" s="143"/>
      <c r="R22" s="143"/>
      <c r="S22" s="143"/>
      <c r="T22" s="144"/>
      <c r="U22" s="144"/>
      <c r="V22" s="144"/>
    </row>
    <row r="23" spans="1:22" s="136" customFormat="1" ht="63" x14ac:dyDescent="0.2">
      <c r="A23" s="145" t="s">
        <v>60</v>
      </c>
      <c r="B23" s="147" t="s">
        <v>517</v>
      </c>
      <c r="C23" s="153" t="s">
        <v>541</v>
      </c>
      <c r="D23" s="142"/>
      <c r="E23" s="142"/>
      <c r="F23" s="142"/>
      <c r="G23" s="142"/>
      <c r="H23" s="142"/>
      <c r="I23" s="143"/>
      <c r="J23" s="143"/>
      <c r="K23" s="143"/>
      <c r="L23" s="143"/>
      <c r="M23" s="143"/>
      <c r="N23" s="143"/>
      <c r="O23" s="143"/>
      <c r="P23" s="143"/>
      <c r="Q23" s="143"/>
      <c r="R23" s="143"/>
      <c r="S23" s="143"/>
      <c r="T23" s="144"/>
      <c r="U23" s="144"/>
      <c r="V23" s="144"/>
    </row>
    <row r="24" spans="1:22" s="136" customFormat="1" ht="22.5" customHeight="1" x14ac:dyDescent="0.2">
      <c r="A24" s="342"/>
      <c r="B24" s="343"/>
      <c r="C24" s="344"/>
      <c r="D24" s="142"/>
      <c r="E24" s="142"/>
      <c r="F24" s="142"/>
      <c r="G24" s="142"/>
      <c r="H24" s="142"/>
      <c r="I24" s="143"/>
      <c r="J24" s="143"/>
      <c r="K24" s="143"/>
      <c r="L24" s="143"/>
      <c r="M24" s="143"/>
      <c r="N24" s="143"/>
      <c r="O24" s="143"/>
      <c r="P24" s="143"/>
      <c r="Q24" s="143"/>
      <c r="R24" s="143"/>
      <c r="S24" s="143"/>
      <c r="T24" s="144"/>
      <c r="U24" s="144"/>
      <c r="V24" s="144"/>
    </row>
    <row r="25" spans="1:22" s="152" customFormat="1" ht="58.5" customHeight="1" x14ac:dyDescent="0.2">
      <c r="A25" s="145" t="s">
        <v>59</v>
      </c>
      <c r="B25" s="148" t="s">
        <v>314</v>
      </c>
      <c r="C25" s="153" t="s">
        <v>520</v>
      </c>
      <c r="D25" s="149"/>
      <c r="E25" s="149"/>
      <c r="F25" s="149"/>
      <c r="G25" s="149"/>
      <c r="H25" s="150"/>
      <c r="I25" s="150"/>
      <c r="J25" s="150"/>
      <c r="K25" s="150"/>
      <c r="L25" s="150"/>
      <c r="M25" s="150"/>
      <c r="N25" s="150"/>
      <c r="O25" s="150"/>
      <c r="P25" s="150"/>
      <c r="Q25" s="150"/>
      <c r="R25" s="150"/>
      <c r="S25" s="151"/>
      <c r="T25" s="151"/>
      <c r="U25" s="151"/>
      <c r="V25" s="151"/>
    </row>
    <row r="26" spans="1:22" s="152" customFormat="1" ht="42.75" customHeight="1" x14ac:dyDescent="0.2">
      <c r="A26" s="145" t="s">
        <v>58</v>
      </c>
      <c r="B26" s="148" t="s">
        <v>71</v>
      </c>
      <c r="C26" s="153" t="s">
        <v>381</v>
      </c>
      <c r="D26" s="149"/>
      <c r="E26" s="149"/>
      <c r="F26" s="149"/>
      <c r="G26" s="149"/>
      <c r="H26" s="150"/>
      <c r="I26" s="150"/>
      <c r="J26" s="150"/>
      <c r="K26" s="150"/>
      <c r="L26" s="150"/>
      <c r="M26" s="150"/>
      <c r="N26" s="150"/>
      <c r="O26" s="150"/>
      <c r="P26" s="150"/>
      <c r="Q26" s="150"/>
      <c r="R26" s="150"/>
      <c r="S26" s="151"/>
      <c r="T26" s="151"/>
      <c r="U26" s="151"/>
      <c r="V26" s="151"/>
    </row>
    <row r="27" spans="1:22" s="152" customFormat="1" ht="78.75" x14ac:dyDescent="0.2">
      <c r="A27" s="145" t="s">
        <v>56</v>
      </c>
      <c r="B27" s="148" t="s">
        <v>70</v>
      </c>
      <c r="C27" s="153" t="s">
        <v>575</v>
      </c>
      <c r="D27" s="149"/>
      <c r="E27" s="149"/>
      <c r="F27" s="149"/>
      <c r="G27" s="149"/>
      <c r="H27" s="150"/>
      <c r="I27" s="150"/>
      <c r="J27" s="150"/>
      <c r="K27" s="150"/>
      <c r="L27" s="150"/>
      <c r="M27" s="150"/>
      <c r="N27" s="150"/>
      <c r="O27" s="150"/>
      <c r="P27" s="150"/>
      <c r="Q27" s="150"/>
      <c r="R27" s="150"/>
      <c r="S27" s="151"/>
      <c r="T27" s="151"/>
      <c r="U27" s="151"/>
      <c r="V27" s="151"/>
    </row>
    <row r="28" spans="1:22" s="152" customFormat="1" ht="42.75" customHeight="1" x14ac:dyDescent="0.2">
      <c r="A28" s="145" t="s">
        <v>55</v>
      </c>
      <c r="B28" s="148" t="s">
        <v>315</v>
      </c>
      <c r="C28" s="153" t="s">
        <v>424</v>
      </c>
      <c r="D28" s="149"/>
      <c r="E28" s="149"/>
      <c r="F28" s="149"/>
      <c r="G28" s="149"/>
      <c r="H28" s="150"/>
      <c r="I28" s="150"/>
      <c r="J28" s="150"/>
      <c r="K28" s="150"/>
      <c r="L28" s="150"/>
      <c r="M28" s="150"/>
      <c r="N28" s="150"/>
      <c r="O28" s="150"/>
      <c r="P28" s="150"/>
      <c r="Q28" s="150"/>
      <c r="R28" s="150"/>
      <c r="S28" s="151"/>
      <c r="T28" s="151"/>
      <c r="U28" s="151"/>
      <c r="V28" s="151"/>
    </row>
    <row r="29" spans="1:22" s="152" customFormat="1" ht="51.75" customHeight="1" x14ac:dyDescent="0.2">
      <c r="A29" s="145" t="s">
        <v>53</v>
      </c>
      <c r="B29" s="148" t="s">
        <v>316</v>
      </c>
      <c r="C29" s="153" t="s">
        <v>424</v>
      </c>
      <c r="D29" s="149"/>
      <c r="E29" s="149"/>
      <c r="F29" s="149"/>
      <c r="G29" s="149"/>
      <c r="H29" s="150"/>
      <c r="I29" s="150"/>
      <c r="J29" s="150"/>
      <c r="K29" s="150"/>
      <c r="L29" s="150"/>
      <c r="M29" s="150"/>
      <c r="N29" s="150"/>
      <c r="O29" s="150"/>
      <c r="P29" s="150"/>
      <c r="Q29" s="150"/>
      <c r="R29" s="150"/>
      <c r="S29" s="151"/>
      <c r="T29" s="151"/>
      <c r="U29" s="151"/>
      <c r="V29" s="151"/>
    </row>
    <row r="30" spans="1:22" s="152" customFormat="1" ht="51.75" customHeight="1" x14ac:dyDescent="0.2">
      <c r="A30" s="145" t="s">
        <v>51</v>
      </c>
      <c r="B30" s="148" t="s">
        <v>317</v>
      </c>
      <c r="C30" s="153" t="s">
        <v>424</v>
      </c>
      <c r="D30" s="149"/>
      <c r="E30" s="149"/>
      <c r="F30" s="149"/>
      <c r="G30" s="149"/>
      <c r="H30" s="150"/>
      <c r="I30" s="150"/>
      <c r="J30" s="150"/>
      <c r="K30" s="150"/>
      <c r="L30" s="150"/>
      <c r="M30" s="150"/>
      <c r="N30" s="150"/>
      <c r="O30" s="150"/>
      <c r="P30" s="150"/>
      <c r="Q30" s="150"/>
      <c r="R30" s="150"/>
      <c r="S30" s="151"/>
      <c r="T30" s="151"/>
      <c r="U30" s="151"/>
      <c r="V30" s="151"/>
    </row>
    <row r="31" spans="1:22" s="152" customFormat="1" ht="51.75" customHeight="1" x14ac:dyDescent="0.2">
      <c r="A31" s="145" t="s">
        <v>69</v>
      </c>
      <c r="B31" s="153" t="s">
        <v>318</v>
      </c>
      <c r="C31" s="153" t="s">
        <v>424</v>
      </c>
      <c r="D31" s="149"/>
      <c r="E31" s="149"/>
      <c r="F31" s="149"/>
      <c r="G31" s="149"/>
      <c r="H31" s="150"/>
      <c r="I31" s="150"/>
      <c r="J31" s="150"/>
      <c r="K31" s="150"/>
      <c r="L31" s="150"/>
      <c r="M31" s="150"/>
      <c r="N31" s="150"/>
      <c r="O31" s="150"/>
      <c r="P31" s="150"/>
      <c r="Q31" s="150"/>
      <c r="R31" s="150"/>
      <c r="S31" s="151"/>
      <c r="T31" s="151"/>
      <c r="U31" s="151"/>
      <c r="V31" s="151"/>
    </row>
    <row r="32" spans="1:22" s="152" customFormat="1" ht="51.75" customHeight="1" x14ac:dyDescent="0.2">
      <c r="A32" s="145" t="s">
        <v>67</v>
      </c>
      <c r="B32" s="153" t="s">
        <v>319</v>
      </c>
      <c r="C32" s="153" t="s">
        <v>424</v>
      </c>
      <c r="D32" s="149"/>
      <c r="E32" s="149"/>
      <c r="F32" s="149"/>
      <c r="G32" s="149"/>
      <c r="H32" s="150"/>
      <c r="I32" s="150"/>
      <c r="J32" s="150"/>
      <c r="K32" s="150"/>
      <c r="L32" s="150"/>
      <c r="M32" s="150"/>
      <c r="N32" s="150"/>
      <c r="O32" s="150"/>
      <c r="P32" s="150"/>
      <c r="Q32" s="150"/>
      <c r="R32" s="150"/>
      <c r="S32" s="151"/>
      <c r="T32" s="151"/>
      <c r="U32" s="151"/>
      <c r="V32" s="151"/>
    </row>
    <row r="33" spans="1:22" s="152" customFormat="1" ht="101.25" customHeight="1" x14ac:dyDescent="0.2">
      <c r="A33" s="145" t="s">
        <v>66</v>
      </c>
      <c r="B33" s="153" t="s">
        <v>320</v>
      </c>
      <c r="C33" s="313" t="s">
        <v>536</v>
      </c>
      <c r="D33" s="149"/>
      <c r="E33" s="149"/>
      <c r="F33" s="149"/>
      <c r="G33" s="149"/>
      <c r="H33" s="150"/>
      <c r="I33" s="150"/>
      <c r="J33" s="150"/>
      <c r="K33" s="150"/>
      <c r="L33" s="150"/>
      <c r="M33" s="150"/>
      <c r="N33" s="150"/>
      <c r="O33" s="150"/>
      <c r="P33" s="150"/>
      <c r="Q33" s="150"/>
      <c r="R33" s="150"/>
      <c r="S33" s="151"/>
      <c r="T33" s="151"/>
      <c r="U33" s="151"/>
      <c r="V33" s="151"/>
    </row>
    <row r="34" spans="1:22" ht="111" customHeight="1" x14ac:dyDescent="0.25">
      <c r="A34" s="145" t="s">
        <v>334</v>
      </c>
      <c r="B34" s="153" t="s">
        <v>321</v>
      </c>
      <c r="C34" s="314" t="s">
        <v>537</v>
      </c>
      <c r="D34" s="154"/>
      <c r="E34" s="154"/>
      <c r="F34" s="154"/>
      <c r="G34" s="154"/>
      <c r="H34" s="154"/>
      <c r="I34" s="154"/>
      <c r="J34" s="154"/>
      <c r="K34" s="154"/>
      <c r="L34" s="154"/>
      <c r="M34" s="154"/>
      <c r="N34" s="154"/>
      <c r="O34" s="154"/>
      <c r="P34" s="154"/>
      <c r="Q34" s="154"/>
      <c r="R34" s="154"/>
      <c r="S34" s="154"/>
      <c r="T34" s="154"/>
      <c r="U34" s="154"/>
      <c r="V34" s="154"/>
    </row>
    <row r="35" spans="1:22" ht="58.5" customHeight="1" x14ac:dyDescent="0.25">
      <c r="A35" s="145" t="s">
        <v>324</v>
      </c>
      <c r="B35" s="153" t="s">
        <v>68</v>
      </c>
      <c r="C35" s="153" t="s">
        <v>553</v>
      </c>
      <c r="D35" s="154"/>
      <c r="E35" s="154"/>
      <c r="F35" s="154"/>
      <c r="G35" s="154"/>
      <c r="H35" s="154"/>
      <c r="I35" s="154"/>
      <c r="J35" s="154"/>
      <c r="K35" s="154"/>
      <c r="L35" s="154"/>
      <c r="M35" s="154"/>
      <c r="N35" s="154"/>
      <c r="O35" s="154"/>
      <c r="P35" s="154"/>
      <c r="Q35" s="154"/>
      <c r="R35" s="154"/>
      <c r="S35" s="154"/>
      <c r="T35" s="154"/>
      <c r="U35" s="154"/>
      <c r="V35" s="154"/>
    </row>
    <row r="36" spans="1:22" ht="51.75" customHeight="1" x14ac:dyDescent="0.25">
      <c r="A36" s="145" t="s">
        <v>335</v>
      </c>
      <c r="B36" s="153" t="s">
        <v>322</v>
      </c>
      <c r="C36" s="153" t="s">
        <v>553</v>
      </c>
      <c r="D36" s="154"/>
      <c r="E36" s="154"/>
      <c r="F36" s="154"/>
      <c r="G36" s="154"/>
      <c r="H36" s="154"/>
      <c r="I36" s="154"/>
      <c r="J36" s="154"/>
      <c r="K36" s="154"/>
      <c r="L36" s="154"/>
      <c r="M36" s="154"/>
      <c r="N36" s="154"/>
      <c r="O36" s="154"/>
      <c r="P36" s="154"/>
      <c r="Q36" s="154"/>
      <c r="R36" s="154"/>
      <c r="S36" s="154"/>
      <c r="T36" s="154"/>
      <c r="U36" s="154"/>
      <c r="V36" s="154"/>
    </row>
    <row r="37" spans="1:22" ht="43.5" customHeight="1" x14ac:dyDescent="0.25">
      <c r="A37" s="145" t="s">
        <v>325</v>
      </c>
      <c r="B37" s="153" t="s">
        <v>323</v>
      </c>
      <c r="C37" s="153" t="s">
        <v>553</v>
      </c>
      <c r="D37" s="154"/>
      <c r="E37" s="154"/>
      <c r="F37" s="154"/>
      <c r="G37" s="154"/>
      <c r="H37" s="154"/>
      <c r="I37" s="154"/>
      <c r="J37" s="154"/>
      <c r="K37" s="154"/>
      <c r="L37" s="154"/>
      <c r="M37" s="154"/>
      <c r="N37" s="154"/>
      <c r="O37" s="154"/>
      <c r="P37" s="154"/>
      <c r="Q37" s="154"/>
      <c r="R37" s="154"/>
      <c r="S37" s="154"/>
      <c r="T37" s="154"/>
      <c r="U37" s="154"/>
      <c r="V37" s="154"/>
    </row>
    <row r="38" spans="1:22" ht="43.5" customHeight="1" x14ac:dyDescent="0.25">
      <c r="A38" s="145" t="s">
        <v>336</v>
      </c>
      <c r="B38" s="153" t="s">
        <v>202</v>
      </c>
      <c r="C38" s="153" t="s">
        <v>424</v>
      </c>
      <c r="D38" s="154"/>
      <c r="E38" s="154"/>
      <c r="F38" s="154"/>
      <c r="G38" s="154"/>
      <c r="H38" s="154"/>
      <c r="I38" s="154"/>
      <c r="J38" s="154"/>
      <c r="K38" s="154"/>
      <c r="L38" s="154"/>
      <c r="M38" s="154"/>
      <c r="N38" s="154"/>
      <c r="O38" s="154"/>
      <c r="P38" s="154"/>
      <c r="Q38" s="154"/>
      <c r="R38" s="154"/>
      <c r="S38" s="154"/>
      <c r="T38" s="154"/>
      <c r="U38" s="154"/>
      <c r="V38" s="154"/>
    </row>
    <row r="39" spans="1:22" ht="23.25" customHeight="1" x14ac:dyDescent="0.25">
      <c r="A39" s="342"/>
      <c r="B39" s="343"/>
      <c r="C39" s="344"/>
      <c r="D39" s="154"/>
      <c r="E39" s="154"/>
      <c r="F39" s="154"/>
      <c r="G39" s="154"/>
      <c r="H39" s="154"/>
      <c r="I39" s="154"/>
      <c r="J39" s="154"/>
      <c r="K39" s="154"/>
      <c r="L39" s="154"/>
      <c r="M39" s="154"/>
      <c r="N39" s="154"/>
      <c r="O39" s="154"/>
      <c r="P39" s="154"/>
      <c r="Q39" s="154"/>
      <c r="R39" s="154"/>
      <c r="S39" s="154"/>
      <c r="T39" s="154"/>
      <c r="U39" s="154"/>
      <c r="V39" s="154"/>
    </row>
    <row r="40" spans="1:22" ht="63" x14ac:dyDescent="0.25">
      <c r="A40" s="145" t="s">
        <v>326</v>
      </c>
      <c r="B40" s="153" t="s">
        <v>377</v>
      </c>
      <c r="C40" s="153" t="str">
        <f>CONCATENATE("Фтз=",ROUND('6.2. Паспорт фин осв ввод'!D24,2)," млн рублей; Фит=",ROUND('6.2. Паспорт фин осв ввод'!D24,2)," млн рублей")</f>
        <v>Фтз=2905,52 млн рублей; Фит=2905,52 млн рублей</v>
      </c>
      <c r="D40" s="154"/>
      <c r="E40" s="154"/>
      <c r="F40" s="154"/>
      <c r="G40" s="154"/>
      <c r="H40" s="154"/>
      <c r="I40" s="154"/>
      <c r="J40" s="154"/>
      <c r="K40" s="154"/>
      <c r="L40" s="154"/>
      <c r="M40" s="154"/>
      <c r="N40" s="154"/>
      <c r="O40" s="154"/>
      <c r="P40" s="154"/>
      <c r="Q40" s="154"/>
      <c r="R40" s="154"/>
      <c r="S40" s="154"/>
      <c r="T40" s="154"/>
      <c r="U40" s="154"/>
      <c r="V40" s="154"/>
    </row>
    <row r="41" spans="1:22" ht="105.75" customHeight="1" x14ac:dyDescent="0.25">
      <c r="A41" s="145" t="s">
        <v>337</v>
      </c>
      <c r="B41" s="153" t="s">
        <v>360</v>
      </c>
      <c r="C41" s="306" t="s">
        <v>551</v>
      </c>
      <c r="D41" s="154"/>
      <c r="E41" s="154"/>
      <c r="F41" s="154"/>
      <c r="G41" s="154"/>
      <c r="H41" s="154"/>
      <c r="I41" s="154"/>
      <c r="J41" s="154"/>
      <c r="K41" s="154"/>
      <c r="L41" s="154"/>
      <c r="M41" s="154"/>
      <c r="N41" s="154"/>
      <c r="O41" s="154"/>
      <c r="P41" s="154"/>
      <c r="Q41" s="154"/>
      <c r="R41" s="154"/>
      <c r="S41" s="154"/>
      <c r="T41" s="154"/>
      <c r="U41" s="154"/>
      <c r="V41" s="154"/>
    </row>
    <row r="42" spans="1:22" ht="83.25" customHeight="1" x14ac:dyDescent="0.25">
      <c r="A42" s="145" t="s">
        <v>327</v>
      </c>
      <c r="B42" s="153" t="s">
        <v>374</v>
      </c>
      <c r="C42" s="306" t="s">
        <v>551</v>
      </c>
      <c r="D42" s="154"/>
      <c r="E42" s="154"/>
      <c r="F42" s="154"/>
      <c r="G42" s="154"/>
      <c r="H42" s="154"/>
      <c r="I42" s="154"/>
      <c r="J42" s="154"/>
      <c r="K42" s="154"/>
      <c r="L42" s="154"/>
      <c r="M42" s="154"/>
      <c r="N42" s="154"/>
      <c r="O42" s="154"/>
      <c r="P42" s="154"/>
      <c r="Q42" s="154"/>
      <c r="R42" s="154"/>
      <c r="S42" s="154"/>
      <c r="T42" s="154"/>
      <c r="U42" s="154"/>
      <c r="V42" s="154"/>
    </row>
    <row r="43" spans="1:22" ht="186" customHeight="1" x14ac:dyDescent="0.25">
      <c r="A43" s="145" t="s">
        <v>340</v>
      </c>
      <c r="B43" s="153" t="s">
        <v>341</v>
      </c>
      <c r="C43" s="153" t="s">
        <v>395</v>
      </c>
      <c r="D43" s="154"/>
      <c r="E43" s="154"/>
      <c r="F43" s="154"/>
      <c r="G43" s="154"/>
      <c r="H43" s="154"/>
      <c r="I43" s="154"/>
      <c r="J43" s="154"/>
      <c r="K43" s="154"/>
      <c r="L43" s="154"/>
      <c r="M43" s="154"/>
      <c r="N43" s="154"/>
      <c r="O43" s="154"/>
      <c r="P43" s="154"/>
      <c r="Q43" s="154"/>
      <c r="R43" s="154"/>
      <c r="S43" s="154"/>
      <c r="T43" s="154"/>
      <c r="U43" s="154"/>
      <c r="V43" s="154"/>
    </row>
    <row r="44" spans="1:22" ht="111" customHeight="1" x14ac:dyDescent="0.25">
      <c r="A44" s="145" t="s">
        <v>328</v>
      </c>
      <c r="B44" s="153" t="s">
        <v>366</v>
      </c>
      <c r="C44" s="153" t="s">
        <v>396</v>
      </c>
      <c r="D44" s="154"/>
      <c r="E44" s="154"/>
      <c r="F44" s="154"/>
      <c r="G44" s="154"/>
      <c r="H44" s="154"/>
      <c r="I44" s="154"/>
      <c r="J44" s="154"/>
      <c r="K44" s="154"/>
      <c r="L44" s="154"/>
      <c r="M44" s="154"/>
      <c r="N44" s="154"/>
      <c r="O44" s="154"/>
      <c r="P44" s="154"/>
      <c r="Q44" s="154"/>
      <c r="R44" s="154"/>
      <c r="S44" s="154"/>
      <c r="T44" s="154"/>
      <c r="U44" s="154"/>
      <c r="V44" s="154"/>
    </row>
    <row r="45" spans="1:22" ht="120" customHeight="1" x14ac:dyDescent="0.25">
      <c r="A45" s="145" t="s">
        <v>361</v>
      </c>
      <c r="B45" s="153" t="s">
        <v>367</v>
      </c>
      <c r="C45" s="153" t="s">
        <v>396</v>
      </c>
      <c r="D45" s="154"/>
      <c r="E45" s="154"/>
      <c r="F45" s="154"/>
      <c r="G45" s="154"/>
      <c r="H45" s="154"/>
      <c r="I45" s="154"/>
      <c r="J45" s="154"/>
      <c r="K45" s="154"/>
      <c r="L45" s="154"/>
      <c r="M45" s="154"/>
      <c r="N45" s="154"/>
      <c r="O45" s="154"/>
      <c r="P45" s="154"/>
      <c r="Q45" s="154"/>
      <c r="R45" s="154"/>
      <c r="S45" s="154"/>
      <c r="T45" s="154"/>
      <c r="U45" s="154"/>
      <c r="V45" s="154"/>
    </row>
    <row r="46" spans="1:22" ht="101.25" customHeight="1" x14ac:dyDescent="0.25">
      <c r="A46" s="145" t="s">
        <v>329</v>
      </c>
      <c r="B46" s="153" t="s">
        <v>368</v>
      </c>
      <c r="C46" s="153" t="s">
        <v>398</v>
      </c>
      <c r="D46" s="154"/>
      <c r="E46" s="154"/>
      <c r="F46" s="154"/>
      <c r="G46" s="154"/>
      <c r="H46" s="154"/>
      <c r="I46" s="154"/>
      <c r="J46" s="154"/>
      <c r="K46" s="154"/>
      <c r="L46" s="154"/>
      <c r="M46" s="154"/>
      <c r="N46" s="154"/>
      <c r="O46" s="154"/>
      <c r="P46" s="154"/>
      <c r="Q46" s="154"/>
      <c r="R46" s="154"/>
      <c r="S46" s="154"/>
      <c r="T46" s="154"/>
      <c r="U46" s="154"/>
      <c r="V46" s="154"/>
    </row>
    <row r="47" spans="1:22" ht="18.75" customHeight="1" x14ac:dyDescent="0.25">
      <c r="A47" s="342"/>
      <c r="B47" s="343"/>
      <c r="C47" s="344"/>
      <c r="D47" s="154"/>
      <c r="E47" s="154"/>
      <c r="F47" s="154"/>
      <c r="G47" s="154"/>
      <c r="H47" s="154"/>
      <c r="I47" s="154"/>
      <c r="J47" s="154"/>
      <c r="K47" s="154"/>
      <c r="L47" s="154"/>
      <c r="M47" s="154"/>
      <c r="N47" s="154"/>
      <c r="O47" s="154"/>
      <c r="P47" s="154"/>
      <c r="Q47" s="154"/>
      <c r="R47" s="154"/>
      <c r="S47" s="154"/>
      <c r="T47" s="154"/>
      <c r="U47" s="154"/>
      <c r="V47" s="154"/>
    </row>
    <row r="48" spans="1:22" ht="75.75" hidden="1" customHeight="1" x14ac:dyDescent="0.25">
      <c r="A48" s="145" t="s">
        <v>362</v>
      </c>
      <c r="B48" s="153" t="s">
        <v>375</v>
      </c>
      <c r="C48" s="153" t="str">
        <f>CONCATENATE(ROUND('6.2. Паспорт фин осв ввод факт'!AB24,2)," млн рублей")</f>
        <v>2312,15 млн рублей</v>
      </c>
      <c r="D48" s="154" t="s">
        <v>522</v>
      </c>
      <c r="E48" s="154"/>
      <c r="F48" s="154"/>
      <c r="G48" s="154"/>
      <c r="H48" s="154"/>
      <c r="I48" s="154"/>
      <c r="J48" s="154"/>
      <c r="K48" s="154"/>
      <c r="L48" s="154"/>
      <c r="M48" s="154"/>
      <c r="N48" s="154"/>
      <c r="O48" s="154"/>
      <c r="P48" s="154"/>
      <c r="Q48" s="154"/>
      <c r="R48" s="154"/>
      <c r="S48" s="154"/>
      <c r="T48" s="154"/>
      <c r="U48" s="154"/>
      <c r="V48" s="154"/>
    </row>
    <row r="49" spans="1:22" ht="71.25" hidden="1" customHeight="1" x14ac:dyDescent="0.25">
      <c r="A49" s="145" t="s">
        <v>330</v>
      </c>
      <c r="B49" s="153" t="s">
        <v>376</v>
      </c>
      <c r="C49" s="153" t="str">
        <f>CONCATENATE(ROUND('6.2. Паспорт фин осв ввод факт'!AB30,2)," млн рублей")</f>
        <v>1977,33 млн рублей</v>
      </c>
      <c r="D49" s="154" t="s">
        <v>522</v>
      </c>
      <c r="E49" s="154"/>
      <c r="F49" s="154"/>
      <c r="G49" s="154"/>
      <c r="H49" s="154"/>
      <c r="I49" s="154"/>
      <c r="J49" s="154"/>
      <c r="K49" s="154"/>
      <c r="L49" s="154"/>
      <c r="M49" s="154"/>
      <c r="N49" s="154"/>
      <c r="O49" s="154"/>
      <c r="P49" s="154"/>
      <c r="Q49" s="154"/>
      <c r="R49" s="154"/>
      <c r="S49" s="154"/>
      <c r="T49" s="154"/>
      <c r="U49" s="154"/>
      <c r="V49" s="154"/>
    </row>
    <row r="50" spans="1:22" ht="75.75" customHeight="1" x14ac:dyDescent="0.25">
      <c r="A50" s="145" t="s">
        <v>362</v>
      </c>
      <c r="B50" s="153" t="s">
        <v>375</v>
      </c>
      <c r="C50" s="153" t="str">
        <f>CONCATENATE(ROUND('6.2. Паспорт фин осв ввод'!AP24,2)," млн рублей")</f>
        <v>2708,25 млн рублей</v>
      </c>
      <c r="D50" s="154" t="s">
        <v>523</v>
      </c>
      <c r="E50" s="154"/>
      <c r="F50" s="154"/>
      <c r="G50" s="154"/>
      <c r="H50" s="154"/>
      <c r="I50" s="154"/>
      <c r="J50" s="154"/>
      <c r="K50" s="154"/>
      <c r="L50" s="154"/>
      <c r="M50" s="154"/>
      <c r="N50" s="154"/>
      <c r="O50" s="154"/>
      <c r="P50" s="154"/>
      <c r="Q50" s="154"/>
      <c r="R50" s="154"/>
      <c r="S50" s="154"/>
      <c r="T50" s="154"/>
      <c r="U50" s="154"/>
      <c r="V50" s="154"/>
    </row>
    <row r="51" spans="1:22" ht="71.25" customHeight="1" x14ac:dyDescent="0.25">
      <c r="A51" s="145" t="s">
        <v>330</v>
      </c>
      <c r="B51" s="153" t="s">
        <v>376</v>
      </c>
      <c r="C51" s="153" t="str">
        <f>CONCATENATE(ROUND('6.2. Паспорт фин осв ввод'!AP30,2)," млн рублей")</f>
        <v>2455,86 млн рублей</v>
      </c>
      <c r="D51" s="154" t="s">
        <v>523</v>
      </c>
      <c r="E51" s="154"/>
      <c r="F51" s="154"/>
      <c r="G51" s="154"/>
      <c r="H51" s="154"/>
      <c r="I51" s="154"/>
      <c r="J51" s="154"/>
      <c r="K51" s="154"/>
      <c r="L51" s="154"/>
      <c r="M51" s="154"/>
      <c r="N51" s="154"/>
      <c r="O51" s="154"/>
      <c r="P51" s="154"/>
      <c r="Q51" s="154"/>
      <c r="R51" s="154"/>
      <c r="S51" s="154"/>
      <c r="T51" s="154"/>
      <c r="U51" s="154"/>
      <c r="V51" s="154"/>
    </row>
    <row r="52" spans="1:22" x14ac:dyDescent="0.25">
      <c r="A52" s="154"/>
      <c r="B52" s="154"/>
      <c r="C52" s="315"/>
      <c r="D52" s="154"/>
      <c r="E52" s="154"/>
      <c r="F52" s="154"/>
      <c r="G52" s="154"/>
      <c r="H52" s="154"/>
      <c r="I52" s="154"/>
      <c r="J52" s="154"/>
      <c r="K52" s="154"/>
      <c r="L52" s="154"/>
      <c r="M52" s="154"/>
      <c r="N52" s="154"/>
      <c r="O52" s="154"/>
      <c r="P52" s="154"/>
      <c r="Q52" s="154"/>
      <c r="R52" s="154"/>
      <c r="S52" s="154"/>
      <c r="T52" s="154"/>
      <c r="U52" s="154"/>
      <c r="V52" s="154"/>
    </row>
    <row r="53" spans="1:22" x14ac:dyDescent="0.25">
      <c r="A53" s="154"/>
      <c r="B53" s="154"/>
      <c r="C53" s="315"/>
      <c r="D53" s="154"/>
      <c r="E53" s="154"/>
      <c r="F53" s="154"/>
      <c r="G53" s="154"/>
      <c r="H53" s="154"/>
      <c r="I53" s="154"/>
      <c r="J53" s="154"/>
      <c r="K53" s="154"/>
      <c r="L53" s="154"/>
      <c r="M53" s="154"/>
      <c r="N53" s="154"/>
      <c r="O53" s="154"/>
      <c r="P53" s="154"/>
      <c r="Q53" s="154"/>
      <c r="R53" s="154"/>
      <c r="S53" s="154"/>
      <c r="T53" s="154"/>
      <c r="U53" s="154"/>
      <c r="V53" s="154"/>
    </row>
    <row r="54" spans="1:22" x14ac:dyDescent="0.25">
      <c r="A54" s="154"/>
      <c r="B54" s="154"/>
      <c r="C54" s="315"/>
      <c r="D54" s="154"/>
      <c r="E54" s="154"/>
      <c r="F54" s="154"/>
      <c r="G54" s="154"/>
      <c r="H54" s="154"/>
      <c r="I54" s="154"/>
      <c r="J54" s="154"/>
      <c r="K54" s="154"/>
      <c r="L54" s="154"/>
      <c r="M54" s="154"/>
      <c r="N54" s="154"/>
      <c r="O54" s="154"/>
      <c r="P54" s="154"/>
      <c r="Q54" s="154"/>
      <c r="R54" s="154"/>
      <c r="S54" s="154"/>
      <c r="T54" s="154"/>
      <c r="U54" s="154"/>
      <c r="V54" s="154"/>
    </row>
    <row r="55" spans="1:22" x14ac:dyDescent="0.25">
      <c r="A55" s="154"/>
      <c r="B55" s="154"/>
      <c r="C55" s="315"/>
      <c r="D55" s="154"/>
      <c r="E55" s="154"/>
      <c r="F55" s="154"/>
      <c r="G55" s="154"/>
      <c r="H55" s="154"/>
      <c r="I55" s="154"/>
      <c r="J55" s="154"/>
      <c r="K55" s="154"/>
      <c r="L55" s="154"/>
      <c r="M55" s="154"/>
      <c r="N55" s="154"/>
      <c r="O55" s="154"/>
      <c r="P55" s="154"/>
      <c r="Q55" s="154"/>
      <c r="R55" s="154"/>
      <c r="S55" s="154"/>
      <c r="T55" s="154"/>
      <c r="U55" s="154"/>
      <c r="V55" s="154"/>
    </row>
    <row r="56" spans="1:22" x14ac:dyDescent="0.25">
      <c r="A56" s="154"/>
      <c r="B56" s="154"/>
      <c r="C56" s="315"/>
      <c r="D56" s="154"/>
      <c r="E56" s="154"/>
      <c r="F56" s="154"/>
      <c r="G56" s="154"/>
      <c r="H56" s="154"/>
      <c r="I56" s="154"/>
      <c r="J56" s="154"/>
      <c r="K56" s="154"/>
      <c r="L56" s="154"/>
      <c r="M56" s="154"/>
      <c r="N56" s="154"/>
      <c r="O56" s="154"/>
      <c r="P56" s="154"/>
      <c r="Q56" s="154"/>
      <c r="R56" s="154"/>
      <c r="S56" s="154"/>
      <c r="T56" s="154"/>
      <c r="U56" s="154"/>
      <c r="V56" s="154"/>
    </row>
    <row r="57" spans="1:22" x14ac:dyDescent="0.25">
      <c r="A57" s="154"/>
      <c r="B57" s="154"/>
      <c r="C57" s="315"/>
      <c r="D57" s="154"/>
      <c r="E57" s="154"/>
      <c r="F57" s="154"/>
      <c r="G57" s="154"/>
      <c r="H57" s="154"/>
      <c r="I57" s="154"/>
      <c r="J57" s="154"/>
      <c r="K57" s="154"/>
      <c r="L57" s="154"/>
      <c r="M57" s="154"/>
      <c r="N57" s="154"/>
      <c r="O57" s="154"/>
      <c r="P57" s="154"/>
      <c r="Q57" s="154"/>
      <c r="R57" s="154"/>
      <c r="S57" s="154"/>
      <c r="T57" s="154"/>
      <c r="U57" s="154"/>
      <c r="V57" s="154"/>
    </row>
    <row r="58" spans="1:22" x14ac:dyDescent="0.25">
      <c r="A58" s="154"/>
      <c r="B58" s="154"/>
      <c r="C58" s="315"/>
      <c r="D58" s="154"/>
      <c r="E58" s="154"/>
      <c r="F58" s="154"/>
      <c r="G58" s="154"/>
      <c r="H58" s="154"/>
      <c r="I58" s="154"/>
      <c r="J58" s="154"/>
      <c r="K58" s="154"/>
      <c r="L58" s="154"/>
      <c r="M58" s="154"/>
      <c r="N58" s="154"/>
      <c r="O58" s="154"/>
      <c r="P58" s="154"/>
      <c r="Q58" s="154"/>
      <c r="R58" s="154"/>
      <c r="S58" s="154"/>
      <c r="T58" s="154"/>
      <c r="U58" s="154"/>
      <c r="V58" s="154"/>
    </row>
    <row r="59" spans="1:22" x14ac:dyDescent="0.25">
      <c r="A59" s="154"/>
      <c r="B59" s="154"/>
      <c r="C59" s="315"/>
      <c r="D59" s="154"/>
      <c r="E59" s="154"/>
      <c r="F59" s="154"/>
      <c r="G59" s="154"/>
      <c r="H59" s="154"/>
      <c r="I59" s="154"/>
      <c r="J59" s="154"/>
      <c r="K59" s="154"/>
      <c r="L59" s="154"/>
      <c r="M59" s="154"/>
      <c r="N59" s="154"/>
      <c r="O59" s="154"/>
      <c r="P59" s="154"/>
      <c r="Q59" s="154"/>
      <c r="R59" s="154"/>
      <c r="S59" s="154"/>
      <c r="T59" s="154"/>
      <c r="U59" s="154"/>
      <c r="V59" s="154"/>
    </row>
    <row r="60" spans="1:22" x14ac:dyDescent="0.25">
      <c r="A60" s="154"/>
      <c r="B60" s="154"/>
      <c r="C60" s="315"/>
      <c r="D60" s="154"/>
      <c r="E60" s="154"/>
      <c r="F60" s="154"/>
      <c r="G60" s="154"/>
      <c r="H60" s="154"/>
      <c r="I60" s="154"/>
      <c r="J60" s="154"/>
      <c r="K60" s="154"/>
      <c r="L60" s="154"/>
      <c r="M60" s="154"/>
      <c r="N60" s="154"/>
      <c r="O60" s="154"/>
      <c r="P60" s="154"/>
      <c r="Q60" s="154"/>
      <c r="R60" s="154"/>
      <c r="S60" s="154"/>
      <c r="T60" s="154"/>
      <c r="U60" s="154"/>
      <c r="V60" s="154"/>
    </row>
    <row r="61" spans="1:22" x14ac:dyDescent="0.25">
      <c r="A61" s="154"/>
      <c r="B61" s="154"/>
      <c r="C61" s="315"/>
      <c r="D61" s="154"/>
      <c r="E61" s="154"/>
      <c r="F61" s="154"/>
      <c r="G61" s="154"/>
      <c r="H61" s="154"/>
      <c r="I61" s="154"/>
      <c r="J61" s="154"/>
      <c r="K61" s="154"/>
      <c r="L61" s="154"/>
      <c r="M61" s="154"/>
      <c r="N61" s="154"/>
      <c r="O61" s="154"/>
      <c r="P61" s="154"/>
      <c r="Q61" s="154"/>
      <c r="R61" s="154"/>
      <c r="S61" s="154"/>
      <c r="T61" s="154"/>
      <c r="U61" s="154"/>
      <c r="V61" s="154"/>
    </row>
    <row r="62" spans="1:22" x14ac:dyDescent="0.25">
      <c r="A62" s="154"/>
      <c r="B62" s="154"/>
      <c r="C62" s="315"/>
      <c r="D62" s="154"/>
      <c r="E62" s="154"/>
      <c r="F62" s="154"/>
      <c r="G62" s="154"/>
      <c r="H62" s="154"/>
      <c r="I62" s="154"/>
      <c r="J62" s="154"/>
      <c r="K62" s="154"/>
      <c r="L62" s="154"/>
      <c r="M62" s="154"/>
      <c r="N62" s="154"/>
      <c r="O62" s="154"/>
      <c r="P62" s="154"/>
      <c r="Q62" s="154"/>
      <c r="R62" s="154"/>
      <c r="S62" s="154"/>
      <c r="T62" s="154"/>
      <c r="U62" s="154"/>
      <c r="V62" s="154"/>
    </row>
    <row r="63" spans="1:22" x14ac:dyDescent="0.25">
      <c r="A63" s="154"/>
      <c r="B63" s="154"/>
      <c r="C63" s="315"/>
      <c r="D63" s="154"/>
      <c r="E63" s="154"/>
      <c r="F63" s="154"/>
      <c r="G63" s="154"/>
      <c r="H63" s="154"/>
      <c r="I63" s="154"/>
      <c r="J63" s="154"/>
      <c r="K63" s="154"/>
      <c r="L63" s="154"/>
      <c r="M63" s="154"/>
      <c r="N63" s="154"/>
      <c r="O63" s="154"/>
      <c r="P63" s="154"/>
      <c r="Q63" s="154"/>
      <c r="R63" s="154"/>
      <c r="S63" s="154"/>
      <c r="T63" s="154"/>
      <c r="U63" s="154"/>
      <c r="V63" s="154"/>
    </row>
    <row r="64" spans="1:22" x14ac:dyDescent="0.25">
      <c r="A64" s="154"/>
      <c r="B64" s="154"/>
      <c r="C64" s="315"/>
      <c r="D64" s="154"/>
      <c r="E64" s="154"/>
      <c r="F64" s="154"/>
      <c r="G64" s="154"/>
      <c r="H64" s="154"/>
      <c r="I64" s="154"/>
      <c r="J64" s="154"/>
      <c r="K64" s="154"/>
      <c r="L64" s="154"/>
      <c r="M64" s="154"/>
      <c r="N64" s="154"/>
      <c r="O64" s="154"/>
      <c r="P64" s="154"/>
      <c r="Q64" s="154"/>
      <c r="R64" s="154"/>
      <c r="S64" s="154"/>
      <c r="T64" s="154"/>
      <c r="U64" s="154"/>
      <c r="V64" s="154"/>
    </row>
    <row r="65" spans="1:22" x14ac:dyDescent="0.25">
      <c r="A65" s="154"/>
      <c r="B65" s="154"/>
      <c r="C65" s="315"/>
      <c r="D65" s="154"/>
      <c r="E65" s="154"/>
      <c r="F65" s="154"/>
      <c r="G65" s="154"/>
      <c r="H65" s="154"/>
      <c r="I65" s="154"/>
      <c r="J65" s="154"/>
      <c r="K65" s="154"/>
      <c r="L65" s="154"/>
      <c r="M65" s="154"/>
      <c r="N65" s="154"/>
      <c r="O65" s="154"/>
      <c r="P65" s="154"/>
      <c r="Q65" s="154"/>
      <c r="R65" s="154"/>
      <c r="S65" s="154"/>
      <c r="T65" s="154"/>
      <c r="U65" s="154"/>
      <c r="V65" s="154"/>
    </row>
    <row r="66" spans="1:22" x14ac:dyDescent="0.25">
      <c r="A66" s="154"/>
      <c r="B66" s="154"/>
      <c r="C66" s="315"/>
      <c r="D66" s="154"/>
      <c r="E66" s="154"/>
      <c r="F66" s="154"/>
      <c r="G66" s="154"/>
      <c r="H66" s="154"/>
      <c r="I66" s="154"/>
      <c r="J66" s="154"/>
      <c r="K66" s="154"/>
      <c r="L66" s="154"/>
      <c r="M66" s="154"/>
      <c r="N66" s="154"/>
      <c r="O66" s="154"/>
      <c r="P66" s="154"/>
      <c r="Q66" s="154"/>
      <c r="R66" s="154"/>
      <c r="S66" s="154"/>
      <c r="T66" s="154"/>
      <c r="U66" s="154"/>
      <c r="V66" s="154"/>
    </row>
    <row r="67" spans="1:22" x14ac:dyDescent="0.25">
      <c r="A67" s="154"/>
      <c r="B67" s="154"/>
      <c r="C67" s="315"/>
      <c r="D67" s="154"/>
      <c r="E67" s="154"/>
      <c r="F67" s="154"/>
      <c r="G67" s="154"/>
      <c r="H67" s="154"/>
      <c r="I67" s="154"/>
      <c r="J67" s="154"/>
      <c r="K67" s="154"/>
      <c r="L67" s="154"/>
      <c r="M67" s="154"/>
      <c r="N67" s="154"/>
      <c r="O67" s="154"/>
      <c r="P67" s="154"/>
      <c r="Q67" s="154"/>
      <c r="R67" s="154"/>
      <c r="S67" s="154"/>
      <c r="T67" s="154"/>
      <c r="U67" s="154"/>
      <c r="V67" s="154"/>
    </row>
    <row r="68" spans="1:22" x14ac:dyDescent="0.25">
      <c r="A68" s="154"/>
      <c r="B68" s="154"/>
      <c r="C68" s="315"/>
      <c r="D68" s="154"/>
      <c r="E68" s="154"/>
      <c r="F68" s="154"/>
      <c r="G68" s="154"/>
      <c r="H68" s="154"/>
      <c r="I68" s="154"/>
      <c r="J68" s="154"/>
      <c r="K68" s="154"/>
      <c r="L68" s="154"/>
      <c r="M68" s="154"/>
      <c r="N68" s="154"/>
      <c r="O68" s="154"/>
      <c r="P68" s="154"/>
      <c r="Q68" s="154"/>
      <c r="R68" s="154"/>
      <c r="S68" s="154"/>
      <c r="T68" s="154"/>
      <c r="U68" s="154"/>
      <c r="V68" s="154"/>
    </row>
    <row r="69" spans="1:22" x14ac:dyDescent="0.25">
      <c r="A69" s="154"/>
      <c r="B69" s="154"/>
      <c r="C69" s="315"/>
      <c r="D69" s="154"/>
      <c r="E69" s="154"/>
      <c r="F69" s="154"/>
      <c r="G69" s="154"/>
      <c r="H69" s="154"/>
      <c r="I69" s="154"/>
      <c r="J69" s="154"/>
      <c r="K69" s="154"/>
      <c r="L69" s="154"/>
      <c r="M69" s="154"/>
      <c r="N69" s="154"/>
      <c r="O69" s="154"/>
      <c r="P69" s="154"/>
      <c r="Q69" s="154"/>
      <c r="R69" s="154"/>
      <c r="S69" s="154"/>
      <c r="T69" s="154"/>
      <c r="U69" s="154"/>
      <c r="V69" s="154"/>
    </row>
    <row r="70" spans="1:22" x14ac:dyDescent="0.25">
      <c r="A70" s="154"/>
      <c r="B70" s="154"/>
      <c r="C70" s="315"/>
      <c r="D70" s="154"/>
      <c r="E70" s="154"/>
      <c r="F70" s="154"/>
      <c r="G70" s="154"/>
      <c r="H70" s="154"/>
      <c r="I70" s="154"/>
      <c r="J70" s="154"/>
      <c r="K70" s="154"/>
      <c r="L70" s="154"/>
      <c r="M70" s="154"/>
      <c r="N70" s="154"/>
      <c r="O70" s="154"/>
      <c r="P70" s="154"/>
      <c r="Q70" s="154"/>
      <c r="R70" s="154"/>
      <c r="S70" s="154"/>
      <c r="T70" s="154"/>
      <c r="U70" s="154"/>
      <c r="V70" s="154"/>
    </row>
    <row r="71" spans="1:22" x14ac:dyDescent="0.25">
      <c r="A71" s="154"/>
      <c r="B71" s="154"/>
      <c r="C71" s="315"/>
      <c r="D71" s="154"/>
      <c r="E71" s="154"/>
      <c r="F71" s="154"/>
      <c r="G71" s="154"/>
      <c r="H71" s="154"/>
      <c r="I71" s="154"/>
      <c r="J71" s="154"/>
      <c r="K71" s="154"/>
      <c r="L71" s="154"/>
      <c r="M71" s="154"/>
      <c r="N71" s="154"/>
      <c r="O71" s="154"/>
      <c r="P71" s="154"/>
      <c r="Q71" s="154"/>
      <c r="R71" s="154"/>
      <c r="S71" s="154"/>
      <c r="T71" s="154"/>
      <c r="U71" s="154"/>
      <c r="V71" s="154"/>
    </row>
    <row r="72" spans="1:22" x14ac:dyDescent="0.25">
      <c r="A72" s="154"/>
      <c r="B72" s="154"/>
      <c r="C72" s="315"/>
      <c r="D72" s="154"/>
      <c r="E72" s="154"/>
      <c r="F72" s="154"/>
      <c r="G72" s="154"/>
      <c r="H72" s="154"/>
      <c r="I72" s="154"/>
      <c r="J72" s="154"/>
      <c r="K72" s="154"/>
      <c r="L72" s="154"/>
      <c r="M72" s="154"/>
      <c r="N72" s="154"/>
      <c r="O72" s="154"/>
      <c r="P72" s="154"/>
      <c r="Q72" s="154"/>
      <c r="R72" s="154"/>
      <c r="S72" s="154"/>
      <c r="T72" s="154"/>
      <c r="U72" s="154"/>
      <c r="V72" s="154"/>
    </row>
    <row r="73" spans="1:22" x14ac:dyDescent="0.25">
      <c r="A73" s="154"/>
      <c r="B73" s="154"/>
      <c r="C73" s="315"/>
      <c r="D73" s="154"/>
      <c r="E73" s="154"/>
      <c r="F73" s="154"/>
      <c r="G73" s="154"/>
      <c r="H73" s="154"/>
      <c r="I73" s="154"/>
      <c r="J73" s="154"/>
      <c r="K73" s="154"/>
      <c r="L73" s="154"/>
      <c r="M73" s="154"/>
      <c r="N73" s="154"/>
      <c r="O73" s="154"/>
      <c r="P73" s="154"/>
      <c r="Q73" s="154"/>
      <c r="R73" s="154"/>
      <c r="S73" s="154"/>
      <c r="T73" s="154"/>
      <c r="U73" s="154"/>
      <c r="V73" s="154"/>
    </row>
    <row r="74" spans="1:22" x14ac:dyDescent="0.25">
      <c r="A74" s="154"/>
      <c r="B74" s="154"/>
      <c r="C74" s="315"/>
      <c r="D74" s="154"/>
      <c r="E74" s="154"/>
      <c r="F74" s="154"/>
      <c r="G74" s="154"/>
      <c r="H74" s="154"/>
      <c r="I74" s="154"/>
      <c r="J74" s="154"/>
      <c r="K74" s="154"/>
      <c r="L74" s="154"/>
      <c r="M74" s="154"/>
      <c r="N74" s="154"/>
      <c r="O74" s="154"/>
      <c r="P74" s="154"/>
      <c r="Q74" s="154"/>
      <c r="R74" s="154"/>
      <c r="S74" s="154"/>
      <c r="T74" s="154"/>
      <c r="U74" s="154"/>
      <c r="V74" s="154"/>
    </row>
    <row r="75" spans="1:22" x14ac:dyDescent="0.25">
      <c r="A75" s="154"/>
      <c r="B75" s="154"/>
      <c r="C75" s="315"/>
      <c r="D75" s="154"/>
      <c r="E75" s="154"/>
      <c r="F75" s="154"/>
      <c r="G75" s="154"/>
      <c r="H75" s="154"/>
      <c r="I75" s="154"/>
      <c r="J75" s="154"/>
      <c r="K75" s="154"/>
      <c r="L75" s="154"/>
      <c r="M75" s="154"/>
      <c r="N75" s="154"/>
      <c r="O75" s="154"/>
      <c r="P75" s="154"/>
      <c r="Q75" s="154"/>
      <c r="R75" s="154"/>
      <c r="S75" s="154"/>
      <c r="T75" s="154"/>
      <c r="U75" s="154"/>
      <c r="V75" s="154"/>
    </row>
    <row r="76" spans="1:22" x14ac:dyDescent="0.25">
      <c r="A76" s="154"/>
      <c r="B76" s="154"/>
      <c r="C76" s="315"/>
      <c r="D76" s="154"/>
      <c r="E76" s="154"/>
      <c r="F76" s="154"/>
      <c r="G76" s="154"/>
      <c r="H76" s="154"/>
      <c r="I76" s="154"/>
      <c r="J76" s="154"/>
      <c r="K76" s="154"/>
      <c r="L76" s="154"/>
      <c r="M76" s="154"/>
      <c r="N76" s="154"/>
      <c r="O76" s="154"/>
      <c r="P76" s="154"/>
      <c r="Q76" s="154"/>
      <c r="R76" s="154"/>
      <c r="S76" s="154"/>
      <c r="T76" s="154"/>
      <c r="U76" s="154"/>
      <c r="V76" s="154"/>
    </row>
    <row r="77" spans="1:22" x14ac:dyDescent="0.25">
      <c r="A77" s="154"/>
      <c r="B77" s="154"/>
      <c r="C77" s="315"/>
      <c r="D77" s="154"/>
      <c r="E77" s="154"/>
      <c r="F77" s="154"/>
      <c r="G77" s="154"/>
      <c r="H77" s="154"/>
      <c r="I77" s="154"/>
      <c r="J77" s="154"/>
      <c r="K77" s="154"/>
      <c r="L77" s="154"/>
      <c r="M77" s="154"/>
      <c r="N77" s="154"/>
      <c r="O77" s="154"/>
      <c r="P77" s="154"/>
      <c r="Q77" s="154"/>
      <c r="R77" s="154"/>
      <c r="S77" s="154"/>
      <c r="T77" s="154"/>
      <c r="U77" s="154"/>
      <c r="V77" s="154"/>
    </row>
    <row r="78" spans="1:22" x14ac:dyDescent="0.25">
      <c r="A78" s="154"/>
      <c r="B78" s="154"/>
      <c r="C78" s="315"/>
      <c r="D78" s="154"/>
      <c r="E78" s="154"/>
      <c r="F78" s="154"/>
      <c r="G78" s="154"/>
      <c r="H78" s="154"/>
      <c r="I78" s="154"/>
      <c r="J78" s="154"/>
      <c r="K78" s="154"/>
      <c r="L78" s="154"/>
      <c r="M78" s="154"/>
      <c r="N78" s="154"/>
      <c r="O78" s="154"/>
      <c r="P78" s="154"/>
      <c r="Q78" s="154"/>
      <c r="R78" s="154"/>
      <c r="S78" s="154"/>
      <c r="T78" s="154"/>
      <c r="U78" s="154"/>
      <c r="V78" s="154"/>
    </row>
    <row r="79" spans="1:22" x14ac:dyDescent="0.25">
      <c r="A79" s="154"/>
      <c r="B79" s="154"/>
      <c r="C79" s="315"/>
      <c r="D79" s="154"/>
      <c r="E79" s="154"/>
      <c r="F79" s="154"/>
      <c r="G79" s="154"/>
      <c r="H79" s="154"/>
      <c r="I79" s="154"/>
      <c r="J79" s="154"/>
      <c r="K79" s="154"/>
      <c r="L79" s="154"/>
      <c r="M79" s="154"/>
      <c r="N79" s="154"/>
      <c r="O79" s="154"/>
      <c r="P79" s="154"/>
      <c r="Q79" s="154"/>
      <c r="R79" s="154"/>
      <c r="S79" s="154"/>
      <c r="T79" s="154"/>
      <c r="U79" s="154"/>
      <c r="V79" s="154"/>
    </row>
    <row r="80" spans="1:22" x14ac:dyDescent="0.25">
      <c r="A80" s="154"/>
      <c r="B80" s="154"/>
      <c r="C80" s="315"/>
      <c r="D80" s="154"/>
      <c r="E80" s="154"/>
      <c r="F80" s="154"/>
      <c r="G80" s="154"/>
      <c r="H80" s="154"/>
      <c r="I80" s="154"/>
      <c r="J80" s="154"/>
      <c r="K80" s="154"/>
      <c r="L80" s="154"/>
      <c r="M80" s="154"/>
      <c r="N80" s="154"/>
      <c r="O80" s="154"/>
      <c r="P80" s="154"/>
      <c r="Q80" s="154"/>
      <c r="R80" s="154"/>
      <c r="S80" s="154"/>
      <c r="T80" s="154"/>
      <c r="U80" s="154"/>
      <c r="V80" s="154"/>
    </row>
    <row r="81" spans="1:22" x14ac:dyDescent="0.25">
      <c r="A81" s="154"/>
      <c r="B81" s="154"/>
      <c r="C81" s="315"/>
      <c r="D81" s="154"/>
      <c r="E81" s="154"/>
      <c r="F81" s="154"/>
      <c r="G81" s="154"/>
      <c r="H81" s="154"/>
      <c r="I81" s="154"/>
      <c r="J81" s="154"/>
      <c r="K81" s="154"/>
      <c r="L81" s="154"/>
      <c r="M81" s="154"/>
      <c r="N81" s="154"/>
      <c r="O81" s="154"/>
      <c r="P81" s="154"/>
      <c r="Q81" s="154"/>
      <c r="R81" s="154"/>
      <c r="S81" s="154"/>
      <c r="T81" s="154"/>
      <c r="U81" s="154"/>
      <c r="V81" s="154"/>
    </row>
    <row r="82" spans="1:22" x14ac:dyDescent="0.25">
      <c r="A82" s="154"/>
      <c r="B82" s="154"/>
      <c r="C82" s="315"/>
      <c r="D82" s="154"/>
      <c r="E82" s="154"/>
      <c r="F82" s="154"/>
      <c r="G82" s="154"/>
      <c r="H82" s="154"/>
      <c r="I82" s="154"/>
      <c r="J82" s="154"/>
      <c r="K82" s="154"/>
      <c r="L82" s="154"/>
      <c r="M82" s="154"/>
      <c r="N82" s="154"/>
      <c r="O82" s="154"/>
      <c r="P82" s="154"/>
      <c r="Q82" s="154"/>
      <c r="R82" s="154"/>
      <c r="S82" s="154"/>
      <c r="T82" s="154"/>
      <c r="U82" s="154"/>
      <c r="V82" s="154"/>
    </row>
    <row r="83" spans="1:22" x14ac:dyDescent="0.25">
      <c r="A83" s="154"/>
      <c r="B83" s="154"/>
      <c r="C83" s="315"/>
      <c r="D83" s="154"/>
      <c r="E83" s="154"/>
      <c r="F83" s="154"/>
      <c r="G83" s="154"/>
      <c r="H83" s="154"/>
      <c r="I83" s="154"/>
      <c r="J83" s="154"/>
      <c r="K83" s="154"/>
      <c r="L83" s="154"/>
      <c r="M83" s="154"/>
      <c r="N83" s="154"/>
      <c r="O83" s="154"/>
      <c r="P83" s="154"/>
      <c r="Q83" s="154"/>
      <c r="R83" s="154"/>
      <c r="S83" s="154"/>
      <c r="T83" s="154"/>
      <c r="U83" s="154"/>
      <c r="V83" s="154"/>
    </row>
    <row r="84" spans="1:22" x14ac:dyDescent="0.25">
      <c r="A84" s="154"/>
      <c r="B84" s="154"/>
      <c r="C84" s="315"/>
      <c r="D84" s="154"/>
      <c r="E84" s="154"/>
      <c r="F84" s="154"/>
      <c r="G84" s="154"/>
      <c r="H84" s="154"/>
      <c r="I84" s="154"/>
      <c r="J84" s="154"/>
      <c r="K84" s="154"/>
      <c r="L84" s="154"/>
      <c r="M84" s="154"/>
      <c r="N84" s="154"/>
      <c r="O84" s="154"/>
      <c r="P84" s="154"/>
      <c r="Q84" s="154"/>
      <c r="R84" s="154"/>
      <c r="S84" s="154"/>
      <c r="T84" s="154"/>
      <c r="U84" s="154"/>
      <c r="V84" s="154"/>
    </row>
    <row r="85" spans="1:22" x14ac:dyDescent="0.25">
      <c r="A85" s="154"/>
      <c r="B85" s="154"/>
      <c r="C85" s="315"/>
      <c r="D85" s="154"/>
      <c r="E85" s="154"/>
      <c r="F85" s="154"/>
      <c r="G85" s="154"/>
      <c r="H85" s="154"/>
      <c r="I85" s="154"/>
      <c r="J85" s="154"/>
      <c r="K85" s="154"/>
      <c r="L85" s="154"/>
      <c r="M85" s="154"/>
      <c r="N85" s="154"/>
      <c r="O85" s="154"/>
      <c r="P85" s="154"/>
      <c r="Q85" s="154"/>
      <c r="R85" s="154"/>
      <c r="S85" s="154"/>
      <c r="T85" s="154"/>
      <c r="U85" s="154"/>
      <c r="V85" s="154"/>
    </row>
    <row r="86" spans="1:22" x14ac:dyDescent="0.25">
      <c r="A86" s="154"/>
      <c r="B86" s="154"/>
      <c r="C86" s="315"/>
      <c r="D86" s="154"/>
      <c r="E86" s="154"/>
      <c r="F86" s="154"/>
      <c r="G86" s="154"/>
      <c r="H86" s="154"/>
      <c r="I86" s="154"/>
      <c r="J86" s="154"/>
      <c r="K86" s="154"/>
      <c r="L86" s="154"/>
      <c r="M86" s="154"/>
      <c r="N86" s="154"/>
      <c r="O86" s="154"/>
      <c r="P86" s="154"/>
      <c r="Q86" s="154"/>
      <c r="R86" s="154"/>
      <c r="S86" s="154"/>
      <c r="T86" s="154"/>
      <c r="U86" s="154"/>
      <c r="V86" s="154"/>
    </row>
    <row r="87" spans="1:22" x14ac:dyDescent="0.25">
      <c r="A87" s="154"/>
      <c r="B87" s="154"/>
      <c r="C87" s="315"/>
      <c r="D87" s="154"/>
      <c r="E87" s="154"/>
      <c r="F87" s="154"/>
      <c r="G87" s="154"/>
      <c r="H87" s="154"/>
      <c r="I87" s="154"/>
      <c r="J87" s="154"/>
      <c r="K87" s="154"/>
      <c r="L87" s="154"/>
      <c r="M87" s="154"/>
      <c r="N87" s="154"/>
      <c r="O87" s="154"/>
      <c r="P87" s="154"/>
      <c r="Q87" s="154"/>
      <c r="R87" s="154"/>
      <c r="S87" s="154"/>
      <c r="T87" s="154"/>
      <c r="U87" s="154"/>
      <c r="V87" s="154"/>
    </row>
    <row r="88" spans="1:22" x14ac:dyDescent="0.25">
      <c r="A88" s="154"/>
      <c r="B88" s="154"/>
      <c r="C88" s="315"/>
      <c r="D88" s="154"/>
      <c r="E88" s="154"/>
      <c r="F88" s="154"/>
      <c r="G88" s="154"/>
      <c r="H88" s="154"/>
      <c r="I88" s="154"/>
      <c r="J88" s="154"/>
      <c r="K88" s="154"/>
      <c r="L88" s="154"/>
      <c r="M88" s="154"/>
      <c r="N88" s="154"/>
      <c r="O88" s="154"/>
      <c r="P88" s="154"/>
      <c r="Q88" s="154"/>
      <c r="R88" s="154"/>
      <c r="S88" s="154"/>
      <c r="T88" s="154"/>
      <c r="U88" s="154"/>
      <c r="V88" s="154"/>
    </row>
    <row r="89" spans="1:22" x14ac:dyDescent="0.25">
      <c r="A89" s="154"/>
      <c r="B89" s="154"/>
      <c r="C89" s="315"/>
      <c r="D89" s="154"/>
      <c r="E89" s="154"/>
      <c r="F89" s="154"/>
      <c r="G89" s="154"/>
      <c r="H89" s="154"/>
      <c r="I89" s="154"/>
      <c r="J89" s="154"/>
      <c r="K89" s="154"/>
      <c r="L89" s="154"/>
      <c r="M89" s="154"/>
      <c r="N89" s="154"/>
      <c r="O89" s="154"/>
      <c r="P89" s="154"/>
      <c r="Q89" s="154"/>
      <c r="R89" s="154"/>
      <c r="S89" s="154"/>
      <c r="T89" s="154"/>
      <c r="U89" s="154"/>
      <c r="V89" s="154"/>
    </row>
    <row r="90" spans="1:22" x14ac:dyDescent="0.25">
      <c r="A90" s="154"/>
      <c r="B90" s="154"/>
      <c r="C90" s="315"/>
      <c r="D90" s="154"/>
      <c r="E90" s="154"/>
      <c r="F90" s="154"/>
      <c r="G90" s="154"/>
      <c r="H90" s="154"/>
      <c r="I90" s="154"/>
      <c r="J90" s="154"/>
      <c r="K90" s="154"/>
      <c r="L90" s="154"/>
      <c r="M90" s="154"/>
      <c r="N90" s="154"/>
      <c r="O90" s="154"/>
      <c r="P90" s="154"/>
      <c r="Q90" s="154"/>
      <c r="R90" s="154"/>
      <c r="S90" s="154"/>
      <c r="T90" s="154"/>
      <c r="U90" s="154"/>
      <c r="V90" s="154"/>
    </row>
    <row r="91" spans="1:22" x14ac:dyDescent="0.25">
      <c r="A91" s="154"/>
      <c r="B91" s="154"/>
      <c r="C91" s="315"/>
      <c r="D91" s="154"/>
      <c r="E91" s="154"/>
      <c r="F91" s="154"/>
      <c r="G91" s="154"/>
      <c r="H91" s="154"/>
      <c r="I91" s="154"/>
      <c r="J91" s="154"/>
      <c r="K91" s="154"/>
      <c r="L91" s="154"/>
      <c r="M91" s="154"/>
      <c r="N91" s="154"/>
      <c r="O91" s="154"/>
      <c r="P91" s="154"/>
      <c r="Q91" s="154"/>
      <c r="R91" s="154"/>
      <c r="S91" s="154"/>
      <c r="T91" s="154"/>
      <c r="U91" s="154"/>
      <c r="V91" s="154"/>
    </row>
    <row r="92" spans="1:22" x14ac:dyDescent="0.25">
      <c r="A92" s="154"/>
      <c r="B92" s="154"/>
      <c r="C92" s="315"/>
      <c r="D92" s="154"/>
      <c r="E92" s="154"/>
      <c r="F92" s="154"/>
      <c r="G92" s="154"/>
      <c r="H92" s="154"/>
      <c r="I92" s="154"/>
      <c r="J92" s="154"/>
      <c r="K92" s="154"/>
      <c r="L92" s="154"/>
      <c r="M92" s="154"/>
      <c r="N92" s="154"/>
      <c r="O92" s="154"/>
      <c r="P92" s="154"/>
      <c r="Q92" s="154"/>
      <c r="R92" s="154"/>
      <c r="S92" s="154"/>
      <c r="T92" s="154"/>
      <c r="U92" s="154"/>
      <c r="V92" s="154"/>
    </row>
    <row r="93" spans="1:22" x14ac:dyDescent="0.25">
      <c r="A93" s="154"/>
      <c r="B93" s="154"/>
      <c r="C93" s="315"/>
      <c r="D93" s="154"/>
      <c r="E93" s="154"/>
      <c r="F93" s="154"/>
      <c r="G93" s="154"/>
      <c r="H93" s="154"/>
      <c r="I93" s="154"/>
      <c r="J93" s="154"/>
      <c r="K93" s="154"/>
      <c r="L93" s="154"/>
      <c r="M93" s="154"/>
      <c r="N93" s="154"/>
      <c r="O93" s="154"/>
      <c r="P93" s="154"/>
      <c r="Q93" s="154"/>
      <c r="R93" s="154"/>
      <c r="S93" s="154"/>
      <c r="T93" s="154"/>
      <c r="U93" s="154"/>
      <c r="V93" s="154"/>
    </row>
    <row r="94" spans="1:22" x14ac:dyDescent="0.25">
      <c r="A94" s="154"/>
      <c r="B94" s="154"/>
      <c r="C94" s="315"/>
      <c r="D94" s="154"/>
      <c r="E94" s="154"/>
      <c r="F94" s="154"/>
      <c r="G94" s="154"/>
      <c r="H94" s="154"/>
      <c r="I94" s="154"/>
      <c r="J94" s="154"/>
      <c r="K94" s="154"/>
      <c r="L94" s="154"/>
      <c r="M94" s="154"/>
      <c r="N94" s="154"/>
      <c r="O94" s="154"/>
      <c r="P94" s="154"/>
      <c r="Q94" s="154"/>
      <c r="R94" s="154"/>
      <c r="S94" s="154"/>
      <c r="T94" s="154"/>
      <c r="U94" s="154"/>
      <c r="V94" s="154"/>
    </row>
    <row r="95" spans="1:22" x14ac:dyDescent="0.25">
      <c r="A95" s="154"/>
      <c r="B95" s="154"/>
      <c r="C95" s="315"/>
      <c r="D95" s="154"/>
      <c r="E95" s="154"/>
      <c r="F95" s="154"/>
      <c r="G95" s="154"/>
      <c r="H95" s="154"/>
      <c r="I95" s="154"/>
      <c r="J95" s="154"/>
      <c r="K95" s="154"/>
      <c r="L95" s="154"/>
      <c r="M95" s="154"/>
      <c r="N95" s="154"/>
      <c r="O95" s="154"/>
      <c r="P95" s="154"/>
      <c r="Q95" s="154"/>
      <c r="R95" s="154"/>
      <c r="S95" s="154"/>
      <c r="T95" s="154"/>
      <c r="U95" s="154"/>
      <c r="V95" s="154"/>
    </row>
    <row r="96" spans="1:22" x14ac:dyDescent="0.25">
      <c r="A96" s="154"/>
      <c r="B96" s="154"/>
      <c r="C96" s="315"/>
      <c r="D96" s="154"/>
      <c r="E96" s="154"/>
      <c r="F96" s="154"/>
      <c r="G96" s="154"/>
      <c r="H96" s="154"/>
      <c r="I96" s="154"/>
      <c r="J96" s="154"/>
      <c r="K96" s="154"/>
      <c r="L96" s="154"/>
      <c r="M96" s="154"/>
      <c r="N96" s="154"/>
      <c r="O96" s="154"/>
      <c r="P96" s="154"/>
      <c r="Q96" s="154"/>
      <c r="R96" s="154"/>
      <c r="S96" s="154"/>
      <c r="T96" s="154"/>
      <c r="U96" s="154"/>
      <c r="V96" s="154"/>
    </row>
    <row r="97" spans="1:22" x14ac:dyDescent="0.25">
      <c r="A97" s="154"/>
      <c r="B97" s="154"/>
      <c r="C97" s="315"/>
      <c r="D97" s="154"/>
      <c r="E97" s="154"/>
      <c r="F97" s="154"/>
      <c r="G97" s="154"/>
      <c r="H97" s="154"/>
      <c r="I97" s="154"/>
      <c r="J97" s="154"/>
      <c r="K97" s="154"/>
      <c r="L97" s="154"/>
      <c r="M97" s="154"/>
      <c r="N97" s="154"/>
      <c r="O97" s="154"/>
      <c r="P97" s="154"/>
      <c r="Q97" s="154"/>
      <c r="R97" s="154"/>
      <c r="S97" s="154"/>
      <c r="T97" s="154"/>
      <c r="U97" s="154"/>
      <c r="V97" s="154"/>
    </row>
    <row r="98" spans="1:22" x14ac:dyDescent="0.25">
      <c r="A98" s="154"/>
      <c r="B98" s="154"/>
      <c r="C98" s="315"/>
      <c r="D98" s="154"/>
      <c r="E98" s="154"/>
      <c r="F98" s="154"/>
      <c r="G98" s="154"/>
      <c r="H98" s="154"/>
      <c r="I98" s="154"/>
      <c r="J98" s="154"/>
      <c r="K98" s="154"/>
      <c r="L98" s="154"/>
      <c r="M98" s="154"/>
      <c r="N98" s="154"/>
      <c r="O98" s="154"/>
      <c r="P98" s="154"/>
      <c r="Q98" s="154"/>
      <c r="R98" s="154"/>
      <c r="S98" s="154"/>
      <c r="T98" s="154"/>
      <c r="U98" s="154"/>
      <c r="V98" s="154"/>
    </row>
    <row r="99" spans="1:22" x14ac:dyDescent="0.25">
      <c r="A99" s="154"/>
      <c r="B99" s="154"/>
      <c r="C99" s="315"/>
      <c r="D99" s="154"/>
      <c r="E99" s="154"/>
      <c r="F99" s="154"/>
      <c r="G99" s="154"/>
      <c r="H99" s="154"/>
      <c r="I99" s="154"/>
      <c r="J99" s="154"/>
      <c r="K99" s="154"/>
      <c r="L99" s="154"/>
      <c r="M99" s="154"/>
      <c r="N99" s="154"/>
      <c r="O99" s="154"/>
      <c r="P99" s="154"/>
      <c r="Q99" s="154"/>
      <c r="R99" s="154"/>
      <c r="S99" s="154"/>
      <c r="T99" s="154"/>
      <c r="U99" s="154"/>
      <c r="V99" s="154"/>
    </row>
    <row r="100" spans="1:22" x14ac:dyDescent="0.25">
      <c r="A100" s="154"/>
      <c r="B100" s="154"/>
      <c r="C100" s="315"/>
      <c r="D100" s="154"/>
      <c r="E100" s="154"/>
      <c r="F100" s="154"/>
      <c r="G100" s="154"/>
      <c r="H100" s="154"/>
      <c r="I100" s="154"/>
      <c r="J100" s="154"/>
      <c r="K100" s="154"/>
      <c r="L100" s="154"/>
      <c r="M100" s="154"/>
      <c r="N100" s="154"/>
      <c r="O100" s="154"/>
      <c r="P100" s="154"/>
      <c r="Q100" s="154"/>
      <c r="R100" s="154"/>
      <c r="S100" s="154"/>
      <c r="T100" s="154"/>
      <c r="U100" s="154"/>
      <c r="V100" s="154"/>
    </row>
    <row r="101" spans="1:22" x14ac:dyDescent="0.25">
      <c r="A101" s="154"/>
      <c r="B101" s="154"/>
      <c r="C101" s="315"/>
      <c r="D101" s="154"/>
      <c r="E101" s="154"/>
      <c r="F101" s="154"/>
      <c r="G101" s="154"/>
      <c r="H101" s="154"/>
      <c r="I101" s="154"/>
      <c r="J101" s="154"/>
      <c r="K101" s="154"/>
      <c r="L101" s="154"/>
      <c r="M101" s="154"/>
      <c r="N101" s="154"/>
      <c r="O101" s="154"/>
      <c r="P101" s="154"/>
      <c r="Q101" s="154"/>
      <c r="R101" s="154"/>
      <c r="S101" s="154"/>
      <c r="T101" s="154"/>
      <c r="U101" s="154"/>
      <c r="V101" s="154"/>
    </row>
    <row r="102" spans="1:22" x14ac:dyDescent="0.25">
      <c r="A102" s="154"/>
      <c r="B102" s="154"/>
      <c r="C102" s="315"/>
      <c r="D102" s="154"/>
      <c r="E102" s="154"/>
      <c r="F102" s="154"/>
      <c r="G102" s="154"/>
      <c r="H102" s="154"/>
      <c r="I102" s="154"/>
      <c r="J102" s="154"/>
      <c r="K102" s="154"/>
      <c r="L102" s="154"/>
      <c r="M102" s="154"/>
      <c r="N102" s="154"/>
      <c r="O102" s="154"/>
      <c r="P102" s="154"/>
      <c r="Q102" s="154"/>
      <c r="R102" s="154"/>
      <c r="S102" s="154"/>
      <c r="T102" s="154"/>
      <c r="U102" s="154"/>
      <c r="V102" s="154"/>
    </row>
    <row r="103" spans="1:22" x14ac:dyDescent="0.25">
      <c r="A103" s="154"/>
      <c r="B103" s="154"/>
      <c r="C103" s="315"/>
      <c r="D103" s="154"/>
      <c r="E103" s="154"/>
      <c r="F103" s="154"/>
      <c r="G103" s="154"/>
      <c r="H103" s="154"/>
      <c r="I103" s="154"/>
      <c r="J103" s="154"/>
      <c r="K103" s="154"/>
      <c r="L103" s="154"/>
      <c r="M103" s="154"/>
      <c r="N103" s="154"/>
      <c r="O103" s="154"/>
      <c r="P103" s="154"/>
      <c r="Q103" s="154"/>
      <c r="R103" s="154"/>
      <c r="S103" s="154"/>
      <c r="T103" s="154"/>
      <c r="U103" s="154"/>
      <c r="V103" s="154"/>
    </row>
    <row r="104" spans="1:22" x14ac:dyDescent="0.25">
      <c r="A104" s="154"/>
      <c r="B104" s="154"/>
      <c r="C104" s="315"/>
      <c r="D104" s="154"/>
      <c r="E104" s="154"/>
      <c r="F104" s="154"/>
      <c r="G104" s="154"/>
      <c r="H104" s="154"/>
      <c r="I104" s="154"/>
      <c r="J104" s="154"/>
      <c r="K104" s="154"/>
      <c r="L104" s="154"/>
      <c r="M104" s="154"/>
      <c r="N104" s="154"/>
      <c r="O104" s="154"/>
      <c r="P104" s="154"/>
      <c r="Q104" s="154"/>
      <c r="R104" s="154"/>
      <c r="S104" s="154"/>
      <c r="T104" s="154"/>
      <c r="U104" s="154"/>
      <c r="V104" s="154"/>
    </row>
    <row r="105" spans="1:22" x14ac:dyDescent="0.25">
      <c r="A105" s="154"/>
      <c r="B105" s="154"/>
      <c r="C105" s="315"/>
      <c r="D105" s="154"/>
      <c r="E105" s="154"/>
      <c r="F105" s="154"/>
      <c r="G105" s="154"/>
      <c r="H105" s="154"/>
      <c r="I105" s="154"/>
      <c r="J105" s="154"/>
      <c r="K105" s="154"/>
      <c r="L105" s="154"/>
      <c r="M105" s="154"/>
      <c r="N105" s="154"/>
      <c r="O105" s="154"/>
      <c r="P105" s="154"/>
      <c r="Q105" s="154"/>
      <c r="R105" s="154"/>
      <c r="S105" s="154"/>
      <c r="T105" s="154"/>
      <c r="U105" s="154"/>
      <c r="V105" s="154"/>
    </row>
    <row r="106" spans="1:22" x14ac:dyDescent="0.25">
      <c r="A106" s="154"/>
      <c r="B106" s="154"/>
      <c r="C106" s="315"/>
      <c r="D106" s="154"/>
      <c r="E106" s="154"/>
      <c r="F106" s="154"/>
      <c r="G106" s="154"/>
      <c r="H106" s="154"/>
      <c r="I106" s="154"/>
      <c r="J106" s="154"/>
      <c r="K106" s="154"/>
      <c r="L106" s="154"/>
      <c r="M106" s="154"/>
      <c r="N106" s="154"/>
      <c r="O106" s="154"/>
      <c r="P106" s="154"/>
      <c r="Q106" s="154"/>
      <c r="R106" s="154"/>
      <c r="S106" s="154"/>
      <c r="T106" s="154"/>
      <c r="U106" s="154"/>
      <c r="V106" s="154"/>
    </row>
    <row r="107" spans="1:22" x14ac:dyDescent="0.25">
      <c r="A107" s="154"/>
      <c r="B107" s="154"/>
      <c r="C107" s="315"/>
      <c r="D107" s="154"/>
      <c r="E107" s="154"/>
      <c r="F107" s="154"/>
      <c r="G107" s="154"/>
      <c r="H107" s="154"/>
      <c r="I107" s="154"/>
      <c r="J107" s="154"/>
      <c r="K107" s="154"/>
      <c r="L107" s="154"/>
      <c r="M107" s="154"/>
      <c r="N107" s="154"/>
      <c r="O107" s="154"/>
      <c r="P107" s="154"/>
      <c r="Q107" s="154"/>
      <c r="R107" s="154"/>
      <c r="S107" s="154"/>
      <c r="T107" s="154"/>
      <c r="U107" s="154"/>
      <c r="V107" s="154"/>
    </row>
    <row r="108" spans="1:22" x14ac:dyDescent="0.25">
      <c r="A108" s="154"/>
      <c r="B108" s="154"/>
      <c r="C108" s="315"/>
      <c r="D108" s="154"/>
      <c r="E108" s="154"/>
      <c r="F108" s="154"/>
      <c r="G108" s="154"/>
      <c r="H108" s="154"/>
      <c r="I108" s="154"/>
      <c r="J108" s="154"/>
      <c r="K108" s="154"/>
      <c r="L108" s="154"/>
      <c r="M108" s="154"/>
      <c r="N108" s="154"/>
      <c r="O108" s="154"/>
      <c r="P108" s="154"/>
      <c r="Q108" s="154"/>
      <c r="R108" s="154"/>
      <c r="S108" s="154"/>
      <c r="T108" s="154"/>
      <c r="U108" s="154"/>
      <c r="V108" s="154"/>
    </row>
    <row r="109" spans="1:22" x14ac:dyDescent="0.25">
      <c r="A109" s="154"/>
      <c r="B109" s="154"/>
      <c r="C109" s="315"/>
      <c r="D109" s="154"/>
      <c r="E109" s="154"/>
      <c r="F109" s="154"/>
      <c r="G109" s="154"/>
      <c r="H109" s="154"/>
      <c r="I109" s="154"/>
      <c r="J109" s="154"/>
      <c r="K109" s="154"/>
      <c r="L109" s="154"/>
      <c r="M109" s="154"/>
      <c r="N109" s="154"/>
      <c r="O109" s="154"/>
      <c r="P109" s="154"/>
      <c r="Q109" s="154"/>
      <c r="R109" s="154"/>
      <c r="S109" s="154"/>
      <c r="T109" s="154"/>
      <c r="U109" s="154"/>
      <c r="V109" s="154"/>
    </row>
    <row r="110" spans="1:22" x14ac:dyDescent="0.25">
      <c r="A110" s="154"/>
      <c r="B110" s="154"/>
      <c r="C110" s="315"/>
      <c r="D110" s="154"/>
      <c r="E110" s="154"/>
      <c r="F110" s="154"/>
      <c r="G110" s="154"/>
      <c r="H110" s="154"/>
      <c r="I110" s="154"/>
      <c r="J110" s="154"/>
      <c r="K110" s="154"/>
      <c r="L110" s="154"/>
      <c r="M110" s="154"/>
      <c r="N110" s="154"/>
      <c r="O110" s="154"/>
      <c r="P110" s="154"/>
      <c r="Q110" s="154"/>
      <c r="R110" s="154"/>
      <c r="S110" s="154"/>
      <c r="T110" s="154"/>
      <c r="U110" s="154"/>
      <c r="V110" s="154"/>
    </row>
    <row r="111" spans="1:22" x14ac:dyDescent="0.25">
      <c r="A111" s="154"/>
      <c r="B111" s="154"/>
      <c r="C111" s="315"/>
      <c r="D111" s="154"/>
      <c r="E111" s="154"/>
      <c r="F111" s="154"/>
      <c r="G111" s="154"/>
      <c r="H111" s="154"/>
      <c r="I111" s="154"/>
      <c r="J111" s="154"/>
      <c r="K111" s="154"/>
      <c r="L111" s="154"/>
      <c r="M111" s="154"/>
      <c r="N111" s="154"/>
      <c r="O111" s="154"/>
      <c r="P111" s="154"/>
      <c r="Q111" s="154"/>
      <c r="R111" s="154"/>
      <c r="S111" s="154"/>
      <c r="T111" s="154"/>
      <c r="U111" s="154"/>
      <c r="V111" s="154"/>
    </row>
    <row r="112" spans="1:22" x14ac:dyDescent="0.25">
      <c r="A112" s="154"/>
      <c r="B112" s="154"/>
      <c r="C112" s="315"/>
      <c r="D112" s="154"/>
      <c r="E112" s="154"/>
      <c r="F112" s="154"/>
      <c r="G112" s="154"/>
      <c r="H112" s="154"/>
      <c r="I112" s="154"/>
      <c r="J112" s="154"/>
      <c r="K112" s="154"/>
      <c r="L112" s="154"/>
      <c r="M112" s="154"/>
      <c r="N112" s="154"/>
      <c r="O112" s="154"/>
      <c r="P112" s="154"/>
      <c r="Q112" s="154"/>
      <c r="R112" s="154"/>
      <c r="S112" s="154"/>
      <c r="T112" s="154"/>
      <c r="U112" s="154"/>
      <c r="V112" s="154"/>
    </row>
    <row r="113" spans="1:22" x14ac:dyDescent="0.25">
      <c r="A113" s="154"/>
      <c r="B113" s="154"/>
      <c r="C113" s="315"/>
      <c r="D113" s="154"/>
      <c r="E113" s="154"/>
      <c r="F113" s="154"/>
      <c r="G113" s="154"/>
      <c r="H113" s="154"/>
      <c r="I113" s="154"/>
      <c r="J113" s="154"/>
      <c r="K113" s="154"/>
      <c r="L113" s="154"/>
      <c r="M113" s="154"/>
      <c r="N113" s="154"/>
      <c r="O113" s="154"/>
      <c r="P113" s="154"/>
      <c r="Q113" s="154"/>
      <c r="R113" s="154"/>
      <c r="S113" s="154"/>
      <c r="T113" s="154"/>
      <c r="U113" s="154"/>
      <c r="V113" s="154"/>
    </row>
    <row r="114" spans="1:22" x14ac:dyDescent="0.25">
      <c r="A114" s="154"/>
      <c r="B114" s="154"/>
      <c r="C114" s="315"/>
      <c r="D114" s="154"/>
      <c r="E114" s="154"/>
      <c r="F114" s="154"/>
      <c r="G114" s="154"/>
      <c r="H114" s="154"/>
      <c r="I114" s="154"/>
      <c r="J114" s="154"/>
      <c r="K114" s="154"/>
      <c r="L114" s="154"/>
      <c r="M114" s="154"/>
      <c r="N114" s="154"/>
      <c r="O114" s="154"/>
      <c r="P114" s="154"/>
      <c r="Q114" s="154"/>
      <c r="R114" s="154"/>
      <c r="S114" s="154"/>
      <c r="T114" s="154"/>
      <c r="U114" s="154"/>
      <c r="V114" s="154"/>
    </row>
    <row r="115" spans="1:22" x14ac:dyDescent="0.25">
      <c r="A115" s="154"/>
      <c r="B115" s="154"/>
      <c r="C115" s="315"/>
      <c r="D115" s="154"/>
      <c r="E115" s="154"/>
      <c r="F115" s="154"/>
      <c r="G115" s="154"/>
      <c r="H115" s="154"/>
      <c r="I115" s="154"/>
      <c r="J115" s="154"/>
      <c r="K115" s="154"/>
      <c r="L115" s="154"/>
      <c r="M115" s="154"/>
      <c r="N115" s="154"/>
      <c r="O115" s="154"/>
      <c r="P115" s="154"/>
      <c r="Q115" s="154"/>
      <c r="R115" s="154"/>
      <c r="S115" s="154"/>
      <c r="T115" s="154"/>
      <c r="U115" s="154"/>
      <c r="V115" s="154"/>
    </row>
    <row r="116" spans="1:22" x14ac:dyDescent="0.25">
      <c r="A116" s="154"/>
      <c r="B116" s="154"/>
      <c r="C116" s="315"/>
      <c r="D116" s="154"/>
      <c r="E116" s="154"/>
      <c r="F116" s="154"/>
      <c r="G116" s="154"/>
      <c r="H116" s="154"/>
      <c r="I116" s="154"/>
      <c r="J116" s="154"/>
      <c r="K116" s="154"/>
      <c r="L116" s="154"/>
      <c r="M116" s="154"/>
      <c r="N116" s="154"/>
      <c r="O116" s="154"/>
      <c r="P116" s="154"/>
      <c r="Q116" s="154"/>
      <c r="R116" s="154"/>
      <c r="S116" s="154"/>
      <c r="T116" s="154"/>
      <c r="U116" s="154"/>
      <c r="V116" s="154"/>
    </row>
    <row r="117" spans="1:22" x14ac:dyDescent="0.25">
      <c r="A117" s="154"/>
      <c r="B117" s="154"/>
      <c r="C117" s="315"/>
      <c r="D117" s="154"/>
      <c r="E117" s="154"/>
      <c r="F117" s="154"/>
      <c r="G117" s="154"/>
      <c r="H117" s="154"/>
      <c r="I117" s="154"/>
      <c r="J117" s="154"/>
      <c r="K117" s="154"/>
      <c r="L117" s="154"/>
      <c r="M117" s="154"/>
      <c r="N117" s="154"/>
      <c r="O117" s="154"/>
      <c r="P117" s="154"/>
      <c r="Q117" s="154"/>
      <c r="R117" s="154"/>
      <c r="S117" s="154"/>
      <c r="T117" s="154"/>
      <c r="U117" s="154"/>
      <c r="V117" s="154"/>
    </row>
    <row r="118" spans="1:22" x14ac:dyDescent="0.25">
      <c r="A118" s="154"/>
      <c r="B118" s="154"/>
      <c r="C118" s="315"/>
      <c r="D118" s="154"/>
      <c r="E118" s="154"/>
      <c r="F118" s="154"/>
      <c r="G118" s="154"/>
      <c r="H118" s="154"/>
      <c r="I118" s="154"/>
      <c r="J118" s="154"/>
      <c r="K118" s="154"/>
      <c r="L118" s="154"/>
      <c r="M118" s="154"/>
      <c r="N118" s="154"/>
      <c r="O118" s="154"/>
      <c r="P118" s="154"/>
      <c r="Q118" s="154"/>
      <c r="R118" s="154"/>
      <c r="S118" s="154"/>
      <c r="T118" s="154"/>
      <c r="U118" s="154"/>
      <c r="V118" s="154"/>
    </row>
    <row r="119" spans="1:22" x14ac:dyDescent="0.25">
      <c r="A119" s="154"/>
      <c r="B119" s="154"/>
      <c r="C119" s="315"/>
      <c r="D119" s="154"/>
      <c r="E119" s="154"/>
      <c r="F119" s="154"/>
      <c r="G119" s="154"/>
      <c r="H119" s="154"/>
      <c r="I119" s="154"/>
      <c r="J119" s="154"/>
      <c r="K119" s="154"/>
      <c r="L119" s="154"/>
      <c r="M119" s="154"/>
      <c r="N119" s="154"/>
      <c r="O119" s="154"/>
      <c r="P119" s="154"/>
      <c r="Q119" s="154"/>
      <c r="R119" s="154"/>
      <c r="S119" s="154"/>
      <c r="T119" s="154"/>
      <c r="U119" s="154"/>
      <c r="V119" s="154"/>
    </row>
    <row r="120" spans="1:22" x14ac:dyDescent="0.25">
      <c r="A120" s="154"/>
      <c r="B120" s="154"/>
      <c r="C120" s="315"/>
      <c r="D120" s="154"/>
      <c r="E120" s="154"/>
      <c r="F120" s="154"/>
      <c r="G120" s="154"/>
      <c r="H120" s="154"/>
      <c r="I120" s="154"/>
      <c r="J120" s="154"/>
      <c r="K120" s="154"/>
      <c r="L120" s="154"/>
      <c r="M120" s="154"/>
      <c r="N120" s="154"/>
      <c r="O120" s="154"/>
      <c r="P120" s="154"/>
      <c r="Q120" s="154"/>
      <c r="R120" s="154"/>
      <c r="S120" s="154"/>
      <c r="T120" s="154"/>
      <c r="U120" s="154"/>
      <c r="V120" s="154"/>
    </row>
    <row r="121" spans="1:22" x14ac:dyDescent="0.25">
      <c r="A121" s="154"/>
      <c r="B121" s="154"/>
      <c r="C121" s="315"/>
      <c r="D121" s="154"/>
      <c r="E121" s="154"/>
      <c r="F121" s="154"/>
      <c r="G121" s="154"/>
      <c r="H121" s="154"/>
      <c r="I121" s="154"/>
      <c r="J121" s="154"/>
      <c r="K121" s="154"/>
      <c r="L121" s="154"/>
      <c r="M121" s="154"/>
      <c r="N121" s="154"/>
      <c r="O121" s="154"/>
      <c r="P121" s="154"/>
      <c r="Q121" s="154"/>
      <c r="R121" s="154"/>
      <c r="S121" s="154"/>
      <c r="T121" s="154"/>
      <c r="U121" s="154"/>
      <c r="V121" s="154"/>
    </row>
    <row r="122" spans="1:22" x14ac:dyDescent="0.25">
      <c r="A122" s="154"/>
      <c r="B122" s="154"/>
      <c r="C122" s="315"/>
      <c r="D122" s="154"/>
      <c r="E122" s="154"/>
      <c r="F122" s="154"/>
      <c r="G122" s="154"/>
      <c r="H122" s="154"/>
      <c r="I122" s="154"/>
      <c r="J122" s="154"/>
      <c r="K122" s="154"/>
      <c r="L122" s="154"/>
      <c r="M122" s="154"/>
      <c r="N122" s="154"/>
      <c r="O122" s="154"/>
      <c r="P122" s="154"/>
      <c r="Q122" s="154"/>
      <c r="R122" s="154"/>
      <c r="S122" s="154"/>
      <c r="T122" s="154"/>
      <c r="U122" s="154"/>
      <c r="V122" s="154"/>
    </row>
    <row r="123" spans="1:22" x14ac:dyDescent="0.25">
      <c r="A123" s="154"/>
      <c r="B123" s="154"/>
      <c r="C123" s="315"/>
      <c r="D123" s="154"/>
      <c r="E123" s="154"/>
      <c r="F123" s="154"/>
      <c r="G123" s="154"/>
      <c r="H123" s="154"/>
      <c r="I123" s="154"/>
      <c r="J123" s="154"/>
      <c r="K123" s="154"/>
      <c r="L123" s="154"/>
      <c r="M123" s="154"/>
      <c r="N123" s="154"/>
      <c r="O123" s="154"/>
      <c r="P123" s="154"/>
      <c r="Q123" s="154"/>
      <c r="R123" s="154"/>
      <c r="S123" s="154"/>
      <c r="T123" s="154"/>
      <c r="U123" s="154"/>
      <c r="V123" s="154"/>
    </row>
    <row r="124" spans="1:22" x14ac:dyDescent="0.25">
      <c r="A124" s="154"/>
      <c r="B124" s="154"/>
      <c r="C124" s="315"/>
      <c r="D124" s="154"/>
      <c r="E124" s="154"/>
      <c r="F124" s="154"/>
      <c r="G124" s="154"/>
      <c r="H124" s="154"/>
      <c r="I124" s="154"/>
      <c r="J124" s="154"/>
      <c r="K124" s="154"/>
      <c r="L124" s="154"/>
      <c r="M124" s="154"/>
      <c r="N124" s="154"/>
      <c r="O124" s="154"/>
      <c r="P124" s="154"/>
      <c r="Q124" s="154"/>
      <c r="R124" s="154"/>
      <c r="S124" s="154"/>
      <c r="T124" s="154"/>
      <c r="U124" s="154"/>
      <c r="V124" s="154"/>
    </row>
    <row r="125" spans="1:22" x14ac:dyDescent="0.25">
      <c r="A125" s="154"/>
      <c r="B125" s="154"/>
      <c r="C125" s="315"/>
      <c r="D125" s="154"/>
      <c r="E125" s="154"/>
      <c r="F125" s="154"/>
      <c r="G125" s="154"/>
      <c r="H125" s="154"/>
      <c r="I125" s="154"/>
      <c r="J125" s="154"/>
      <c r="K125" s="154"/>
      <c r="L125" s="154"/>
      <c r="M125" s="154"/>
      <c r="N125" s="154"/>
      <c r="O125" s="154"/>
      <c r="P125" s="154"/>
      <c r="Q125" s="154"/>
      <c r="R125" s="154"/>
      <c r="S125" s="154"/>
      <c r="T125" s="154"/>
      <c r="U125" s="154"/>
      <c r="V125" s="154"/>
    </row>
    <row r="126" spans="1:22" x14ac:dyDescent="0.25">
      <c r="A126" s="154"/>
      <c r="B126" s="154"/>
      <c r="C126" s="315"/>
      <c r="D126" s="154"/>
      <c r="E126" s="154"/>
      <c r="F126" s="154"/>
      <c r="G126" s="154"/>
      <c r="H126" s="154"/>
      <c r="I126" s="154"/>
      <c r="J126" s="154"/>
      <c r="K126" s="154"/>
      <c r="L126" s="154"/>
      <c r="M126" s="154"/>
      <c r="N126" s="154"/>
      <c r="O126" s="154"/>
      <c r="P126" s="154"/>
      <c r="Q126" s="154"/>
      <c r="R126" s="154"/>
      <c r="S126" s="154"/>
      <c r="T126" s="154"/>
      <c r="U126" s="154"/>
      <c r="V126" s="154"/>
    </row>
    <row r="127" spans="1:22" x14ac:dyDescent="0.25">
      <c r="A127" s="154"/>
      <c r="B127" s="154"/>
      <c r="C127" s="315"/>
      <c r="D127" s="154"/>
      <c r="E127" s="154"/>
      <c r="F127" s="154"/>
      <c r="G127" s="154"/>
      <c r="H127" s="154"/>
      <c r="I127" s="154"/>
      <c r="J127" s="154"/>
      <c r="K127" s="154"/>
      <c r="L127" s="154"/>
      <c r="M127" s="154"/>
      <c r="N127" s="154"/>
      <c r="O127" s="154"/>
      <c r="P127" s="154"/>
      <c r="Q127" s="154"/>
      <c r="R127" s="154"/>
      <c r="S127" s="154"/>
      <c r="T127" s="154"/>
      <c r="U127" s="154"/>
      <c r="V127" s="154"/>
    </row>
    <row r="128" spans="1:22" x14ac:dyDescent="0.25">
      <c r="A128" s="154"/>
      <c r="B128" s="154"/>
      <c r="C128" s="315"/>
      <c r="D128" s="154"/>
      <c r="E128" s="154"/>
      <c r="F128" s="154"/>
      <c r="G128" s="154"/>
      <c r="H128" s="154"/>
      <c r="I128" s="154"/>
      <c r="J128" s="154"/>
      <c r="K128" s="154"/>
      <c r="L128" s="154"/>
      <c r="M128" s="154"/>
      <c r="N128" s="154"/>
      <c r="O128" s="154"/>
      <c r="P128" s="154"/>
      <c r="Q128" s="154"/>
      <c r="R128" s="154"/>
      <c r="S128" s="154"/>
      <c r="T128" s="154"/>
      <c r="U128" s="154"/>
      <c r="V128" s="154"/>
    </row>
    <row r="129" spans="1:22" x14ac:dyDescent="0.25">
      <c r="A129" s="154"/>
      <c r="B129" s="154"/>
      <c r="C129" s="315"/>
      <c r="D129" s="154"/>
      <c r="E129" s="154"/>
      <c r="F129" s="154"/>
      <c r="G129" s="154"/>
      <c r="H129" s="154"/>
      <c r="I129" s="154"/>
      <c r="J129" s="154"/>
      <c r="K129" s="154"/>
      <c r="L129" s="154"/>
      <c r="M129" s="154"/>
      <c r="N129" s="154"/>
      <c r="O129" s="154"/>
      <c r="P129" s="154"/>
      <c r="Q129" s="154"/>
      <c r="R129" s="154"/>
      <c r="S129" s="154"/>
      <c r="T129" s="154"/>
      <c r="U129" s="154"/>
      <c r="V129" s="154"/>
    </row>
    <row r="130" spans="1:22" x14ac:dyDescent="0.25">
      <c r="A130" s="154"/>
      <c r="B130" s="154"/>
      <c r="C130" s="315"/>
      <c r="D130" s="154"/>
      <c r="E130" s="154"/>
      <c r="F130" s="154"/>
      <c r="G130" s="154"/>
      <c r="H130" s="154"/>
      <c r="I130" s="154"/>
      <c r="J130" s="154"/>
      <c r="K130" s="154"/>
      <c r="L130" s="154"/>
      <c r="M130" s="154"/>
      <c r="N130" s="154"/>
      <c r="O130" s="154"/>
      <c r="P130" s="154"/>
      <c r="Q130" s="154"/>
      <c r="R130" s="154"/>
      <c r="S130" s="154"/>
      <c r="T130" s="154"/>
      <c r="U130" s="154"/>
      <c r="V130" s="154"/>
    </row>
    <row r="131" spans="1:22" x14ac:dyDescent="0.25">
      <c r="A131" s="154"/>
      <c r="B131" s="154"/>
      <c r="C131" s="315"/>
      <c r="D131" s="154"/>
      <c r="E131" s="154"/>
      <c r="F131" s="154"/>
      <c r="G131" s="154"/>
      <c r="H131" s="154"/>
      <c r="I131" s="154"/>
      <c r="J131" s="154"/>
      <c r="K131" s="154"/>
      <c r="L131" s="154"/>
      <c r="M131" s="154"/>
      <c r="N131" s="154"/>
      <c r="O131" s="154"/>
      <c r="P131" s="154"/>
      <c r="Q131" s="154"/>
      <c r="R131" s="154"/>
      <c r="S131" s="154"/>
      <c r="T131" s="154"/>
      <c r="U131" s="154"/>
      <c r="V131" s="154"/>
    </row>
    <row r="132" spans="1:22" x14ac:dyDescent="0.25">
      <c r="A132" s="154"/>
      <c r="B132" s="154"/>
      <c r="C132" s="315"/>
      <c r="D132" s="154"/>
      <c r="E132" s="154"/>
      <c r="F132" s="154"/>
      <c r="G132" s="154"/>
      <c r="H132" s="154"/>
      <c r="I132" s="154"/>
      <c r="J132" s="154"/>
      <c r="K132" s="154"/>
      <c r="L132" s="154"/>
      <c r="M132" s="154"/>
      <c r="N132" s="154"/>
      <c r="O132" s="154"/>
      <c r="P132" s="154"/>
      <c r="Q132" s="154"/>
      <c r="R132" s="154"/>
      <c r="S132" s="154"/>
      <c r="T132" s="154"/>
      <c r="U132" s="154"/>
      <c r="V132" s="154"/>
    </row>
    <row r="133" spans="1:22" x14ac:dyDescent="0.25">
      <c r="A133" s="154"/>
      <c r="B133" s="154"/>
      <c r="C133" s="315"/>
      <c r="D133" s="154"/>
      <c r="E133" s="154"/>
      <c r="F133" s="154"/>
      <c r="G133" s="154"/>
      <c r="H133" s="154"/>
      <c r="I133" s="154"/>
      <c r="J133" s="154"/>
      <c r="K133" s="154"/>
      <c r="L133" s="154"/>
      <c r="M133" s="154"/>
      <c r="N133" s="154"/>
      <c r="O133" s="154"/>
      <c r="P133" s="154"/>
      <c r="Q133" s="154"/>
      <c r="R133" s="154"/>
      <c r="S133" s="154"/>
      <c r="T133" s="154"/>
      <c r="U133" s="154"/>
      <c r="V133" s="154"/>
    </row>
    <row r="134" spans="1:22" x14ac:dyDescent="0.25">
      <c r="A134" s="154"/>
      <c r="B134" s="154"/>
      <c r="C134" s="315"/>
      <c r="D134" s="154"/>
      <c r="E134" s="154"/>
      <c r="F134" s="154"/>
      <c r="G134" s="154"/>
      <c r="H134" s="154"/>
      <c r="I134" s="154"/>
      <c r="J134" s="154"/>
      <c r="K134" s="154"/>
      <c r="L134" s="154"/>
      <c r="M134" s="154"/>
      <c r="N134" s="154"/>
      <c r="O134" s="154"/>
      <c r="P134" s="154"/>
      <c r="Q134" s="154"/>
      <c r="R134" s="154"/>
      <c r="S134" s="154"/>
      <c r="T134" s="154"/>
      <c r="U134" s="154"/>
      <c r="V134" s="154"/>
    </row>
    <row r="135" spans="1:22" x14ac:dyDescent="0.25">
      <c r="A135" s="154"/>
      <c r="B135" s="154"/>
      <c r="C135" s="315"/>
      <c r="D135" s="154"/>
      <c r="E135" s="154"/>
      <c r="F135" s="154"/>
      <c r="G135" s="154"/>
      <c r="H135" s="154"/>
      <c r="I135" s="154"/>
      <c r="J135" s="154"/>
      <c r="K135" s="154"/>
      <c r="L135" s="154"/>
      <c r="M135" s="154"/>
      <c r="N135" s="154"/>
      <c r="O135" s="154"/>
      <c r="P135" s="154"/>
      <c r="Q135" s="154"/>
      <c r="R135" s="154"/>
      <c r="S135" s="154"/>
      <c r="T135" s="154"/>
      <c r="U135" s="154"/>
      <c r="V135" s="154"/>
    </row>
    <row r="136" spans="1:22" x14ac:dyDescent="0.25">
      <c r="A136" s="154"/>
      <c r="B136" s="154"/>
      <c r="C136" s="315"/>
      <c r="D136" s="154"/>
      <c r="E136" s="154"/>
      <c r="F136" s="154"/>
      <c r="G136" s="154"/>
      <c r="H136" s="154"/>
      <c r="I136" s="154"/>
      <c r="J136" s="154"/>
      <c r="K136" s="154"/>
      <c r="L136" s="154"/>
      <c r="M136" s="154"/>
      <c r="N136" s="154"/>
      <c r="O136" s="154"/>
      <c r="P136" s="154"/>
      <c r="Q136" s="154"/>
      <c r="R136" s="154"/>
      <c r="S136" s="154"/>
      <c r="T136" s="154"/>
      <c r="U136" s="154"/>
      <c r="V136" s="154"/>
    </row>
    <row r="137" spans="1:22" x14ac:dyDescent="0.25">
      <c r="A137" s="154"/>
      <c r="B137" s="154"/>
      <c r="C137" s="315"/>
      <c r="D137" s="154"/>
      <c r="E137" s="154"/>
      <c r="F137" s="154"/>
      <c r="G137" s="154"/>
      <c r="H137" s="154"/>
      <c r="I137" s="154"/>
      <c r="J137" s="154"/>
      <c r="K137" s="154"/>
      <c r="L137" s="154"/>
      <c r="M137" s="154"/>
      <c r="N137" s="154"/>
      <c r="O137" s="154"/>
      <c r="P137" s="154"/>
      <c r="Q137" s="154"/>
      <c r="R137" s="154"/>
      <c r="S137" s="154"/>
      <c r="T137" s="154"/>
      <c r="U137" s="154"/>
      <c r="V137" s="154"/>
    </row>
    <row r="138" spans="1:22" x14ac:dyDescent="0.25">
      <c r="A138" s="154"/>
      <c r="B138" s="154"/>
      <c r="C138" s="315"/>
      <c r="D138" s="154"/>
      <c r="E138" s="154"/>
      <c r="F138" s="154"/>
      <c r="G138" s="154"/>
      <c r="H138" s="154"/>
      <c r="I138" s="154"/>
      <c r="J138" s="154"/>
      <c r="K138" s="154"/>
      <c r="L138" s="154"/>
      <c r="M138" s="154"/>
      <c r="N138" s="154"/>
      <c r="O138" s="154"/>
      <c r="P138" s="154"/>
      <c r="Q138" s="154"/>
      <c r="R138" s="154"/>
      <c r="S138" s="154"/>
      <c r="T138" s="154"/>
      <c r="U138" s="154"/>
      <c r="V138" s="154"/>
    </row>
    <row r="139" spans="1:22" x14ac:dyDescent="0.25">
      <c r="A139" s="154"/>
      <c r="B139" s="154"/>
      <c r="C139" s="315"/>
      <c r="D139" s="154"/>
      <c r="E139" s="154"/>
      <c r="F139" s="154"/>
      <c r="G139" s="154"/>
      <c r="H139" s="154"/>
      <c r="I139" s="154"/>
      <c r="J139" s="154"/>
      <c r="K139" s="154"/>
      <c r="L139" s="154"/>
      <c r="M139" s="154"/>
      <c r="N139" s="154"/>
      <c r="O139" s="154"/>
      <c r="P139" s="154"/>
      <c r="Q139" s="154"/>
      <c r="R139" s="154"/>
      <c r="S139" s="154"/>
      <c r="T139" s="154"/>
      <c r="U139" s="154"/>
      <c r="V139" s="154"/>
    </row>
    <row r="140" spans="1:22" x14ac:dyDescent="0.25">
      <c r="A140" s="154"/>
      <c r="B140" s="154"/>
      <c r="C140" s="315"/>
      <c r="D140" s="154"/>
      <c r="E140" s="154"/>
      <c r="F140" s="154"/>
      <c r="G140" s="154"/>
      <c r="H140" s="154"/>
      <c r="I140" s="154"/>
      <c r="J140" s="154"/>
      <c r="K140" s="154"/>
      <c r="L140" s="154"/>
      <c r="M140" s="154"/>
      <c r="N140" s="154"/>
      <c r="O140" s="154"/>
      <c r="P140" s="154"/>
      <c r="Q140" s="154"/>
      <c r="R140" s="154"/>
      <c r="S140" s="154"/>
      <c r="T140" s="154"/>
      <c r="U140" s="154"/>
      <c r="V140" s="154"/>
    </row>
    <row r="141" spans="1:22" x14ac:dyDescent="0.25">
      <c r="A141" s="154"/>
      <c r="B141" s="154"/>
      <c r="C141" s="315"/>
      <c r="D141" s="154"/>
      <c r="E141" s="154"/>
      <c r="F141" s="154"/>
      <c r="G141" s="154"/>
      <c r="H141" s="154"/>
      <c r="I141" s="154"/>
      <c r="J141" s="154"/>
      <c r="K141" s="154"/>
      <c r="L141" s="154"/>
      <c r="M141" s="154"/>
      <c r="N141" s="154"/>
      <c r="O141" s="154"/>
      <c r="P141" s="154"/>
      <c r="Q141" s="154"/>
      <c r="R141" s="154"/>
      <c r="S141" s="154"/>
      <c r="T141" s="154"/>
      <c r="U141" s="154"/>
      <c r="V141" s="154"/>
    </row>
    <row r="142" spans="1:22" x14ac:dyDescent="0.25">
      <c r="A142" s="154"/>
      <c r="B142" s="154"/>
      <c r="C142" s="315"/>
      <c r="D142" s="154"/>
      <c r="E142" s="154"/>
      <c r="F142" s="154"/>
      <c r="G142" s="154"/>
      <c r="H142" s="154"/>
      <c r="I142" s="154"/>
      <c r="J142" s="154"/>
      <c r="K142" s="154"/>
      <c r="L142" s="154"/>
      <c r="M142" s="154"/>
      <c r="N142" s="154"/>
      <c r="O142" s="154"/>
      <c r="P142" s="154"/>
      <c r="Q142" s="154"/>
      <c r="R142" s="154"/>
      <c r="S142" s="154"/>
      <c r="T142" s="154"/>
      <c r="U142" s="154"/>
      <c r="V142" s="154"/>
    </row>
    <row r="143" spans="1:22" x14ac:dyDescent="0.25">
      <c r="A143" s="154"/>
      <c r="B143" s="154"/>
      <c r="C143" s="315"/>
      <c r="D143" s="154"/>
      <c r="E143" s="154"/>
      <c r="F143" s="154"/>
      <c r="G143" s="154"/>
      <c r="H143" s="154"/>
      <c r="I143" s="154"/>
      <c r="J143" s="154"/>
      <c r="K143" s="154"/>
      <c r="L143" s="154"/>
      <c r="M143" s="154"/>
      <c r="N143" s="154"/>
      <c r="O143" s="154"/>
      <c r="P143" s="154"/>
      <c r="Q143" s="154"/>
      <c r="R143" s="154"/>
      <c r="S143" s="154"/>
      <c r="T143" s="154"/>
      <c r="U143" s="154"/>
      <c r="V143" s="154"/>
    </row>
    <row r="144" spans="1:22" x14ac:dyDescent="0.25">
      <c r="A144" s="154"/>
      <c r="B144" s="154"/>
      <c r="C144" s="315"/>
      <c r="D144" s="154"/>
      <c r="E144" s="154"/>
      <c r="F144" s="154"/>
      <c r="G144" s="154"/>
      <c r="H144" s="154"/>
      <c r="I144" s="154"/>
      <c r="J144" s="154"/>
      <c r="K144" s="154"/>
      <c r="L144" s="154"/>
      <c r="M144" s="154"/>
      <c r="N144" s="154"/>
      <c r="O144" s="154"/>
      <c r="P144" s="154"/>
      <c r="Q144" s="154"/>
      <c r="R144" s="154"/>
      <c r="S144" s="154"/>
      <c r="T144" s="154"/>
      <c r="U144" s="154"/>
      <c r="V144" s="154"/>
    </row>
    <row r="145" spans="1:22" x14ac:dyDescent="0.25">
      <c r="A145" s="154"/>
      <c r="B145" s="154"/>
      <c r="C145" s="315"/>
      <c r="D145" s="154"/>
      <c r="E145" s="154"/>
      <c r="F145" s="154"/>
      <c r="G145" s="154"/>
      <c r="H145" s="154"/>
      <c r="I145" s="154"/>
      <c r="J145" s="154"/>
      <c r="K145" s="154"/>
      <c r="L145" s="154"/>
      <c r="M145" s="154"/>
      <c r="N145" s="154"/>
      <c r="O145" s="154"/>
      <c r="P145" s="154"/>
      <c r="Q145" s="154"/>
      <c r="R145" s="154"/>
      <c r="S145" s="154"/>
      <c r="T145" s="154"/>
      <c r="U145" s="154"/>
      <c r="V145" s="154"/>
    </row>
    <row r="146" spans="1:22" x14ac:dyDescent="0.25">
      <c r="A146" s="154"/>
      <c r="B146" s="154"/>
      <c r="C146" s="315"/>
      <c r="D146" s="154"/>
      <c r="E146" s="154"/>
      <c r="F146" s="154"/>
      <c r="G146" s="154"/>
      <c r="H146" s="154"/>
      <c r="I146" s="154"/>
      <c r="J146" s="154"/>
      <c r="K146" s="154"/>
      <c r="L146" s="154"/>
      <c r="M146" s="154"/>
      <c r="N146" s="154"/>
      <c r="O146" s="154"/>
      <c r="P146" s="154"/>
      <c r="Q146" s="154"/>
      <c r="R146" s="154"/>
      <c r="S146" s="154"/>
      <c r="T146" s="154"/>
      <c r="U146" s="154"/>
      <c r="V146" s="154"/>
    </row>
    <row r="147" spans="1:22" x14ac:dyDescent="0.25">
      <c r="A147" s="154"/>
      <c r="B147" s="154"/>
      <c r="C147" s="315"/>
      <c r="D147" s="154"/>
      <c r="E147" s="154"/>
      <c r="F147" s="154"/>
      <c r="G147" s="154"/>
      <c r="H147" s="154"/>
      <c r="I147" s="154"/>
      <c r="J147" s="154"/>
      <c r="K147" s="154"/>
      <c r="L147" s="154"/>
      <c r="M147" s="154"/>
      <c r="N147" s="154"/>
      <c r="O147" s="154"/>
      <c r="P147" s="154"/>
      <c r="Q147" s="154"/>
      <c r="R147" s="154"/>
      <c r="S147" s="154"/>
      <c r="T147" s="154"/>
      <c r="U147" s="154"/>
      <c r="V147" s="154"/>
    </row>
    <row r="148" spans="1:22" x14ac:dyDescent="0.25">
      <c r="A148" s="154"/>
      <c r="B148" s="154"/>
      <c r="C148" s="315"/>
      <c r="D148" s="154"/>
      <c r="E148" s="154"/>
      <c r="F148" s="154"/>
      <c r="G148" s="154"/>
      <c r="H148" s="154"/>
      <c r="I148" s="154"/>
      <c r="J148" s="154"/>
      <c r="K148" s="154"/>
      <c r="L148" s="154"/>
      <c r="M148" s="154"/>
      <c r="N148" s="154"/>
      <c r="O148" s="154"/>
      <c r="P148" s="154"/>
      <c r="Q148" s="154"/>
      <c r="R148" s="154"/>
      <c r="S148" s="154"/>
      <c r="T148" s="154"/>
      <c r="U148" s="154"/>
      <c r="V148" s="154"/>
    </row>
    <row r="149" spans="1:22" x14ac:dyDescent="0.25">
      <c r="A149" s="154"/>
      <c r="B149" s="154"/>
      <c r="C149" s="315"/>
      <c r="D149" s="154"/>
      <c r="E149" s="154"/>
      <c r="F149" s="154"/>
      <c r="G149" s="154"/>
      <c r="H149" s="154"/>
      <c r="I149" s="154"/>
      <c r="J149" s="154"/>
      <c r="K149" s="154"/>
      <c r="L149" s="154"/>
      <c r="M149" s="154"/>
      <c r="N149" s="154"/>
      <c r="O149" s="154"/>
      <c r="P149" s="154"/>
      <c r="Q149" s="154"/>
      <c r="R149" s="154"/>
      <c r="S149" s="154"/>
      <c r="T149" s="154"/>
      <c r="U149" s="154"/>
      <c r="V149" s="154"/>
    </row>
    <row r="150" spans="1:22" x14ac:dyDescent="0.25">
      <c r="A150" s="154"/>
      <c r="B150" s="154"/>
      <c r="C150" s="315"/>
      <c r="D150" s="154"/>
      <c r="E150" s="154"/>
      <c r="F150" s="154"/>
      <c r="G150" s="154"/>
      <c r="H150" s="154"/>
      <c r="I150" s="154"/>
      <c r="J150" s="154"/>
      <c r="K150" s="154"/>
      <c r="L150" s="154"/>
      <c r="M150" s="154"/>
      <c r="N150" s="154"/>
      <c r="O150" s="154"/>
      <c r="P150" s="154"/>
      <c r="Q150" s="154"/>
      <c r="R150" s="154"/>
      <c r="S150" s="154"/>
      <c r="T150" s="154"/>
      <c r="U150" s="154"/>
      <c r="V150" s="154"/>
    </row>
    <row r="151" spans="1:22" x14ac:dyDescent="0.25">
      <c r="A151" s="154"/>
      <c r="B151" s="154"/>
      <c r="C151" s="315"/>
      <c r="D151" s="154"/>
      <c r="E151" s="154"/>
      <c r="F151" s="154"/>
      <c r="G151" s="154"/>
      <c r="H151" s="154"/>
      <c r="I151" s="154"/>
      <c r="J151" s="154"/>
      <c r="K151" s="154"/>
      <c r="L151" s="154"/>
      <c r="M151" s="154"/>
      <c r="N151" s="154"/>
      <c r="O151" s="154"/>
      <c r="P151" s="154"/>
      <c r="Q151" s="154"/>
      <c r="R151" s="154"/>
      <c r="S151" s="154"/>
      <c r="T151" s="154"/>
      <c r="U151" s="154"/>
      <c r="V151" s="154"/>
    </row>
    <row r="152" spans="1:22" x14ac:dyDescent="0.25">
      <c r="A152" s="154"/>
      <c r="B152" s="154"/>
      <c r="C152" s="315"/>
      <c r="D152" s="154"/>
      <c r="E152" s="154"/>
      <c r="F152" s="154"/>
      <c r="G152" s="154"/>
      <c r="H152" s="154"/>
      <c r="I152" s="154"/>
      <c r="J152" s="154"/>
      <c r="K152" s="154"/>
      <c r="L152" s="154"/>
      <c r="M152" s="154"/>
      <c r="N152" s="154"/>
      <c r="O152" s="154"/>
      <c r="P152" s="154"/>
      <c r="Q152" s="154"/>
      <c r="R152" s="154"/>
      <c r="S152" s="154"/>
      <c r="T152" s="154"/>
      <c r="U152" s="154"/>
      <c r="V152" s="154"/>
    </row>
    <row r="153" spans="1:22" x14ac:dyDescent="0.25">
      <c r="A153" s="154"/>
      <c r="B153" s="154"/>
      <c r="C153" s="315"/>
      <c r="D153" s="154"/>
      <c r="E153" s="154"/>
      <c r="F153" s="154"/>
      <c r="G153" s="154"/>
      <c r="H153" s="154"/>
      <c r="I153" s="154"/>
      <c r="J153" s="154"/>
      <c r="K153" s="154"/>
      <c r="L153" s="154"/>
      <c r="M153" s="154"/>
      <c r="N153" s="154"/>
      <c r="O153" s="154"/>
      <c r="P153" s="154"/>
      <c r="Q153" s="154"/>
      <c r="R153" s="154"/>
      <c r="S153" s="154"/>
      <c r="T153" s="154"/>
      <c r="U153" s="154"/>
      <c r="V153" s="154"/>
    </row>
    <row r="154" spans="1:22" x14ac:dyDescent="0.25">
      <c r="A154" s="154"/>
      <c r="B154" s="154"/>
      <c r="C154" s="315"/>
      <c r="D154" s="154"/>
      <c r="E154" s="154"/>
      <c r="F154" s="154"/>
      <c r="G154" s="154"/>
      <c r="H154" s="154"/>
      <c r="I154" s="154"/>
      <c r="J154" s="154"/>
      <c r="K154" s="154"/>
      <c r="L154" s="154"/>
      <c r="M154" s="154"/>
      <c r="N154" s="154"/>
      <c r="O154" s="154"/>
      <c r="P154" s="154"/>
      <c r="Q154" s="154"/>
      <c r="R154" s="154"/>
      <c r="S154" s="154"/>
      <c r="T154" s="154"/>
      <c r="U154" s="154"/>
      <c r="V154" s="154"/>
    </row>
    <row r="155" spans="1:22" x14ac:dyDescent="0.25">
      <c r="A155" s="154"/>
      <c r="B155" s="154"/>
      <c r="C155" s="315"/>
      <c r="D155" s="154"/>
      <c r="E155" s="154"/>
      <c r="F155" s="154"/>
      <c r="G155" s="154"/>
      <c r="H155" s="154"/>
      <c r="I155" s="154"/>
      <c r="J155" s="154"/>
      <c r="K155" s="154"/>
      <c r="L155" s="154"/>
      <c r="M155" s="154"/>
      <c r="N155" s="154"/>
      <c r="O155" s="154"/>
      <c r="P155" s="154"/>
      <c r="Q155" s="154"/>
      <c r="R155" s="154"/>
      <c r="S155" s="154"/>
      <c r="T155" s="154"/>
      <c r="U155" s="154"/>
      <c r="V155" s="154"/>
    </row>
    <row r="156" spans="1:22" x14ac:dyDescent="0.25">
      <c r="A156" s="154"/>
      <c r="B156" s="154"/>
      <c r="C156" s="315"/>
      <c r="D156" s="154"/>
      <c r="E156" s="154"/>
      <c r="F156" s="154"/>
      <c r="G156" s="154"/>
      <c r="H156" s="154"/>
      <c r="I156" s="154"/>
      <c r="J156" s="154"/>
      <c r="K156" s="154"/>
      <c r="L156" s="154"/>
      <c r="M156" s="154"/>
      <c r="N156" s="154"/>
      <c r="O156" s="154"/>
      <c r="P156" s="154"/>
      <c r="Q156" s="154"/>
      <c r="R156" s="154"/>
      <c r="S156" s="154"/>
      <c r="T156" s="154"/>
      <c r="U156" s="154"/>
      <c r="V156" s="154"/>
    </row>
    <row r="157" spans="1:22" x14ac:dyDescent="0.25">
      <c r="A157" s="154"/>
      <c r="B157" s="154"/>
      <c r="C157" s="315"/>
      <c r="D157" s="154"/>
      <c r="E157" s="154"/>
      <c r="F157" s="154"/>
      <c r="G157" s="154"/>
      <c r="H157" s="154"/>
      <c r="I157" s="154"/>
      <c r="J157" s="154"/>
      <c r="K157" s="154"/>
      <c r="L157" s="154"/>
      <c r="M157" s="154"/>
      <c r="N157" s="154"/>
      <c r="O157" s="154"/>
      <c r="P157" s="154"/>
      <c r="Q157" s="154"/>
      <c r="R157" s="154"/>
      <c r="S157" s="154"/>
      <c r="T157" s="154"/>
      <c r="U157" s="154"/>
      <c r="V157" s="154"/>
    </row>
    <row r="158" spans="1:22" x14ac:dyDescent="0.25">
      <c r="A158" s="154"/>
      <c r="B158" s="154"/>
      <c r="C158" s="315"/>
      <c r="D158" s="154"/>
      <c r="E158" s="154"/>
      <c r="F158" s="154"/>
      <c r="G158" s="154"/>
      <c r="H158" s="154"/>
      <c r="I158" s="154"/>
      <c r="J158" s="154"/>
      <c r="K158" s="154"/>
      <c r="L158" s="154"/>
      <c r="M158" s="154"/>
      <c r="N158" s="154"/>
      <c r="O158" s="154"/>
      <c r="P158" s="154"/>
      <c r="Q158" s="154"/>
      <c r="R158" s="154"/>
      <c r="S158" s="154"/>
      <c r="T158" s="154"/>
      <c r="U158" s="154"/>
      <c r="V158" s="154"/>
    </row>
    <row r="159" spans="1:22" x14ac:dyDescent="0.25">
      <c r="A159" s="154"/>
      <c r="B159" s="154"/>
      <c r="C159" s="315"/>
      <c r="D159" s="154"/>
      <c r="E159" s="154"/>
      <c r="F159" s="154"/>
      <c r="G159" s="154"/>
      <c r="H159" s="154"/>
      <c r="I159" s="154"/>
      <c r="J159" s="154"/>
      <c r="K159" s="154"/>
      <c r="L159" s="154"/>
      <c r="M159" s="154"/>
      <c r="N159" s="154"/>
      <c r="O159" s="154"/>
      <c r="P159" s="154"/>
      <c r="Q159" s="154"/>
      <c r="R159" s="154"/>
      <c r="S159" s="154"/>
      <c r="T159" s="154"/>
      <c r="U159" s="154"/>
      <c r="V159" s="154"/>
    </row>
    <row r="160" spans="1:22" x14ac:dyDescent="0.25">
      <c r="A160" s="154"/>
      <c r="B160" s="154"/>
      <c r="C160" s="315"/>
      <c r="D160" s="154"/>
      <c r="E160" s="154"/>
      <c r="F160" s="154"/>
      <c r="G160" s="154"/>
      <c r="H160" s="154"/>
      <c r="I160" s="154"/>
      <c r="J160" s="154"/>
      <c r="K160" s="154"/>
      <c r="L160" s="154"/>
      <c r="M160" s="154"/>
      <c r="N160" s="154"/>
      <c r="O160" s="154"/>
      <c r="P160" s="154"/>
      <c r="Q160" s="154"/>
      <c r="R160" s="154"/>
      <c r="S160" s="154"/>
      <c r="T160" s="154"/>
      <c r="U160" s="154"/>
      <c r="V160" s="154"/>
    </row>
    <row r="161" spans="1:22" x14ac:dyDescent="0.25">
      <c r="A161" s="154"/>
      <c r="B161" s="154"/>
      <c r="C161" s="315"/>
      <c r="D161" s="154"/>
      <c r="E161" s="154"/>
      <c r="F161" s="154"/>
      <c r="G161" s="154"/>
      <c r="H161" s="154"/>
      <c r="I161" s="154"/>
      <c r="J161" s="154"/>
      <c r="K161" s="154"/>
      <c r="L161" s="154"/>
      <c r="M161" s="154"/>
      <c r="N161" s="154"/>
      <c r="O161" s="154"/>
      <c r="P161" s="154"/>
      <c r="Q161" s="154"/>
      <c r="R161" s="154"/>
      <c r="S161" s="154"/>
      <c r="T161" s="154"/>
      <c r="U161" s="154"/>
      <c r="V161" s="154"/>
    </row>
    <row r="162" spans="1:22" x14ac:dyDescent="0.25">
      <c r="A162" s="154"/>
      <c r="B162" s="154"/>
      <c r="C162" s="315"/>
      <c r="D162" s="154"/>
      <c r="E162" s="154"/>
      <c r="F162" s="154"/>
      <c r="G162" s="154"/>
      <c r="H162" s="154"/>
      <c r="I162" s="154"/>
      <c r="J162" s="154"/>
      <c r="K162" s="154"/>
      <c r="L162" s="154"/>
      <c r="M162" s="154"/>
      <c r="N162" s="154"/>
      <c r="O162" s="154"/>
      <c r="P162" s="154"/>
      <c r="Q162" s="154"/>
      <c r="R162" s="154"/>
      <c r="S162" s="154"/>
      <c r="T162" s="154"/>
      <c r="U162" s="154"/>
      <c r="V162" s="154"/>
    </row>
    <row r="163" spans="1:22" x14ac:dyDescent="0.25">
      <c r="A163" s="154"/>
      <c r="B163" s="154"/>
      <c r="C163" s="315"/>
      <c r="D163" s="154"/>
      <c r="E163" s="154"/>
      <c r="F163" s="154"/>
      <c r="G163" s="154"/>
      <c r="H163" s="154"/>
      <c r="I163" s="154"/>
      <c r="J163" s="154"/>
      <c r="K163" s="154"/>
      <c r="L163" s="154"/>
      <c r="M163" s="154"/>
      <c r="N163" s="154"/>
      <c r="O163" s="154"/>
      <c r="P163" s="154"/>
      <c r="Q163" s="154"/>
      <c r="R163" s="154"/>
      <c r="S163" s="154"/>
      <c r="T163" s="154"/>
      <c r="U163" s="154"/>
      <c r="V163" s="154"/>
    </row>
    <row r="164" spans="1:22" x14ac:dyDescent="0.25">
      <c r="A164" s="154"/>
      <c r="B164" s="154"/>
      <c r="C164" s="315"/>
      <c r="D164" s="154"/>
      <c r="E164" s="154"/>
      <c r="F164" s="154"/>
      <c r="G164" s="154"/>
      <c r="H164" s="154"/>
      <c r="I164" s="154"/>
      <c r="J164" s="154"/>
      <c r="K164" s="154"/>
      <c r="L164" s="154"/>
      <c r="M164" s="154"/>
      <c r="N164" s="154"/>
      <c r="O164" s="154"/>
      <c r="P164" s="154"/>
      <c r="Q164" s="154"/>
      <c r="R164" s="154"/>
      <c r="S164" s="154"/>
      <c r="T164" s="154"/>
      <c r="U164" s="154"/>
      <c r="V164" s="154"/>
    </row>
    <row r="165" spans="1:22" x14ac:dyDescent="0.25">
      <c r="A165" s="154"/>
      <c r="B165" s="154"/>
      <c r="C165" s="315"/>
      <c r="D165" s="154"/>
      <c r="E165" s="154"/>
      <c r="F165" s="154"/>
      <c r="G165" s="154"/>
      <c r="H165" s="154"/>
      <c r="I165" s="154"/>
      <c r="J165" s="154"/>
      <c r="K165" s="154"/>
      <c r="L165" s="154"/>
      <c r="M165" s="154"/>
      <c r="N165" s="154"/>
      <c r="O165" s="154"/>
      <c r="P165" s="154"/>
      <c r="Q165" s="154"/>
      <c r="R165" s="154"/>
      <c r="S165" s="154"/>
      <c r="T165" s="154"/>
      <c r="U165" s="154"/>
      <c r="V165" s="154"/>
    </row>
    <row r="166" spans="1:22" x14ac:dyDescent="0.25">
      <c r="A166" s="154"/>
      <c r="B166" s="154"/>
      <c r="C166" s="315"/>
      <c r="D166" s="154"/>
      <c r="E166" s="154"/>
      <c r="F166" s="154"/>
      <c r="G166" s="154"/>
      <c r="H166" s="154"/>
      <c r="I166" s="154"/>
      <c r="J166" s="154"/>
      <c r="K166" s="154"/>
      <c r="L166" s="154"/>
      <c r="M166" s="154"/>
      <c r="N166" s="154"/>
      <c r="O166" s="154"/>
      <c r="P166" s="154"/>
      <c r="Q166" s="154"/>
      <c r="R166" s="154"/>
      <c r="S166" s="154"/>
      <c r="T166" s="154"/>
      <c r="U166" s="154"/>
      <c r="V166" s="154"/>
    </row>
    <row r="167" spans="1:22" x14ac:dyDescent="0.25">
      <c r="A167" s="154"/>
      <c r="B167" s="154"/>
      <c r="C167" s="315"/>
      <c r="D167" s="154"/>
      <c r="E167" s="154"/>
      <c r="F167" s="154"/>
      <c r="G167" s="154"/>
      <c r="H167" s="154"/>
      <c r="I167" s="154"/>
      <c r="J167" s="154"/>
      <c r="K167" s="154"/>
      <c r="L167" s="154"/>
      <c r="M167" s="154"/>
      <c r="N167" s="154"/>
      <c r="O167" s="154"/>
      <c r="P167" s="154"/>
      <c r="Q167" s="154"/>
      <c r="R167" s="154"/>
      <c r="S167" s="154"/>
      <c r="T167" s="154"/>
      <c r="U167" s="154"/>
      <c r="V167" s="154"/>
    </row>
    <row r="168" spans="1:22" x14ac:dyDescent="0.25">
      <c r="A168" s="154"/>
      <c r="B168" s="154"/>
      <c r="C168" s="315"/>
      <c r="D168" s="154"/>
      <c r="E168" s="154"/>
      <c r="F168" s="154"/>
      <c r="G168" s="154"/>
      <c r="H168" s="154"/>
      <c r="I168" s="154"/>
      <c r="J168" s="154"/>
      <c r="K168" s="154"/>
      <c r="L168" s="154"/>
      <c r="M168" s="154"/>
      <c r="N168" s="154"/>
      <c r="O168" s="154"/>
      <c r="P168" s="154"/>
      <c r="Q168" s="154"/>
      <c r="R168" s="154"/>
      <c r="S168" s="154"/>
      <c r="T168" s="154"/>
      <c r="U168" s="154"/>
      <c r="V168" s="154"/>
    </row>
    <row r="169" spans="1:22" x14ac:dyDescent="0.25">
      <c r="A169" s="154"/>
      <c r="B169" s="154"/>
      <c r="C169" s="315"/>
      <c r="D169" s="154"/>
      <c r="E169" s="154"/>
      <c r="F169" s="154"/>
      <c r="G169" s="154"/>
      <c r="H169" s="154"/>
      <c r="I169" s="154"/>
      <c r="J169" s="154"/>
      <c r="K169" s="154"/>
      <c r="L169" s="154"/>
      <c r="M169" s="154"/>
      <c r="N169" s="154"/>
      <c r="O169" s="154"/>
      <c r="P169" s="154"/>
      <c r="Q169" s="154"/>
      <c r="R169" s="154"/>
      <c r="S169" s="154"/>
      <c r="T169" s="154"/>
      <c r="U169" s="154"/>
      <c r="V169" s="154"/>
    </row>
    <row r="170" spans="1:22" x14ac:dyDescent="0.25">
      <c r="A170" s="154"/>
      <c r="B170" s="154"/>
      <c r="C170" s="315"/>
      <c r="D170" s="154"/>
      <c r="E170" s="154"/>
      <c r="F170" s="154"/>
      <c r="G170" s="154"/>
      <c r="H170" s="154"/>
      <c r="I170" s="154"/>
      <c r="J170" s="154"/>
      <c r="K170" s="154"/>
      <c r="L170" s="154"/>
      <c r="M170" s="154"/>
      <c r="N170" s="154"/>
      <c r="O170" s="154"/>
      <c r="P170" s="154"/>
      <c r="Q170" s="154"/>
      <c r="R170" s="154"/>
      <c r="S170" s="154"/>
      <c r="T170" s="154"/>
      <c r="U170" s="154"/>
      <c r="V170" s="154"/>
    </row>
    <row r="171" spans="1:22" x14ac:dyDescent="0.25">
      <c r="A171" s="154"/>
      <c r="B171" s="154"/>
      <c r="C171" s="315"/>
      <c r="D171" s="154"/>
      <c r="E171" s="154"/>
      <c r="F171" s="154"/>
      <c r="G171" s="154"/>
      <c r="H171" s="154"/>
      <c r="I171" s="154"/>
      <c r="J171" s="154"/>
      <c r="K171" s="154"/>
      <c r="L171" s="154"/>
      <c r="M171" s="154"/>
      <c r="N171" s="154"/>
      <c r="O171" s="154"/>
      <c r="P171" s="154"/>
      <c r="Q171" s="154"/>
      <c r="R171" s="154"/>
      <c r="S171" s="154"/>
      <c r="T171" s="154"/>
      <c r="U171" s="154"/>
      <c r="V171" s="154"/>
    </row>
    <row r="172" spans="1:22" x14ac:dyDescent="0.25">
      <c r="A172" s="154"/>
      <c r="B172" s="154"/>
      <c r="C172" s="315"/>
      <c r="D172" s="154"/>
      <c r="E172" s="154"/>
      <c r="F172" s="154"/>
      <c r="G172" s="154"/>
      <c r="H172" s="154"/>
      <c r="I172" s="154"/>
      <c r="J172" s="154"/>
      <c r="K172" s="154"/>
      <c r="L172" s="154"/>
      <c r="M172" s="154"/>
      <c r="N172" s="154"/>
      <c r="O172" s="154"/>
      <c r="P172" s="154"/>
      <c r="Q172" s="154"/>
      <c r="R172" s="154"/>
      <c r="S172" s="154"/>
      <c r="T172" s="154"/>
      <c r="U172" s="154"/>
      <c r="V172" s="154"/>
    </row>
    <row r="173" spans="1:22" x14ac:dyDescent="0.25">
      <c r="A173" s="154"/>
      <c r="B173" s="154"/>
      <c r="C173" s="315"/>
      <c r="D173" s="154"/>
      <c r="E173" s="154"/>
      <c r="F173" s="154"/>
      <c r="G173" s="154"/>
      <c r="H173" s="154"/>
      <c r="I173" s="154"/>
      <c r="J173" s="154"/>
      <c r="K173" s="154"/>
      <c r="L173" s="154"/>
      <c r="M173" s="154"/>
      <c r="N173" s="154"/>
      <c r="O173" s="154"/>
      <c r="P173" s="154"/>
      <c r="Q173" s="154"/>
      <c r="R173" s="154"/>
      <c r="S173" s="154"/>
      <c r="T173" s="154"/>
      <c r="U173" s="154"/>
      <c r="V173" s="154"/>
    </row>
    <row r="174" spans="1:22" x14ac:dyDescent="0.25">
      <c r="A174" s="154"/>
      <c r="B174" s="154"/>
      <c r="C174" s="315"/>
      <c r="D174" s="154"/>
      <c r="E174" s="154"/>
      <c r="F174" s="154"/>
      <c r="G174" s="154"/>
      <c r="H174" s="154"/>
      <c r="I174" s="154"/>
      <c r="J174" s="154"/>
      <c r="K174" s="154"/>
      <c r="L174" s="154"/>
      <c r="M174" s="154"/>
      <c r="N174" s="154"/>
      <c r="O174" s="154"/>
      <c r="P174" s="154"/>
      <c r="Q174" s="154"/>
      <c r="R174" s="154"/>
      <c r="S174" s="154"/>
      <c r="T174" s="154"/>
      <c r="U174" s="154"/>
      <c r="V174" s="154"/>
    </row>
    <row r="175" spans="1:22" x14ac:dyDescent="0.25">
      <c r="A175" s="154"/>
      <c r="B175" s="154"/>
      <c r="C175" s="315"/>
      <c r="D175" s="154"/>
      <c r="E175" s="154"/>
      <c r="F175" s="154"/>
      <c r="G175" s="154"/>
      <c r="H175" s="154"/>
      <c r="I175" s="154"/>
      <c r="J175" s="154"/>
      <c r="K175" s="154"/>
      <c r="L175" s="154"/>
      <c r="M175" s="154"/>
      <c r="N175" s="154"/>
      <c r="O175" s="154"/>
      <c r="P175" s="154"/>
      <c r="Q175" s="154"/>
      <c r="R175" s="154"/>
      <c r="S175" s="154"/>
      <c r="T175" s="154"/>
      <c r="U175" s="154"/>
      <c r="V175" s="154"/>
    </row>
    <row r="176" spans="1:22" x14ac:dyDescent="0.25">
      <c r="A176" s="154"/>
      <c r="B176" s="154"/>
      <c r="C176" s="315"/>
      <c r="D176" s="154"/>
      <c r="E176" s="154"/>
      <c r="F176" s="154"/>
      <c r="G176" s="154"/>
      <c r="H176" s="154"/>
      <c r="I176" s="154"/>
      <c r="J176" s="154"/>
      <c r="K176" s="154"/>
      <c r="L176" s="154"/>
      <c r="M176" s="154"/>
      <c r="N176" s="154"/>
      <c r="O176" s="154"/>
      <c r="P176" s="154"/>
      <c r="Q176" s="154"/>
      <c r="R176" s="154"/>
      <c r="S176" s="154"/>
      <c r="T176" s="154"/>
      <c r="U176" s="154"/>
      <c r="V176" s="154"/>
    </row>
    <row r="177" spans="1:22" x14ac:dyDescent="0.25">
      <c r="A177" s="154"/>
      <c r="B177" s="154"/>
      <c r="C177" s="315"/>
      <c r="D177" s="154"/>
      <c r="E177" s="154"/>
      <c r="F177" s="154"/>
      <c r="G177" s="154"/>
      <c r="H177" s="154"/>
      <c r="I177" s="154"/>
      <c r="J177" s="154"/>
      <c r="K177" s="154"/>
      <c r="L177" s="154"/>
      <c r="M177" s="154"/>
      <c r="N177" s="154"/>
      <c r="O177" s="154"/>
      <c r="P177" s="154"/>
      <c r="Q177" s="154"/>
      <c r="R177" s="154"/>
      <c r="S177" s="154"/>
      <c r="T177" s="154"/>
      <c r="U177" s="154"/>
      <c r="V177" s="154"/>
    </row>
    <row r="178" spans="1:22" x14ac:dyDescent="0.25">
      <c r="A178" s="154"/>
      <c r="B178" s="154"/>
      <c r="C178" s="315"/>
      <c r="D178" s="154"/>
      <c r="E178" s="154"/>
      <c r="F178" s="154"/>
      <c r="G178" s="154"/>
      <c r="H178" s="154"/>
      <c r="I178" s="154"/>
      <c r="J178" s="154"/>
      <c r="K178" s="154"/>
      <c r="L178" s="154"/>
      <c r="M178" s="154"/>
      <c r="N178" s="154"/>
      <c r="O178" s="154"/>
      <c r="P178" s="154"/>
      <c r="Q178" s="154"/>
      <c r="R178" s="154"/>
      <c r="S178" s="154"/>
      <c r="T178" s="154"/>
      <c r="U178" s="154"/>
      <c r="V178" s="154"/>
    </row>
    <row r="179" spans="1:22" x14ac:dyDescent="0.25">
      <c r="A179" s="154"/>
      <c r="B179" s="154"/>
      <c r="C179" s="315"/>
      <c r="D179" s="154"/>
      <c r="E179" s="154"/>
      <c r="F179" s="154"/>
      <c r="G179" s="154"/>
      <c r="H179" s="154"/>
      <c r="I179" s="154"/>
      <c r="J179" s="154"/>
      <c r="K179" s="154"/>
      <c r="L179" s="154"/>
      <c r="M179" s="154"/>
      <c r="N179" s="154"/>
      <c r="O179" s="154"/>
      <c r="P179" s="154"/>
      <c r="Q179" s="154"/>
      <c r="R179" s="154"/>
      <c r="S179" s="154"/>
      <c r="T179" s="154"/>
      <c r="U179" s="154"/>
      <c r="V179" s="154"/>
    </row>
    <row r="180" spans="1:22" x14ac:dyDescent="0.25">
      <c r="A180" s="154"/>
      <c r="B180" s="154"/>
      <c r="C180" s="315"/>
      <c r="D180" s="154"/>
      <c r="E180" s="154"/>
      <c r="F180" s="154"/>
      <c r="G180" s="154"/>
      <c r="H180" s="154"/>
      <c r="I180" s="154"/>
      <c r="J180" s="154"/>
      <c r="K180" s="154"/>
      <c r="L180" s="154"/>
      <c r="M180" s="154"/>
      <c r="N180" s="154"/>
      <c r="O180" s="154"/>
      <c r="P180" s="154"/>
      <c r="Q180" s="154"/>
      <c r="R180" s="154"/>
      <c r="S180" s="154"/>
      <c r="T180" s="154"/>
      <c r="U180" s="154"/>
      <c r="V180" s="154"/>
    </row>
    <row r="181" spans="1:22" x14ac:dyDescent="0.25">
      <c r="A181" s="154"/>
      <c r="B181" s="154"/>
      <c r="C181" s="315"/>
      <c r="D181" s="154"/>
      <c r="E181" s="154"/>
      <c r="F181" s="154"/>
      <c r="G181" s="154"/>
      <c r="H181" s="154"/>
      <c r="I181" s="154"/>
      <c r="J181" s="154"/>
      <c r="K181" s="154"/>
      <c r="L181" s="154"/>
      <c r="M181" s="154"/>
      <c r="N181" s="154"/>
      <c r="O181" s="154"/>
      <c r="P181" s="154"/>
      <c r="Q181" s="154"/>
      <c r="R181" s="154"/>
      <c r="S181" s="154"/>
      <c r="T181" s="154"/>
      <c r="U181" s="154"/>
      <c r="V181" s="154"/>
    </row>
    <row r="182" spans="1:22" x14ac:dyDescent="0.25">
      <c r="A182" s="154"/>
      <c r="B182" s="154"/>
      <c r="C182" s="315"/>
      <c r="D182" s="154"/>
      <c r="E182" s="154"/>
      <c r="F182" s="154"/>
      <c r="G182" s="154"/>
      <c r="H182" s="154"/>
      <c r="I182" s="154"/>
      <c r="J182" s="154"/>
      <c r="K182" s="154"/>
      <c r="L182" s="154"/>
      <c r="M182" s="154"/>
      <c r="N182" s="154"/>
      <c r="O182" s="154"/>
      <c r="P182" s="154"/>
      <c r="Q182" s="154"/>
      <c r="R182" s="154"/>
      <c r="S182" s="154"/>
      <c r="T182" s="154"/>
      <c r="U182" s="154"/>
      <c r="V182" s="154"/>
    </row>
    <row r="183" spans="1:22" x14ac:dyDescent="0.25">
      <c r="A183" s="154"/>
      <c r="B183" s="154"/>
      <c r="C183" s="315"/>
      <c r="D183" s="154"/>
      <c r="E183" s="154"/>
      <c r="F183" s="154"/>
      <c r="G183" s="154"/>
      <c r="H183" s="154"/>
      <c r="I183" s="154"/>
      <c r="J183" s="154"/>
      <c r="K183" s="154"/>
      <c r="L183" s="154"/>
      <c r="M183" s="154"/>
      <c r="N183" s="154"/>
      <c r="O183" s="154"/>
      <c r="P183" s="154"/>
      <c r="Q183" s="154"/>
      <c r="R183" s="154"/>
      <c r="S183" s="154"/>
      <c r="T183" s="154"/>
      <c r="U183" s="154"/>
      <c r="V183" s="154"/>
    </row>
    <row r="184" spans="1:22" x14ac:dyDescent="0.25">
      <c r="A184" s="154"/>
      <c r="B184" s="154"/>
      <c r="C184" s="315"/>
      <c r="D184" s="154"/>
      <c r="E184" s="154"/>
      <c r="F184" s="154"/>
      <c r="G184" s="154"/>
      <c r="H184" s="154"/>
      <c r="I184" s="154"/>
      <c r="J184" s="154"/>
      <c r="K184" s="154"/>
      <c r="L184" s="154"/>
      <c r="M184" s="154"/>
      <c r="N184" s="154"/>
      <c r="O184" s="154"/>
      <c r="P184" s="154"/>
      <c r="Q184" s="154"/>
      <c r="R184" s="154"/>
      <c r="S184" s="154"/>
      <c r="T184" s="154"/>
      <c r="U184" s="154"/>
      <c r="V184" s="154"/>
    </row>
    <row r="185" spans="1:22" x14ac:dyDescent="0.25">
      <c r="A185" s="154"/>
      <c r="B185" s="154"/>
      <c r="C185" s="315"/>
      <c r="D185" s="154"/>
      <c r="E185" s="154"/>
      <c r="F185" s="154"/>
      <c r="G185" s="154"/>
      <c r="H185" s="154"/>
      <c r="I185" s="154"/>
      <c r="J185" s="154"/>
      <c r="K185" s="154"/>
      <c r="L185" s="154"/>
      <c r="M185" s="154"/>
      <c r="N185" s="154"/>
      <c r="O185" s="154"/>
      <c r="P185" s="154"/>
      <c r="Q185" s="154"/>
      <c r="R185" s="154"/>
      <c r="S185" s="154"/>
      <c r="T185" s="154"/>
      <c r="U185" s="154"/>
      <c r="V185" s="154"/>
    </row>
    <row r="186" spans="1:22" x14ac:dyDescent="0.25">
      <c r="A186" s="154"/>
      <c r="B186" s="154"/>
      <c r="C186" s="315"/>
      <c r="D186" s="154"/>
      <c r="E186" s="154"/>
      <c r="F186" s="154"/>
      <c r="G186" s="154"/>
      <c r="H186" s="154"/>
      <c r="I186" s="154"/>
      <c r="J186" s="154"/>
      <c r="K186" s="154"/>
      <c r="L186" s="154"/>
      <c r="M186" s="154"/>
      <c r="N186" s="154"/>
      <c r="O186" s="154"/>
      <c r="P186" s="154"/>
      <c r="Q186" s="154"/>
      <c r="R186" s="154"/>
      <c r="S186" s="154"/>
      <c r="T186" s="154"/>
      <c r="U186" s="154"/>
      <c r="V186" s="154"/>
    </row>
    <row r="187" spans="1:22" x14ac:dyDescent="0.25">
      <c r="A187" s="154"/>
      <c r="B187" s="154"/>
      <c r="C187" s="315"/>
      <c r="D187" s="154"/>
      <c r="E187" s="154"/>
      <c r="F187" s="154"/>
      <c r="G187" s="154"/>
      <c r="H187" s="154"/>
      <c r="I187" s="154"/>
      <c r="J187" s="154"/>
      <c r="K187" s="154"/>
      <c r="L187" s="154"/>
      <c r="M187" s="154"/>
      <c r="N187" s="154"/>
      <c r="O187" s="154"/>
      <c r="P187" s="154"/>
      <c r="Q187" s="154"/>
      <c r="R187" s="154"/>
      <c r="S187" s="154"/>
      <c r="T187" s="154"/>
      <c r="U187" s="154"/>
      <c r="V187" s="154"/>
    </row>
    <row r="188" spans="1:22" x14ac:dyDescent="0.25">
      <c r="A188" s="154"/>
      <c r="B188" s="154"/>
      <c r="C188" s="315"/>
      <c r="D188" s="154"/>
      <c r="E188" s="154"/>
      <c r="F188" s="154"/>
      <c r="G188" s="154"/>
      <c r="H188" s="154"/>
      <c r="I188" s="154"/>
      <c r="J188" s="154"/>
      <c r="K188" s="154"/>
      <c r="L188" s="154"/>
      <c r="M188" s="154"/>
      <c r="N188" s="154"/>
      <c r="O188" s="154"/>
      <c r="P188" s="154"/>
      <c r="Q188" s="154"/>
      <c r="R188" s="154"/>
      <c r="S188" s="154"/>
      <c r="T188" s="154"/>
      <c r="U188" s="154"/>
      <c r="V188" s="154"/>
    </row>
    <row r="189" spans="1:22" x14ac:dyDescent="0.25">
      <c r="A189" s="154"/>
      <c r="B189" s="154"/>
      <c r="C189" s="315"/>
      <c r="D189" s="154"/>
      <c r="E189" s="154"/>
      <c r="F189" s="154"/>
      <c r="G189" s="154"/>
      <c r="H189" s="154"/>
      <c r="I189" s="154"/>
      <c r="J189" s="154"/>
      <c r="K189" s="154"/>
      <c r="L189" s="154"/>
      <c r="M189" s="154"/>
      <c r="N189" s="154"/>
      <c r="O189" s="154"/>
      <c r="P189" s="154"/>
      <c r="Q189" s="154"/>
      <c r="R189" s="154"/>
      <c r="S189" s="154"/>
      <c r="T189" s="154"/>
      <c r="U189" s="154"/>
      <c r="V189" s="154"/>
    </row>
    <row r="190" spans="1:22" x14ac:dyDescent="0.25">
      <c r="A190" s="154"/>
      <c r="B190" s="154"/>
      <c r="C190" s="315"/>
      <c r="D190" s="154"/>
      <c r="E190" s="154"/>
      <c r="F190" s="154"/>
      <c r="G190" s="154"/>
      <c r="H190" s="154"/>
      <c r="I190" s="154"/>
      <c r="J190" s="154"/>
      <c r="K190" s="154"/>
      <c r="L190" s="154"/>
      <c r="M190" s="154"/>
      <c r="N190" s="154"/>
      <c r="O190" s="154"/>
      <c r="P190" s="154"/>
      <c r="Q190" s="154"/>
      <c r="R190" s="154"/>
      <c r="S190" s="154"/>
      <c r="T190" s="154"/>
      <c r="U190" s="154"/>
      <c r="V190" s="154"/>
    </row>
    <row r="191" spans="1:22" x14ac:dyDescent="0.25">
      <c r="A191" s="154"/>
      <c r="B191" s="154"/>
      <c r="C191" s="315"/>
      <c r="D191" s="154"/>
      <c r="E191" s="154"/>
      <c r="F191" s="154"/>
      <c r="G191" s="154"/>
      <c r="H191" s="154"/>
      <c r="I191" s="154"/>
      <c r="J191" s="154"/>
      <c r="K191" s="154"/>
      <c r="L191" s="154"/>
      <c r="M191" s="154"/>
      <c r="N191" s="154"/>
      <c r="O191" s="154"/>
      <c r="P191" s="154"/>
      <c r="Q191" s="154"/>
      <c r="R191" s="154"/>
      <c r="S191" s="154"/>
      <c r="T191" s="154"/>
      <c r="U191" s="154"/>
      <c r="V191" s="154"/>
    </row>
    <row r="192" spans="1:22" x14ac:dyDescent="0.25">
      <c r="A192" s="154"/>
      <c r="B192" s="154"/>
      <c r="C192" s="315"/>
      <c r="D192" s="154"/>
      <c r="E192" s="154"/>
      <c r="F192" s="154"/>
      <c r="G192" s="154"/>
      <c r="H192" s="154"/>
      <c r="I192" s="154"/>
      <c r="J192" s="154"/>
      <c r="K192" s="154"/>
      <c r="L192" s="154"/>
      <c r="M192" s="154"/>
      <c r="N192" s="154"/>
      <c r="O192" s="154"/>
      <c r="P192" s="154"/>
      <c r="Q192" s="154"/>
      <c r="R192" s="154"/>
      <c r="S192" s="154"/>
      <c r="T192" s="154"/>
      <c r="U192" s="154"/>
      <c r="V192" s="154"/>
    </row>
    <row r="193" spans="1:22" x14ac:dyDescent="0.25">
      <c r="A193" s="154"/>
      <c r="B193" s="154"/>
      <c r="C193" s="315"/>
      <c r="D193" s="154"/>
      <c r="E193" s="154"/>
      <c r="F193" s="154"/>
      <c r="G193" s="154"/>
      <c r="H193" s="154"/>
      <c r="I193" s="154"/>
      <c r="J193" s="154"/>
      <c r="K193" s="154"/>
      <c r="L193" s="154"/>
      <c r="M193" s="154"/>
      <c r="N193" s="154"/>
      <c r="O193" s="154"/>
      <c r="P193" s="154"/>
      <c r="Q193" s="154"/>
      <c r="R193" s="154"/>
      <c r="S193" s="154"/>
      <c r="T193" s="154"/>
      <c r="U193" s="154"/>
      <c r="V193" s="154"/>
    </row>
    <row r="194" spans="1:22" x14ac:dyDescent="0.25">
      <c r="A194" s="154"/>
      <c r="B194" s="154"/>
      <c r="C194" s="315"/>
      <c r="D194" s="154"/>
      <c r="E194" s="154"/>
      <c r="F194" s="154"/>
      <c r="G194" s="154"/>
      <c r="H194" s="154"/>
      <c r="I194" s="154"/>
      <c r="J194" s="154"/>
      <c r="K194" s="154"/>
      <c r="L194" s="154"/>
      <c r="M194" s="154"/>
      <c r="N194" s="154"/>
      <c r="O194" s="154"/>
      <c r="P194" s="154"/>
      <c r="Q194" s="154"/>
      <c r="R194" s="154"/>
      <c r="S194" s="154"/>
      <c r="T194" s="154"/>
      <c r="U194" s="154"/>
      <c r="V194" s="154"/>
    </row>
    <row r="195" spans="1:22" x14ac:dyDescent="0.25">
      <c r="A195" s="154"/>
      <c r="B195" s="154"/>
      <c r="C195" s="315"/>
      <c r="D195" s="154"/>
      <c r="E195" s="154"/>
      <c r="F195" s="154"/>
      <c r="G195" s="154"/>
      <c r="H195" s="154"/>
      <c r="I195" s="154"/>
      <c r="J195" s="154"/>
      <c r="K195" s="154"/>
      <c r="L195" s="154"/>
      <c r="M195" s="154"/>
      <c r="N195" s="154"/>
      <c r="O195" s="154"/>
      <c r="P195" s="154"/>
      <c r="Q195" s="154"/>
      <c r="R195" s="154"/>
      <c r="S195" s="154"/>
      <c r="T195" s="154"/>
      <c r="U195" s="154"/>
      <c r="V195" s="154"/>
    </row>
    <row r="196" spans="1:22" x14ac:dyDescent="0.25">
      <c r="A196" s="154"/>
      <c r="B196" s="154"/>
      <c r="C196" s="315"/>
      <c r="D196" s="154"/>
      <c r="E196" s="154"/>
      <c r="F196" s="154"/>
      <c r="G196" s="154"/>
      <c r="H196" s="154"/>
      <c r="I196" s="154"/>
      <c r="J196" s="154"/>
      <c r="K196" s="154"/>
      <c r="L196" s="154"/>
      <c r="M196" s="154"/>
      <c r="N196" s="154"/>
      <c r="O196" s="154"/>
      <c r="P196" s="154"/>
      <c r="Q196" s="154"/>
      <c r="R196" s="154"/>
      <c r="S196" s="154"/>
      <c r="T196" s="154"/>
      <c r="U196" s="154"/>
      <c r="V196" s="154"/>
    </row>
    <row r="197" spans="1:22" x14ac:dyDescent="0.25">
      <c r="A197" s="154"/>
      <c r="B197" s="154"/>
      <c r="C197" s="315"/>
      <c r="D197" s="154"/>
      <c r="E197" s="154"/>
      <c r="F197" s="154"/>
      <c r="G197" s="154"/>
      <c r="H197" s="154"/>
      <c r="I197" s="154"/>
      <c r="J197" s="154"/>
      <c r="K197" s="154"/>
      <c r="L197" s="154"/>
      <c r="M197" s="154"/>
      <c r="N197" s="154"/>
      <c r="O197" s="154"/>
      <c r="P197" s="154"/>
      <c r="Q197" s="154"/>
      <c r="R197" s="154"/>
      <c r="S197" s="154"/>
      <c r="T197" s="154"/>
      <c r="U197" s="154"/>
      <c r="V197" s="154"/>
    </row>
    <row r="198" spans="1:22" x14ac:dyDescent="0.25">
      <c r="A198" s="154"/>
      <c r="B198" s="154"/>
      <c r="C198" s="315"/>
      <c r="D198" s="154"/>
      <c r="E198" s="154"/>
      <c r="F198" s="154"/>
      <c r="G198" s="154"/>
      <c r="H198" s="154"/>
      <c r="I198" s="154"/>
      <c r="J198" s="154"/>
      <c r="K198" s="154"/>
      <c r="L198" s="154"/>
      <c r="M198" s="154"/>
      <c r="N198" s="154"/>
      <c r="O198" s="154"/>
      <c r="P198" s="154"/>
      <c r="Q198" s="154"/>
      <c r="R198" s="154"/>
      <c r="S198" s="154"/>
      <c r="T198" s="154"/>
      <c r="U198" s="154"/>
      <c r="V198" s="154"/>
    </row>
    <row r="199" spans="1:22" x14ac:dyDescent="0.25">
      <c r="A199" s="154"/>
      <c r="B199" s="154"/>
      <c r="C199" s="315"/>
      <c r="D199" s="154"/>
      <c r="E199" s="154"/>
      <c r="F199" s="154"/>
      <c r="G199" s="154"/>
      <c r="H199" s="154"/>
      <c r="I199" s="154"/>
      <c r="J199" s="154"/>
      <c r="K199" s="154"/>
      <c r="L199" s="154"/>
      <c r="M199" s="154"/>
      <c r="N199" s="154"/>
      <c r="O199" s="154"/>
      <c r="P199" s="154"/>
      <c r="Q199" s="154"/>
      <c r="R199" s="154"/>
      <c r="S199" s="154"/>
      <c r="T199" s="154"/>
      <c r="U199" s="154"/>
      <c r="V199" s="154"/>
    </row>
    <row r="200" spans="1:22" x14ac:dyDescent="0.25">
      <c r="A200" s="154"/>
      <c r="B200" s="154"/>
      <c r="C200" s="315"/>
      <c r="D200" s="154"/>
      <c r="E200" s="154"/>
      <c r="F200" s="154"/>
      <c r="G200" s="154"/>
      <c r="H200" s="154"/>
      <c r="I200" s="154"/>
      <c r="J200" s="154"/>
      <c r="K200" s="154"/>
      <c r="L200" s="154"/>
      <c r="M200" s="154"/>
      <c r="N200" s="154"/>
      <c r="O200" s="154"/>
      <c r="P200" s="154"/>
      <c r="Q200" s="154"/>
      <c r="R200" s="154"/>
      <c r="S200" s="154"/>
      <c r="T200" s="154"/>
      <c r="U200" s="154"/>
      <c r="V200" s="154"/>
    </row>
    <row r="201" spans="1:22" x14ac:dyDescent="0.25">
      <c r="A201" s="154"/>
      <c r="B201" s="154"/>
      <c r="C201" s="315"/>
      <c r="D201" s="154"/>
      <c r="E201" s="154"/>
      <c r="F201" s="154"/>
      <c r="G201" s="154"/>
      <c r="H201" s="154"/>
      <c r="I201" s="154"/>
      <c r="J201" s="154"/>
      <c r="K201" s="154"/>
      <c r="L201" s="154"/>
      <c r="M201" s="154"/>
      <c r="N201" s="154"/>
      <c r="O201" s="154"/>
      <c r="P201" s="154"/>
      <c r="Q201" s="154"/>
      <c r="R201" s="154"/>
      <c r="S201" s="154"/>
      <c r="T201" s="154"/>
      <c r="U201" s="154"/>
      <c r="V201" s="154"/>
    </row>
    <row r="202" spans="1:22" x14ac:dyDescent="0.25">
      <c r="A202" s="154"/>
      <c r="B202" s="154"/>
      <c r="C202" s="315"/>
      <c r="D202" s="154"/>
      <c r="E202" s="154"/>
      <c r="F202" s="154"/>
      <c r="G202" s="154"/>
      <c r="H202" s="154"/>
      <c r="I202" s="154"/>
      <c r="J202" s="154"/>
      <c r="K202" s="154"/>
      <c r="L202" s="154"/>
      <c r="M202" s="154"/>
      <c r="N202" s="154"/>
      <c r="O202" s="154"/>
      <c r="P202" s="154"/>
      <c r="Q202" s="154"/>
      <c r="R202" s="154"/>
      <c r="S202" s="154"/>
      <c r="T202" s="154"/>
      <c r="U202" s="154"/>
      <c r="V202" s="154"/>
    </row>
    <row r="203" spans="1:22" x14ac:dyDescent="0.25">
      <c r="A203" s="154"/>
      <c r="B203" s="154"/>
      <c r="C203" s="315"/>
      <c r="D203" s="154"/>
      <c r="E203" s="154"/>
      <c r="F203" s="154"/>
      <c r="G203" s="154"/>
      <c r="H203" s="154"/>
      <c r="I203" s="154"/>
      <c r="J203" s="154"/>
      <c r="K203" s="154"/>
      <c r="L203" s="154"/>
      <c r="M203" s="154"/>
      <c r="N203" s="154"/>
      <c r="O203" s="154"/>
      <c r="P203" s="154"/>
      <c r="Q203" s="154"/>
      <c r="R203" s="154"/>
      <c r="S203" s="154"/>
      <c r="T203" s="154"/>
      <c r="U203" s="154"/>
      <c r="V203" s="154"/>
    </row>
    <row r="204" spans="1:22" x14ac:dyDescent="0.25">
      <c r="A204" s="154"/>
      <c r="B204" s="154"/>
      <c r="C204" s="315"/>
      <c r="D204" s="154"/>
      <c r="E204" s="154"/>
      <c r="F204" s="154"/>
      <c r="G204" s="154"/>
      <c r="H204" s="154"/>
      <c r="I204" s="154"/>
      <c r="J204" s="154"/>
      <c r="K204" s="154"/>
      <c r="L204" s="154"/>
      <c r="M204" s="154"/>
      <c r="N204" s="154"/>
      <c r="O204" s="154"/>
      <c r="P204" s="154"/>
      <c r="Q204" s="154"/>
      <c r="R204" s="154"/>
      <c r="S204" s="154"/>
      <c r="T204" s="154"/>
      <c r="U204" s="154"/>
      <c r="V204" s="154"/>
    </row>
    <row r="205" spans="1:22" x14ac:dyDescent="0.25">
      <c r="A205" s="154"/>
      <c r="B205" s="154"/>
      <c r="C205" s="315"/>
      <c r="D205" s="154"/>
      <c r="E205" s="154"/>
      <c r="F205" s="154"/>
      <c r="G205" s="154"/>
      <c r="H205" s="154"/>
      <c r="I205" s="154"/>
      <c r="J205" s="154"/>
      <c r="K205" s="154"/>
      <c r="L205" s="154"/>
      <c r="M205" s="154"/>
      <c r="N205" s="154"/>
      <c r="O205" s="154"/>
      <c r="P205" s="154"/>
      <c r="Q205" s="154"/>
      <c r="R205" s="154"/>
      <c r="S205" s="154"/>
      <c r="T205" s="154"/>
      <c r="U205" s="154"/>
      <c r="V205" s="154"/>
    </row>
    <row r="206" spans="1:22" x14ac:dyDescent="0.25">
      <c r="A206" s="154"/>
      <c r="B206" s="154"/>
      <c r="C206" s="315"/>
      <c r="D206" s="154"/>
      <c r="E206" s="154"/>
      <c r="F206" s="154"/>
      <c r="G206" s="154"/>
      <c r="H206" s="154"/>
      <c r="I206" s="154"/>
      <c r="J206" s="154"/>
      <c r="K206" s="154"/>
      <c r="L206" s="154"/>
      <c r="M206" s="154"/>
      <c r="N206" s="154"/>
      <c r="O206" s="154"/>
      <c r="P206" s="154"/>
      <c r="Q206" s="154"/>
      <c r="R206" s="154"/>
      <c r="S206" s="154"/>
      <c r="T206" s="154"/>
      <c r="U206" s="154"/>
      <c r="V206" s="154"/>
    </row>
    <row r="207" spans="1:22" x14ac:dyDescent="0.25">
      <c r="A207" s="154"/>
      <c r="B207" s="154"/>
      <c r="C207" s="315"/>
      <c r="D207" s="154"/>
      <c r="E207" s="154"/>
      <c r="F207" s="154"/>
      <c r="G207" s="154"/>
      <c r="H207" s="154"/>
      <c r="I207" s="154"/>
      <c r="J207" s="154"/>
      <c r="K207" s="154"/>
      <c r="L207" s="154"/>
      <c r="M207" s="154"/>
      <c r="N207" s="154"/>
      <c r="O207" s="154"/>
      <c r="P207" s="154"/>
      <c r="Q207" s="154"/>
      <c r="R207" s="154"/>
      <c r="S207" s="154"/>
      <c r="T207" s="154"/>
      <c r="U207" s="154"/>
      <c r="V207" s="154"/>
    </row>
    <row r="208" spans="1:22" x14ac:dyDescent="0.25">
      <c r="A208" s="154"/>
      <c r="B208" s="154"/>
      <c r="C208" s="315"/>
      <c r="D208" s="154"/>
      <c r="E208" s="154"/>
      <c r="F208" s="154"/>
      <c r="G208" s="154"/>
      <c r="H208" s="154"/>
      <c r="I208" s="154"/>
      <c r="J208" s="154"/>
      <c r="K208" s="154"/>
      <c r="L208" s="154"/>
      <c r="M208" s="154"/>
      <c r="N208" s="154"/>
      <c r="O208" s="154"/>
      <c r="P208" s="154"/>
      <c r="Q208" s="154"/>
      <c r="R208" s="154"/>
      <c r="S208" s="154"/>
      <c r="T208" s="154"/>
      <c r="U208" s="154"/>
      <c r="V208" s="154"/>
    </row>
    <row r="209" spans="1:22" x14ac:dyDescent="0.25">
      <c r="A209" s="154"/>
      <c r="B209" s="154"/>
      <c r="C209" s="315"/>
      <c r="D209" s="154"/>
      <c r="E209" s="154"/>
      <c r="F209" s="154"/>
      <c r="G209" s="154"/>
      <c r="H209" s="154"/>
      <c r="I209" s="154"/>
      <c r="J209" s="154"/>
      <c r="K209" s="154"/>
      <c r="L209" s="154"/>
      <c r="M209" s="154"/>
      <c r="N209" s="154"/>
      <c r="O209" s="154"/>
      <c r="P209" s="154"/>
      <c r="Q209" s="154"/>
      <c r="R209" s="154"/>
      <c r="S209" s="154"/>
      <c r="T209" s="154"/>
      <c r="U209" s="154"/>
      <c r="V209" s="154"/>
    </row>
    <row r="210" spans="1:22" x14ac:dyDescent="0.25">
      <c r="A210" s="154"/>
      <c r="B210" s="154"/>
      <c r="C210" s="315"/>
      <c r="D210" s="154"/>
      <c r="E210" s="154"/>
      <c r="F210" s="154"/>
      <c r="G210" s="154"/>
      <c r="H210" s="154"/>
      <c r="I210" s="154"/>
      <c r="J210" s="154"/>
      <c r="K210" s="154"/>
      <c r="L210" s="154"/>
      <c r="M210" s="154"/>
      <c r="N210" s="154"/>
      <c r="O210" s="154"/>
      <c r="P210" s="154"/>
      <c r="Q210" s="154"/>
      <c r="R210" s="154"/>
      <c r="S210" s="154"/>
      <c r="T210" s="154"/>
      <c r="U210" s="154"/>
      <c r="V210" s="154"/>
    </row>
    <row r="211" spans="1:22" x14ac:dyDescent="0.25">
      <c r="A211" s="154"/>
      <c r="B211" s="154"/>
      <c r="C211" s="315"/>
      <c r="D211" s="154"/>
      <c r="E211" s="154"/>
      <c r="F211" s="154"/>
      <c r="G211" s="154"/>
      <c r="H211" s="154"/>
      <c r="I211" s="154"/>
      <c r="J211" s="154"/>
      <c r="K211" s="154"/>
      <c r="L211" s="154"/>
      <c r="M211" s="154"/>
      <c r="N211" s="154"/>
      <c r="O211" s="154"/>
      <c r="P211" s="154"/>
      <c r="Q211" s="154"/>
      <c r="R211" s="154"/>
      <c r="S211" s="154"/>
      <c r="T211" s="154"/>
      <c r="U211" s="154"/>
      <c r="V211" s="154"/>
    </row>
    <row r="212" spans="1:22" x14ac:dyDescent="0.25">
      <c r="A212" s="154"/>
      <c r="B212" s="154"/>
      <c r="C212" s="315"/>
      <c r="D212" s="154"/>
      <c r="E212" s="154"/>
      <c r="F212" s="154"/>
      <c r="G212" s="154"/>
      <c r="H212" s="154"/>
      <c r="I212" s="154"/>
      <c r="J212" s="154"/>
      <c r="K212" s="154"/>
      <c r="L212" s="154"/>
      <c r="M212" s="154"/>
      <c r="N212" s="154"/>
      <c r="O212" s="154"/>
      <c r="P212" s="154"/>
      <c r="Q212" s="154"/>
      <c r="R212" s="154"/>
      <c r="S212" s="154"/>
      <c r="T212" s="154"/>
      <c r="U212" s="154"/>
      <c r="V212" s="154"/>
    </row>
    <row r="213" spans="1:22" x14ac:dyDescent="0.25">
      <c r="A213" s="154"/>
      <c r="B213" s="154"/>
      <c r="C213" s="315"/>
      <c r="D213" s="154"/>
      <c r="E213" s="154"/>
      <c r="F213" s="154"/>
      <c r="G213" s="154"/>
      <c r="H213" s="154"/>
      <c r="I213" s="154"/>
      <c r="J213" s="154"/>
      <c r="K213" s="154"/>
      <c r="L213" s="154"/>
      <c r="M213" s="154"/>
      <c r="N213" s="154"/>
      <c r="O213" s="154"/>
      <c r="P213" s="154"/>
      <c r="Q213" s="154"/>
      <c r="R213" s="154"/>
      <c r="S213" s="154"/>
      <c r="T213" s="154"/>
      <c r="U213" s="154"/>
      <c r="V213" s="154"/>
    </row>
    <row r="214" spans="1:22" x14ac:dyDescent="0.25">
      <c r="A214" s="154"/>
      <c r="B214" s="154"/>
      <c r="C214" s="315"/>
      <c r="D214" s="154"/>
      <c r="E214" s="154"/>
      <c r="F214" s="154"/>
      <c r="G214" s="154"/>
      <c r="H214" s="154"/>
      <c r="I214" s="154"/>
      <c r="J214" s="154"/>
      <c r="K214" s="154"/>
      <c r="L214" s="154"/>
      <c r="M214" s="154"/>
      <c r="N214" s="154"/>
      <c r="O214" s="154"/>
      <c r="P214" s="154"/>
      <c r="Q214" s="154"/>
      <c r="R214" s="154"/>
      <c r="S214" s="154"/>
      <c r="T214" s="154"/>
      <c r="U214" s="154"/>
      <c r="V214" s="154"/>
    </row>
    <row r="215" spans="1:22" x14ac:dyDescent="0.25">
      <c r="A215" s="154"/>
      <c r="B215" s="154"/>
      <c r="C215" s="315"/>
      <c r="D215" s="154"/>
      <c r="E215" s="154"/>
      <c r="F215" s="154"/>
      <c r="G215" s="154"/>
      <c r="H215" s="154"/>
      <c r="I215" s="154"/>
      <c r="J215" s="154"/>
      <c r="K215" s="154"/>
      <c r="L215" s="154"/>
      <c r="M215" s="154"/>
      <c r="N215" s="154"/>
      <c r="O215" s="154"/>
      <c r="P215" s="154"/>
      <c r="Q215" s="154"/>
      <c r="R215" s="154"/>
      <c r="S215" s="154"/>
      <c r="T215" s="154"/>
      <c r="U215" s="154"/>
      <c r="V215" s="154"/>
    </row>
    <row r="216" spans="1:22" x14ac:dyDescent="0.25">
      <c r="A216" s="154"/>
      <c r="B216" s="154"/>
      <c r="C216" s="315"/>
      <c r="D216" s="154"/>
      <c r="E216" s="154"/>
      <c r="F216" s="154"/>
      <c r="G216" s="154"/>
      <c r="H216" s="154"/>
      <c r="I216" s="154"/>
      <c r="J216" s="154"/>
      <c r="K216" s="154"/>
      <c r="L216" s="154"/>
      <c r="M216" s="154"/>
      <c r="N216" s="154"/>
      <c r="O216" s="154"/>
      <c r="P216" s="154"/>
      <c r="Q216" s="154"/>
      <c r="R216" s="154"/>
      <c r="S216" s="154"/>
      <c r="T216" s="154"/>
      <c r="U216" s="154"/>
      <c r="V216" s="154"/>
    </row>
    <row r="217" spans="1:22" x14ac:dyDescent="0.25">
      <c r="A217" s="154"/>
      <c r="B217" s="154"/>
      <c r="C217" s="315"/>
      <c r="D217" s="154"/>
      <c r="E217" s="154"/>
      <c r="F217" s="154"/>
      <c r="G217" s="154"/>
      <c r="H217" s="154"/>
      <c r="I217" s="154"/>
      <c r="J217" s="154"/>
      <c r="K217" s="154"/>
      <c r="L217" s="154"/>
      <c r="M217" s="154"/>
      <c r="N217" s="154"/>
      <c r="O217" s="154"/>
      <c r="P217" s="154"/>
      <c r="Q217" s="154"/>
      <c r="R217" s="154"/>
      <c r="S217" s="154"/>
      <c r="T217" s="154"/>
      <c r="U217" s="154"/>
      <c r="V217" s="154"/>
    </row>
    <row r="218" spans="1:22" x14ac:dyDescent="0.25">
      <c r="A218" s="154"/>
      <c r="B218" s="154"/>
      <c r="C218" s="315"/>
      <c r="D218" s="154"/>
      <c r="E218" s="154"/>
      <c r="F218" s="154"/>
      <c r="G218" s="154"/>
      <c r="H218" s="154"/>
      <c r="I218" s="154"/>
      <c r="J218" s="154"/>
      <c r="K218" s="154"/>
      <c r="L218" s="154"/>
      <c r="M218" s="154"/>
      <c r="N218" s="154"/>
      <c r="O218" s="154"/>
      <c r="P218" s="154"/>
      <c r="Q218" s="154"/>
      <c r="R218" s="154"/>
      <c r="S218" s="154"/>
      <c r="T218" s="154"/>
      <c r="U218" s="154"/>
      <c r="V218" s="154"/>
    </row>
    <row r="219" spans="1:22" x14ac:dyDescent="0.25">
      <c r="A219" s="154"/>
      <c r="B219" s="154"/>
      <c r="C219" s="315"/>
      <c r="D219" s="154"/>
      <c r="E219" s="154"/>
      <c r="F219" s="154"/>
      <c r="G219" s="154"/>
      <c r="H219" s="154"/>
      <c r="I219" s="154"/>
      <c r="J219" s="154"/>
      <c r="K219" s="154"/>
      <c r="L219" s="154"/>
      <c r="M219" s="154"/>
      <c r="N219" s="154"/>
      <c r="O219" s="154"/>
      <c r="P219" s="154"/>
      <c r="Q219" s="154"/>
      <c r="R219" s="154"/>
      <c r="S219" s="154"/>
      <c r="T219" s="154"/>
      <c r="U219" s="154"/>
      <c r="V219" s="154"/>
    </row>
    <row r="220" spans="1:22" x14ac:dyDescent="0.25">
      <c r="A220" s="154"/>
      <c r="B220" s="154"/>
      <c r="C220" s="315"/>
      <c r="D220" s="154"/>
      <c r="E220" s="154"/>
      <c r="F220" s="154"/>
      <c r="G220" s="154"/>
      <c r="H220" s="154"/>
      <c r="I220" s="154"/>
      <c r="J220" s="154"/>
      <c r="K220" s="154"/>
      <c r="L220" s="154"/>
      <c r="M220" s="154"/>
      <c r="N220" s="154"/>
      <c r="O220" s="154"/>
      <c r="P220" s="154"/>
      <c r="Q220" s="154"/>
      <c r="R220" s="154"/>
      <c r="S220" s="154"/>
      <c r="T220" s="154"/>
      <c r="U220" s="154"/>
      <c r="V220" s="154"/>
    </row>
    <row r="221" spans="1:22" x14ac:dyDescent="0.25">
      <c r="A221" s="154"/>
      <c r="B221" s="154"/>
      <c r="C221" s="315"/>
      <c r="D221" s="154"/>
      <c r="E221" s="154"/>
      <c r="F221" s="154"/>
      <c r="G221" s="154"/>
      <c r="H221" s="154"/>
      <c r="I221" s="154"/>
      <c r="J221" s="154"/>
      <c r="K221" s="154"/>
      <c r="L221" s="154"/>
      <c r="M221" s="154"/>
      <c r="N221" s="154"/>
      <c r="O221" s="154"/>
      <c r="P221" s="154"/>
      <c r="Q221" s="154"/>
      <c r="R221" s="154"/>
      <c r="S221" s="154"/>
      <c r="T221" s="154"/>
      <c r="U221" s="154"/>
      <c r="V221" s="154"/>
    </row>
    <row r="222" spans="1:22" x14ac:dyDescent="0.25">
      <c r="A222" s="154"/>
      <c r="B222" s="154"/>
      <c r="C222" s="315"/>
      <c r="D222" s="154"/>
      <c r="E222" s="154"/>
      <c r="F222" s="154"/>
      <c r="G222" s="154"/>
      <c r="H222" s="154"/>
      <c r="I222" s="154"/>
      <c r="J222" s="154"/>
      <c r="K222" s="154"/>
      <c r="L222" s="154"/>
      <c r="M222" s="154"/>
      <c r="N222" s="154"/>
      <c r="O222" s="154"/>
      <c r="P222" s="154"/>
      <c r="Q222" s="154"/>
      <c r="R222" s="154"/>
      <c r="S222" s="154"/>
      <c r="T222" s="154"/>
      <c r="U222" s="154"/>
      <c r="V222" s="154"/>
    </row>
    <row r="223" spans="1:22" x14ac:dyDescent="0.25">
      <c r="A223" s="154"/>
      <c r="B223" s="154"/>
      <c r="C223" s="315"/>
      <c r="D223" s="154"/>
      <c r="E223" s="154"/>
      <c r="F223" s="154"/>
      <c r="G223" s="154"/>
      <c r="H223" s="154"/>
      <c r="I223" s="154"/>
      <c r="J223" s="154"/>
      <c r="K223" s="154"/>
      <c r="L223" s="154"/>
      <c r="M223" s="154"/>
      <c r="N223" s="154"/>
      <c r="O223" s="154"/>
      <c r="P223" s="154"/>
      <c r="Q223" s="154"/>
      <c r="R223" s="154"/>
      <c r="S223" s="154"/>
      <c r="T223" s="154"/>
      <c r="U223" s="154"/>
      <c r="V223" s="154"/>
    </row>
    <row r="224" spans="1:22" x14ac:dyDescent="0.25">
      <c r="A224" s="154"/>
      <c r="B224" s="154"/>
      <c r="C224" s="315"/>
      <c r="D224" s="154"/>
      <c r="E224" s="154"/>
      <c r="F224" s="154"/>
      <c r="G224" s="154"/>
      <c r="H224" s="154"/>
      <c r="I224" s="154"/>
      <c r="J224" s="154"/>
      <c r="K224" s="154"/>
      <c r="L224" s="154"/>
      <c r="M224" s="154"/>
      <c r="N224" s="154"/>
      <c r="O224" s="154"/>
      <c r="P224" s="154"/>
      <c r="Q224" s="154"/>
      <c r="R224" s="154"/>
      <c r="S224" s="154"/>
      <c r="T224" s="154"/>
      <c r="U224" s="154"/>
      <c r="V224" s="154"/>
    </row>
    <row r="225" spans="1:22" x14ac:dyDescent="0.25">
      <c r="A225" s="154"/>
      <c r="B225" s="154"/>
      <c r="C225" s="315"/>
      <c r="D225" s="154"/>
      <c r="E225" s="154"/>
      <c r="F225" s="154"/>
      <c r="G225" s="154"/>
      <c r="H225" s="154"/>
      <c r="I225" s="154"/>
      <c r="J225" s="154"/>
      <c r="K225" s="154"/>
      <c r="L225" s="154"/>
      <c r="M225" s="154"/>
      <c r="N225" s="154"/>
      <c r="O225" s="154"/>
      <c r="P225" s="154"/>
      <c r="Q225" s="154"/>
      <c r="R225" s="154"/>
      <c r="S225" s="154"/>
      <c r="T225" s="154"/>
      <c r="U225" s="154"/>
      <c r="V225" s="154"/>
    </row>
    <row r="226" spans="1:22" x14ac:dyDescent="0.25">
      <c r="A226" s="154"/>
      <c r="B226" s="154"/>
      <c r="C226" s="315"/>
      <c r="D226" s="154"/>
      <c r="E226" s="154"/>
      <c r="F226" s="154"/>
      <c r="G226" s="154"/>
      <c r="H226" s="154"/>
      <c r="I226" s="154"/>
      <c r="J226" s="154"/>
      <c r="K226" s="154"/>
      <c r="L226" s="154"/>
      <c r="M226" s="154"/>
      <c r="N226" s="154"/>
      <c r="O226" s="154"/>
      <c r="P226" s="154"/>
      <c r="Q226" s="154"/>
      <c r="R226" s="154"/>
      <c r="S226" s="154"/>
      <c r="T226" s="154"/>
      <c r="U226" s="154"/>
      <c r="V226" s="154"/>
    </row>
    <row r="227" spans="1:22" x14ac:dyDescent="0.25">
      <c r="A227" s="154"/>
      <c r="B227" s="154"/>
      <c r="C227" s="315"/>
      <c r="D227" s="154"/>
      <c r="E227" s="154"/>
      <c r="F227" s="154"/>
      <c r="G227" s="154"/>
      <c r="H227" s="154"/>
      <c r="I227" s="154"/>
      <c r="J227" s="154"/>
      <c r="K227" s="154"/>
      <c r="L227" s="154"/>
      <c r="M227" s="154"/>
      <c r="N227" s="154"/>
      <c r="O227" s="154"/>
      <c r="P227" s="154"/>
      <c r="Q227" s="154"/>
      <c r="R227" s="154"/>
      <c r="S227" s="154"/>
      <c r="T227" s="154"/>
      <c r="U227" s="154"/>
      <c r="V227" s="154"/>
    </row>
    <row r="228" spans="1:22" x14ac:dyDescent="0.25">
      <c r="A228" s="154"/>
      <c r="B228" s="154"/>
      <c r="C228" s="315"/>
      <c r="D228" s="154"/>
      <c r="E228" s="154"/>
      <c r="F228" s="154"/>
      <c r="G228" s="154"/>
      <c r="H228" s="154"/>
      <c r="I228" s="154"/>
      <c r="J228" s="154"/>
      <c r="K228" s="154"/>
      <c r="L228" s="154"/>
      <c r="M228" s="154"/>
      <c r="N228" s="154"/>
      <c r="O228" s="154"/>
      <c r="P228" s="154"/>
      <c r="Q228" s="154"/>
      <c r="R228" s="154"/>
      <c r="S228" s="154"/>
      <c r="T228" s="154"/>
      <c r="U228" s="154"/>
      <c r="V228" s="154"/>
    </row>
    <row r="229" spans="1:22" x14ac:dyDescent="0.25">
      <c r="A229" s="154"/>
      <c r="B229" s="154"/>
      <c r="C229" s="315"/>
      <c r="D229" s="154"/>
      <c r="E229" s="154"/>
      <c r="F229" s="154"/>
      <c r="G229" s="154"/>
      <c r="H229" s="154"/>
      <c r="I229" s="154"/>
      <c r="J229" s="154"/>
      <c r="K229" s="154"/>
      <c r="L229" s="154"/>
      <c r="M229" s="154"/>
      <c r="N229" s="154"/>
      <c r="O229" s="154"/>
      <c r="P229" s="154"/>
      <c r="Q229" s="154"/>
      <c r="R229" s="154"/>
      <c r="S229" s="154"/>
      <c r="T229" s="154"/>
      <c r="U229" s="154"/>
      <c r="V229" s="154"/>
    </row>
    <row r="230" spans="1:22" x14ac:dyDescent="0.25">
      <c r="A230" s="154"/>
      <c r="B230" s="154"/>
      <c r="C230" s="315"/>
      <c r="D230" s="154"/>
      <c r="E230" s="154"/>
      <c r="F230" s="154"/>
      <c r="G230" s="154"/>
      <c r="H230" s="154"/>
      <c r="I230" s="154"/>
      <c r="J230" s="154"/>
      <c r="K230" s="154"/>
      <c r="L230" s="154"/>
      <c r="M230" s="154"/>
      <c r="N230" s="154"/>
      <c r="O230" s="154"/>
      <c r="P230" s="154"/>
      <c r="Q230" s="154"/>
      <c r="R230" s="154"/>
      <c r="S230" s="154"/>
      <c r="T230" s="154"/>
      <c r="U230" s="154"/>
      <c r="V230" s="154"/>
    </row>
    <row r="231" spans="1:22" x14ac:dyDescent="0.25">
      <c r="A231" s="154"/>
      <c r="B231" s="154"/>
      <c r="C231" s="315"/>
      <c r="D231" s="154"/>
      <c r="E231" s="154"/>
      <c r="F231" s="154"/>
      <c r="G231" s="154"/>
      <c r="H231" s="154"/>
      <c r="I231" s="154"/>
      <c r="J231" s="154"/>
      <c r="K231" s="154"/>
      <c r="L231" s="154"/>
      <c r="M231" s="154"/>
      <c r="N231" s="154"/>
      <c r="O231" s="154"/>
      <c r="P231" s="154"/>
      <c r="Q231" s="154"/>
      <c r="R231" s="154"/>
      <c r="S231" s="154"/>
      <c r="T231" s="154"/>
      <c r="U231" s="154"/>
      <c r="V231" s="154"/>
    </row>
    <row r="232" spans="1:22" x14ac:dyDescent="0.25">
      <c r="A232" s="154"/>
      <c r="B232" s="154"/>
      <c r="C232" s="315"/>
      <c r="D232" s="154"/>
      <c r="E232" s="154"/>
      <c r="F232" s="154"/>
      <c r="G232" s="154"/>
      <c r="H232" s="154"/>
      <c r="I232" s="154"/>
      <c r="J232" s="154"/>
      <c r="K232" s="154"/>
      <c r="L232" s="154"/>
      <c r="M232" s="154"/>
      <c r="N232" s="154"/>
      <c r="O232" s="154"/>
      <c r="P232" s="154"/>
      <c r="Q232" s="154"/>
      <c r="R232" s="154"/>
      <c r="S232" s="154"/>
      <c r="T232" s="154"/>
      <c r="U232" s="154"/>
      <c r="V232" s="154"/>
    </row>
    <row r="233" spans="1:22" x14ac:dyDescent="0.25">
      <c r="A233" s="154"/>
      <c r="B233" s="154"/>
      <c r="C233" s="315"/>
      <c r="D233" s="154"/>
      <c r="E233" s="154"/>
      <c r="F233" s="154"/>
      <c r="G233" s="154"/>
      <c r="H233" s="154"/>
      <c r="I233" s="154"/>
      <c r="J233" s="154"/>
      <c r="K233" s="154"/>
      <c r="L233" s="154"/>
      <c r="M233" s="154"/>
      <c r="N233" s="154"/>
      <c r="O233" s="154"/>
      <c r="P233" s="154"/>
      <c r="Q233" s="154"/>
      <c r="R233" s="154"/>
      <c r="S233" s="154"/>
      <c r="T233" s="154"/>
      <c r="U233" s="154"/>
      <c r="V233" s="154"/>
    </row>
    <row r="234" spans="1:22" x14ac:dyDescent="0.25">
      <c r="A234" s="154"/>
      <c r="B234" s="154"/>
      <c r="C234" s="315"/>
      <c r="D234" s="154"/>
      <c r="E234" s="154"/>
      <c r="F234" s="154"/>
      <c r="G234" s="154"/>
      <c r="H234" s="154"/>
      <c r="I234" s="154"/>
      <c r="J234" s="154"/>
      <c r="K234" s="154"/>
      <c r="L234" s="154"/>
      <c r="M234" s="154"/>
      <c r="N234" s="154"/>
      <c r="O234" s="154"/>
      <c r="P234" s="154"/>
      <c r="Q234" s="154"/>
      <c r="R234" s="154"/>
      <c r="S234" s="154"/>
      <c r="T234" s="154"/>
      <c r="U234" s="154"/>
      <c r="V234" s="154"/>
    </row>
    <row r="235" spans="1:22" x14ac:dyDescent="0.25">
      <c r="A235" s="154"/>
      <c r="B235" s="154"/>
      <c r="C235" s="315"/>
      <c r="D235" s="154"/>
      <c r="E235" s="154"/>
      <c r="F235" s="154"/>
      <c r="G235" s="154"/>
      <c r="H235" s="154"/>
      <c r="I235" s="154"/>
      <c r="J235" s="154"/>
      <c r="K235" s="154"/>
      <c r="L235" s="154"/>
      <c r="M235" s="154"/>
      <c r="N235" s="154"/>
      <c r="O235" s="154"/>
      <c r="P235" s="154"/>
      <c r="Q235" s="154"/>
      <c r="R235" s="154"/>
      <c r="S235" s="154"/>
      <c r="T235" s="154"/>
      <c r="U235" s="154"/>
      <c r="V235" s="154"/>
    </row>
    <row r="236" spans="1:22" x14ac:dyDescent="0.25">
      <c r="A236" s="154"/>
      <c r="B236" s="154"/>
      <c r="C236" s="315"/>
      <c r="D236" s="154"/>
      <c r="E236" s="154"/>
      <c r="F236" s="154"/>
      <c r="G236" s="154"/>
      <c r="H236" s="154"/>
      <c r="I236" s="154"/>
      <c r="J236" s="154"/>
      <c r="K236" s="154"/>
      <c r="L236" s="154"/>
      <c r="M236" s="154"/>
      <c r="N236" s="154"/>
      <c r="O236" s="154"/>
      <c r="P236" s="154"/>
      <c r="Q236" s="154"/>
      <c r="R236" s="154"/>
      <c r="S236" s="154"/>
      <c r="T236" s="154"/>
      <c r="U236" s="154"/>
      <c r="V236" s="154"/>
    </row>
    <row r="237" spans="1:22" x14ac:dyDescent="0.25">
      <c r="A237" s="154"/>
      <c r="B237" s="154"/>
      <c r="C237" s="315"/>
      <c r="D237" s="154"/>
      <c r="E237" s="154"/>
      <c r="F237" s="154"/>
      <c r="G237" s="154"/>
      <c r="H237" s="154"/>
      <c r="I237" s="154"/>
      <c r="J237" s="154"/>
      <c r="K237" s="154"/>
      <c r="L237" s="154"/>
      <c r="M237" s="154"/>
      <c r="N237" s="154"/>
      <c r="O237" s="154"/>
      <c r="P237" s="154"/>
      <c r="Q237" s="154"/>
      <c r="R237" s="154"/>
      <c r="S237" s="154"/>
      <c r="T237" s="154"/>
      <c r="U237" s="154"/>
      <c r="V237" s="154"/>
    </row>
    <row r="238" spans="1:22" x14ac:dyDescent="0.25">
      <c r="A238" s="154"/>
      <c r="B238" s="154"/>
      <c r="C238" s="315"/>
      <c r="D238" s="154"/>
      <c r="E238" s="154"/>
      <c r="F238" s="154"/>
      <c r="G238" s="154"/>
      <c r="H238" s="154"/>
      <c r="I238" s="154"/>
      <c r="J238" s="154"/>
      <c r="K238" s="154"/>
      <c r="L238" s="154"/>
      <c r="M238" s="154"/>
      <c r="N238" s="154"/>
      <c r="O238" s="154"/>
      <c r="P238" s="154"/>
      <c r="Q238" s="154"/>
      <c r="R238" s="154"/>
      <c r="S238" s="154"/>
      <c r="T238" s="154"/>
      <c r="U238" s="154"/>
      <c r="V238" s="154"/>
    </row>
    <row r="239" spans="1:22" x14ac:dyDescent="0.25">
      <c r="A239" s="154"/>
      <c r="B239" s="154"/>
      <c r="C239" s="315"/>
      <c r="D239" s="154"/>
      <c r="E239" s="154"/>
      <c r="F239" s="154"/>
      <c r="G239" s="154"/>
      <c r="H239" s="154"/>
      <c r="I239" s="154"/>
      <c r="J239" s="154"/>
      <c r="K239" s="154"/>
      <c r="L239" s="154"/>
      <c r="M239" s="154"/>
      <c r="N239" s="154"/>
      <c r="O239" s="154"/>
      <c r="P239" s="154"/>
      <c r="Q239" s="154"/>
      <c r="R239" s="154"/>
      <c r="S239" s="154"/>
      <c r="T239" s="154"/>
      <c r="U239" s="154"/>
      <c r="V239" s="154"/>
    </row>
    <row r="240" spans="1:22" x14ac:dyDescent="0.25">
      <c r="A240" s="154"/>
      <c r="B240" s="154"/>
      <c r="C240" s="315"/>
      <c r="D240" s="154"/>
      <c r="E240" s="154"/>
      <c r="F240" s="154"/>
      <c r="G240" s="154"/>
      <c r="H240" s="154"/>
      <c r="I240" s="154"/>
      <c r="J240" s="154"/>
      <c r="K240" s="154"/>
      <c r="L240" s="154"/>
      <c r="M240" s="154"/>
      <c r="N240" s="154"/>
      <c r="O240" s="154"/>
      <c r="P240" s="154"/>
      <c r="Q240" s="154"/>
      <c r="R240" s="154"/>
      <c r="S240" s="154"/>
      <c r="T240" s="154"/>
      <c r="U240" s="154"/>
      <c r="V240" s="154"/>
    </row>
    <row r="241" spans="1:22" x14ac:dyDescent="0.25">
      <c r="A241" s="154"/>
      <c r="B241" s="154"/>
      <c r="C241" s="315"/>
      <c r="D241" s="154"/>
      <c r="E241" s="154"/>
      <c r="F241" s="154"/>
      <c r="G241" s="154"/>
      <c r="H241" s="154"/>
      <c r="I241" s="154"/>
      <c r="J241" s="154"/>
      <c r="K241" s="154"/>
      <c r="L241" s="154"/>
      <c r="M241" s="154"/>
      <c r="N241" s="154"/>
      <c r="O241" s="154"/>
      <c r="P241" s="154"/>
      <c r="Q241" s="154"/>
      <c r="R241" s="154"/>
      <c r="S241" s="154"/>
      <c r="T241" s="154"/>
      <c r="U241" s="154"/>
      <c r="V241" s="154"/>
    </row>
    <row r="242" spans="1:22" x14ac:dyDescent="0.25">
      <c r="A242" s="154"/>
      <c r="B242" s="154"/>
      <c r="C242" s="315"/>
      <c r="D242" s="154"/>
      <c r="E242" s="154"/>
      <c r="F242" s="154"/>
      <c r="G242" s="154"/>
      <c r="H242" s="154"/>
      <c r="I242" s="154"/>
      <c r="J242" s="154"/>
      <c r="K242" s="154"/>
      <c r="L242" s="154"/>
      <c r="M242" s="154"/>
      <c r="N242" s="154"/>
      <c r="O242" s="154"/>
      <c r="P242" s="154"/>
      <c r="Q242" s="154"/>
      <c r="R242" s="154"/>
      <c r="S242" s="154"/>
      <c r="T242" s="154"/>
      <c r="U242" s="154"/>
      <c r="V242" s="154"/>
    </row>
    <row r="243" spans="1:22" x14ac:dyDescent="0.25">
      <c r="A243" s="154"/>
      <c r="B243" s="154"/>
      <c r="C243" s="315"/>
      <c r="D243" s="154"/>
      <c r="E243" s="154"/>
      <c r="F243" s="154"/>
      <c r="G243" s="154"/>
      <c r="H243" s="154"/>
      <c r="I243" s="154"/>
      <c r="J243" s="154"/>
      <c r="K243" s="154"/>
      <c r="L243" s="154"/>
      <c r="M243" s="154"/>
      <c r="N243" s="154"/>
      <c r="O243" s="154"/>
      <c r="P243" s="154"/>
      <c r="Q243" s="154"/>
      <c r="R243" s="154"/>
      <c r="S243" s="154"/>
      <c r="T243" s="154"/>
      <c r="U243" s="154"/>
      <c r="V243" s="154"/>
    </row>
    <row r="244" spans="1:22" x14ac:dyDescent="0.25">
      <c r="A244" s="154"/>
      <c r="B244" s="154"/>
      <c r="C244" s="315"/>
      <c r="D244" s="154"/>
      <c r="E244" s="154"/>
      <c r="F244" s="154"/>
      <c r="G244" s="154"/>
      <c r="H244" s="154"/>
      <c r="I244" s="154"/>
      <c r="J244" s="154"/>
      <c r="K244" s="154"/>
      <c r="L244" s="154"/>
      <c r="M244" s="154"/>
      <c r="N244" s="154"/>
      <c r="O244" s="154"/>
      <c r="P244" s="154"/>
      <c r="Q244" s="154"/>
      <c r="R244" s="154"/>
      <c r="S244" s="154"/>
      <c r="T244" s="154"/>
      <c r="U244" s="154"/>
      <c r="V244" s="154"/>
    </row>
    <row r="245" spans="1:22" x14ac:dyDescent="0.25">
      <c r="A245" s="154"/>
      <c r="B245" s="154"/>
      <c r="C245" s="315"/>
      <c r="D245" s="154"/>
      <c r="E245" s="154"/>
      <c r="F245" s="154"/>
      <c r="G245" s="154"/>
      <c r="H245" s="154"/>
      <c r="I245" s="154"/>
      <c r="J245" s="154"/>
      <c r="K245" s="154"/>
      <c r="L245" s="154"/>
      <c r="M245" s="154"/>
      <c r="N245" s="154"/>
      <c r="O245" s="154"/>
      <c r="P245" s="154"/>
      <c r="Q245" s="154"/>
      <c r="R245" s="154"/>
      <c r="S245" s="154"/>
      <c r="T245" s="154"/>
      <c r="U245" s="154"/>
      <c r="V245" s="154"/>
    </row>
    <row r="246" spans="1:22" x14ac:dyDescent="0.25">
      <c r="A246" s="154"/>
      <c r="B246" s="154"/>
      <c r="C246" s="315"/>
      <c r="D246" s="154"/>
      <c r="E246" s="154"/>
      <c r="F246" s="154"/>
      <c r="G246" s="154"/>
      <c r="H246" s="154"/>
      <c r="I246" s="154"/>
      <c r="J246" s="154"/>
      <c r="K246" s="154"/>
      <c r="L246" s="154"/>
      <c r="M246" s="154"/>
      <c r="N246" s="154"/>
      <c r="O246" s="154"/>
      <c r="P246" s="154"/>
      <c r="Q246" s="154"/>
      <c r="R246" s="154"/>
      <c r="S246" s="154"/>
      <c r="T246" s="154"/>
      <c r="U246" s="154"/>
      <c r="V246" s="154"/>
    </row>
    <row r="247" spans="1:22" x14ac:dyDescent="0.25">
      <c r="A247" s="154"/>
      <c r="B247" s="154"/>
      <c r="C247" s="315"/>
      <c r="D247" s="154"/>
      <c r="E247" s="154"/>
      <c r="F247" s="154"/>
      <c r="G247" s="154"/>
      <c r="H247" s="154"/>
      <c r="I247" s="154"/>
      <c r="J247" s="154"/>
      <c r="K247" s="154"/>
      <c r="L247" s="154"/>
      <c r="M247" s="154"/>
      <c r="N247" s="154"/>
      <c r="O247" s="154"/>
      <c r="P247" s="154"/>
      <c r="Q247" s="154"/>
      <c r="R247" s="154"/>
      <c r="S247" s="154"/>
      <c r="T247" s="154"/>
      <c r="U247" s="154"/>
      <c r="V247" s="154"/>
    </row>
    <row r="248" spans="1:22" x14ac:dyDescent="0.25">
      <c r="A248" s="154"/>
      <c r="B248" s="154"/>
      <c r="C248" s="315"/>
      <c r="D248" s="154"/>
      <c r="E248" s="154"/>
      <c r="F248" s="154"/>
      <c r="G248" s="154"/>
      <c r="H248" s="154"/>
      <c r="I248" s="154"/>
      <c r="J248" s="154"/>
      <c r="K248" s="154"/>
      <c r="L248" s="154"/>
      <c r="M248" s="154"/>
      <c r="N248" s="154"/>
      <c r="O248" s="154"/>
      <c r="P248" s="154"/>
      <c r="Q248" s="154"/>
      <c r="R248" s="154"/>
      <c r="S248" s="154"/>
      <c r="T248" s="154"/>
      <c r="U248" s="154"/>
      <c r="V248" s="154"/>
    </row>
    <row r="249" spans="1:22" x14ac:dyDescent="0.25">
      <c r="A249" s="154"/>
      <c r="B249" s="154"/>
      <c r="C249" s="315"/>
      <c r="D249" s="154"/>
      <c r="E249" s="154"/>
      <c r="F249" s="154"/>
      <c r="G249" s="154"/>
      <c r="H249" s="154"/>
      <c r="I249" s="154"/>
      <c r="J249" s="154"/>
      <c r="K249" s="154"/>
      <c r="L249" s="154"/>
      <c r="M249" s="154"/>
      <c r="N249" s="154"/>
      <c r="O249" s="154"/>
      <c r="P249" s="154"/>
      <c r="Q249" s="154"/>
      <c r="R249" s="154"/>
      <c r="S249" s="154"/>
      <c r="T249" s="154"/>
      <c r="U249" s="154"/>
      <c r="V249" s="154"/>
    </row>
    <row r="250" spans="1:22" x14ac:dyDescent="0.25">
      <c r="A250" s="154"/>
      <c r="B250" s="154"/>
      <c r="C250" s="315"/>
      <c r="D250" s="154"/>
      <c r="E250" s="154"/>
      <c r="F250" s="154"/>
      <c r="G250" s="154"/>
      <c r="H250" s="154"/>
      <c r="I250" s="154"/>
      <c r="J250" s="154"/>
      <c r="K250" s="154"/>
      <c r="L250" s="154"/>
      <c r="M250" s="154"/>
      <c r="N250" s="154"/>
      <c r="O250" s="154"/>
      <c r="P250" s="154"/>
      <c r="Q250" s="154"/>
      <c r="R250" s="154"/>
      <c r="S250" s="154"/>
      <c r="T250" s="154"/>
      <c r="U250" s="154"/>
      <c r="V250" s="154"/>
    </row>
    <row r="251" spans="1:22" x14ac:dyDescent="0.25">
      <c r="A251" s="154"/>
      <c r="B251" s="154"/>
      <c r="C251" s="315"/>
      <c r="D251" s="154"/>
      <c r="E251" s="154"/>
      <c r="F251" s="154"/>
      <c r="G251" s="154"/>
      <c r="H251" s="154"/>
      <c r="I251" s="154"/>
      <c r="J251" s="154"/>
      <c r="K251" s="154"/>
      <c r="L251" s="154"/>
      <c r="M251" s="154"/>
      <c r="N251" s="154"/>
      <c r="O251" s="154"/>
      <c r="P251" s="154"/>
      <c r="Q251" s="154"/>
      <c r="R251" s="154"/>
      <c r="S251" s="154"/>
      <c r="T251" s="154"/>
      <c r="U251" s="154"/>
      <c r="V251" s="154"/>
    </row>
    <row r="252" spans="1:22" x14ac:dyDescent="0.25">
      <c r="A252" s="154"/>
      <c r="B252" s="154"/>
      <c r="C252" s="315"/>
      <c r="D252" s="154"/>
      <c r="E252" s="154"/>
      <c r="F252" s="154"/>
      <c r="G252" s="154"/>
      <c r="H252" s="154"/>
      <c r="I252" s="154"/>
      <c r="J252" s="154"/>
      <c r="K252" s="154"/>
      <c r="L252" s="154"/>
      <c r="M252" s="154"/>
      <c r="N252" s="154"/>
      <c r="O252" s="154"/>
      <c r="P252" s="154"/>
      <c r="Q252" s="154"/>
      <c r="R252" s="154"/>
      <c r="S252" s="154"/>
      <c r="T252" s="154"/>
      <c r="U252" s="154"/>
      <c r="V252" s="154"/>
    </row>
    <row r="253" spans="1:22" x14ac:dyDescent="0.25">
      <c r="A253" s="154"/>
      <c r="B253" s="154"/>
      <c r="C253" s="315"/>
      <c r="D253" s="154"/>
      <c r="E253" s="154"/>
      <c r="F253" s="154"/>
      <c r="G253" s="154"/>
      <c r="H253" s="154"/>
      <c r="I253" s="154"/>
      <c r="J253" s="154"/>
      <c r="K253" s="154"/>
      <c r="L253" s="154"/>
      <c r="M253" s="154"/>
      <c r="N253" s="154"/>
      <c r="O253" s="154"/>
      <c r="P253" s="154"/>
      <c r="Q253" s="154"/>
      <c r="R253" s="154"/>
      <c r="S253" s="154"/>
      <c r="T253" s="154"/>
      <c r="U253" s="154"/>
      <c r="V253" s="154"/>
    </row>
    <row r="254" spans="1:22" x14ac:dyDescent="0.25">
      <c r="A254" s="154"/>
      <c r="B254" s="154"/>
      <c r="C254" s="315"/>
      <c r="D254" s="154"/>
      <c r="E254" s="154"/>
      <c r="F254" s="154"/>
      <c r="G254" s="154"/>
      <c r="H254" s="154"/>
      <c r="I254" s="154"/>
      <c r="J254" s="154"/>
      <c r="K254" s="154"/>
      <c r="L254" s="154"/>
      <c r="M254" s="154"/>
      <c r="N254" s="154"/>
      <c r="O254" s="154"/>
      <c r="P254" s="154"/>
      <c r="Q254" s="154"/>
      <c r="R254" s="154"/>
      <c r="S254" s="154"/>
      <c r="T254" s="154"/>
      <c r="U254" s="154"/>
      <c r="V254" s="154"/>
    </row>
    <row r="255" spans="1:22" x14ac:dyDescent="0.25">
      <c r="A255" s="154"/>
      <c r="B255" s="154"/>
      <c r="C255" s="315"/>
      <c r="D255" s="154"/>
      <c r="E255" s="154"/>
      <c r="F255" s="154"/>
      <c r="G255" s="154"/>
      <c r="H255" s="154"/>
      <c r="I255" s="154"/>
      <c r="J255" s="154"/>
      <c r="K255" s="154"/>
      <c r="L255" s="154"/>
      <c r="M255" s="154"/>
      <c r="N255" s="154"/>
      <c r="O255" s="154"/>
      <c r="P255" s="154"/>
      <c r="Q255" s="154"/>
      <c r="R255" s="154"/>
      <c r="S255" s="154"/>
      <c r="T255" s="154"/>
      <c r="U255" s="154"/>
      <c r="V255" s="154"/>
    </row>
    <row r="256" spans="1:22" x14ac:dyDescent="0.25">
      <c r="A256" s="154"/>
      <c r="B256" s="154"/>
      <c r="C256" s="315"/>
      <c r="D256" s="154"/>
      <c r="E256" s="154"/>
      <c r="F256" s="154"/>
      <c r="G256" s="154"/>
      <c r="H256" s="154"/>
      <c r="I256" s="154"/>
      <c r="J256" s="154"/>
      <c r="K256" s="154"/>
      <c r="L256" s="154"/>
      <c r="M256" s="154"/>
      <c r="N256" s="154"/>
      <c r="O256" s="154"/>
      <c r="P256" s="154"/>
      <c r="Q256" s="154"/>
      <c r="R256" s="154"/>
      <c r="S256" s="154"/>
      <c r="T256" s="154"/>
      <c r="U256" s="154"/>
      <c r="V256" s="154"/>
    </row>
    <row r="257" spans="1:22" x14ac:dyDescent="0.25">
      <c r="A257" s="154"/>
      <c r="B257" s="154"/>
      <c r="C257" s="315"/>
      <c r="D257" s="154"/>
      <c r="E257" s="154"/>
      <c r="F257" s="154"/>
      <c r="G257" s="154"/>
      <c r="H257" s="154"/>
      <c r="I257" s="154"/>
      <c r="J257" s="154"/>
      <c r="K257" s="154"/>
      <c r="L257" s="154"/>
      <c r="M257" s="154"/>
      <c r="N257" s="154"/>
      <c r="O257" s="154"/>
      <c r="P257" s="154"/>
      <c r="Q257" s="154"/>
      <c r="R257" s="154"/>
      <c r="S257" s="154"/>
      <c r="T257" s="154"/>
      <c r="U257" s="154"/>
      <c r="V257" s="154"/>
    </row>
    <row r="258" spans="1:22" x14ac:dyDescent="0.25">
      <c r="A258" s="154"/>
      <c r="B258" s="154"/>
      <c r="C258" s="315"/>
      <c r="D258" s="154"/>
      <c r="E258" s="154"/>
      <c r="F258" s="154"/>
      <c r="G258" s="154"/>
      <c r="H258" s="154"/>
      <c r="I258" s="154"/>
      <c r="J258" s="154"/>
      <c r="K258" s="154"/>
      <c r="L258" s="154"/>
      <c r="M258" s="154"/>
      <c r="N258" s="154"/>
      <c r="O258" s="154"/>
      <c r="P258" s="154"/>
      <c r="Q258" s="154"/>
      <c r="R258" s="154"/>
      <c r="S258" s="154"/>
      <c r="T258" s="154"/>
      <c r="U258" s="154"/>
      <c r="V258" s="154"/>
    </row>
    <row r="259" spans="1:22" x14ac:dyDescent="0.25">
      <c r="A259" s="154"/>
      <c r="B259" s="154"/>
      <c r="C259" s="315"/>
      <c r="D259" s="154"/>
      <c r="E259" s="154"/>
      <c r="F259" s="154"/>
      <c r="G259" s="154"/>
      <c r="H259" s="154"/>
      <c r="I259" s="154"/>
      <c r="J259" s="154"/>
      <c r="K259" s="154"/>
      <c r="L259" s="154"/>
      <c r="M259" s="154"/>
      <c r="N259" s="154"/>
      <c r="O259" s="154"/>
      <c r="P259" s="154"/>
      <c r="Q259" s="154"/>
      <c r="R259" s="154"/>
      <c r="S259" s="154"/>
      <c r="T259" s="154"/>
      <c r="U259" s="154"/>
      <c r="V259" s="154"/>
    </row>
    <row r="260" spans="1:22" x14ac:dyDescent="0.25">
      <c r="A260" s="154"/>
      <c r="B260" s="154"/>
      <c r="C260" s="315"/>
      <c r="D260" s="154"/>
      <c r="E260" s="154"/>
      <c r="F260" s="154"/>
      <c r="G260" s="154"/>
      <c r="H260" s="154"/>
      <c r="I260" s="154"/>
      <c r="J260" s="154"/>
      <c r="K260" s="154"/>
      <c r="L260" s="154"/>
      <c r="M260" s="154"/>
      <c r="N260" s="154"/>
      <c r="O260" s="154"/>
      <c r="P260" s="154"/>
      <c r="Q260" s="154"/>
      <c r="R260" s="154"/>
      <c r="S260" s="154"/>
      <c r="T260" s="154"/>
      <c r="U260" s="154"/>
      <c r="V260" s="154"/>
    </row>
    <row r="261" spans="1:22" x14ac:dyDescent="0.25">
      <c r="A261" s="154"/>
      <c r="B261" s="154"/>
      <c r="C261" s="315"/>
      <c r="D261" s="154"/>
      <c r="E261" s="154"/>
      <c r="F261" s="154"/>
      <c r="G261" s="154"/>
      <c r="H261" s="154"/>
      <c r="I261" s="154"/>
      <c r="J261" s="154"/>
      <c r="K261" s="154"/>
      <c r="L261" s="154"/>
      <c r="M261" s="154"/>
      <c r="N261" s="154"/>
      <c r="O261" s="154"/>
      <c r="P261" s="154"/>
      <c r="Q261" s="154"/>
      <c r="R261" s="154"/>
      <c r="S261" s="154"/>
      <c r="T261" s="154"/>
      <c r="U261" s="154"/>
      <c r="V261" s="154"/>
    </row>
    <row r="262" spans="1:22" x14ac:dyDescent="0.25">
      <c r="A262" s="154"/>
      <c r="B262" s="154"/>
      <c r="C262" s="315"/>
      <c r="D262" s="154"/>
      <c r="E262" s="154"/>
      <c r="F262" s="154"/>
      <c r="G262" s="154"/>
      <c r="H262" s="154"/>
      <c r="I262" s="154"/>
      <c r="J262" s="154"/>
      <c r="K262" s="154"/>
      <c r="L262" s="154"/>
      <c r="M262" s="154"/>
      <c r="N262" s="154"/>
      <c r="O262" s="154"/>
      <c r="P262" s="154"/>
      <c r="Q262" s="154"/>
      <c r="R262" s="154"/>
      <c r="S262" s="154"/>
      <c r="T262" s="154"/>
      <c r="U262" s="154"/>
      <c r="V262" s="154"/>
    </row>
    <row r="263" spans="1:22" x14ac:dyDescent="0.25">
      <c r="A263" s="154"/>
      <c r="B263" s="154"/>
      <c r="C263" s="315"/>
      <c r="D263" s="154"/>
      <c r="E263" s="154"/>
      <c r="F263" s="154"/>
      <c r="G263" s="154"/>
      <c r="H263" s="154"/>
      <c r="I263" s="154"/>
      <c r="J263" s="154"/>
      <c r="K263" s="154"/>
      <c r="L263" s="154"/>
      <c r="M263" s="154"/>
      <c r="N263" s="154"/>
      <c r="O263" s="154"/>
      <c r="P263" s="154"/>
      <c r="Q263" s="154"/>
      <c r="R263" s="154"/>
      <c r="S263" s="154"/>
      <c r="T263" s="154"/>
      <c r="U263" s="154"/>
      <c r="V263" s="154"/>
    </row>
    <row r="264" spans="1:22" x14ac:dyDescent="0.25">
      <c r="A264" s="154"/>
      <c r="B264" s="154"/>
      <c r="C264" s="315"/>
      <c r="D264" s="154"/>
      <c r="E264" s="154"/>
      <c r="F264" s="154"/>
      <c r="G264" s="154"/>
      <c r="H264" s="154"/>
      <c r="I264" s="154"/>
      <c r="J264" s="154"/>
      <c r="K264" s="154"/>
      <c r="L264" s="154"/>
      <c r="M264" s="154"/>
      <c r="N264" s="154"/>
      <c r="O264" s="154"/>
      <c r="P264" s="154"/>
      <c r="Q264" s="154"/>
      <c r="R264" s="154"/>
      <c r="S264" s="154"/>
      <c r="T264" s="154"/>
      <c r="U264" s="154"/>
      <c r="V264" s="154"/>
    </row>
    <row r="265" spans="1:22" x14ac:dyDescent="0.25">
      <c r="A265" s="154"/>
      <c r="B265" s="154"/>
      <c r="C265" s="315"/>
      <c r="D265" s="154"/>
      <c r="E265" s="154"/>
      <c r="F265" s="154"/>
      <c r="G265" s="154"/>
      <c r="H265" s="154"/>
      <c r="I265" s="154"/>
      <c r="J265" s="154"/>
      <c r="K265" s="154"/>
      <c r="L265" s="154"/>
      <c r="M265" s="154"/>
      <c r="N265" s="154"/>
      <c r="O265" s="154"/>
      <c r="P265" s="154"/>
      <c r="Q265" s="154"/>
      <c r="R265" s="154"/>
      <c r="S265" s="154"/>
      <c r="T265" s="154"/>
      <c r="U265" s="154"/>
      <c r="V265" s="154"/>
    </row>
    <row r="266" spans="1:22" x14ac:dyDescent="0.25">
      <c r="A266" s="154"/>
      <c r="B266" s="154"/>
      <c r="C266" s="315"/>
      <c r="D266" s="154"/>
      <c r="E266" s="154"/>
      <c r="F266" s="154"/>
      <c r="G266" s="154"/>
      <c r="H266" s="154"/>
      <c r="I266" s="154"/>
      <c r="J266" s="154"/>
      <c r="K266" s="154"/>
      <c r="L266" s="154"/>
      <c r="M266" s="154"/>
      <c r="N266" s="154"/>
      <c r="O266" s="154"/>
      <c r="P266" s="154"/>
      <c r="Q266" s="154"/>
      <c r="R266" s="154"/>
      <c r="S266" s="154"/>
      <c r="T266" s="154"/>
      <c r="U266" s="154"/>
      <c r="V266" s="154"/>
    </row>
    <row r="267" spans="1:22" x14ac:dyDescent="0.25">
      <c r="A267" s="154"/>
      <c r="B267" s="154"/>
      <c r="C267" s="315"/>
      <c r="D267" s="154"/>
      <c r="E267" s="154"/>
      <c r="F267" s="154"/>
      <c r="G267" s="154"/>
      <c r="H267" s="154"/>
      <c r="I267" s="154"/>
      <c r="J267" s="154"/>
      <c r="K267" s="154"/>
      <c r="L267" s="154"/>
      <c r="M267" s="154"/>
      <c r="N267" s="154"/>
      <c r="O267" s="154"/>
      <c r="P267" s="154"/>
      <c r="Q267" s="154"/>
      <c r="R267" s="154"/>
      <c r="S267" s="154"/>
      <c r="T267" s="154"/>
      <c r="U267" s="154"/>
      <c r="V267" s="154"/>
    </row>
    <row r="268" spans="1:22" x14ac:dyDescent="0.25">
      <c r="A268" s="154"/>
      <c r="B268" s="154"/>
      <c r="C268" s="315"/>
      <c r="D268" s="154"/>
      <c r="E268" s="154"/>
      <c r="F268" s="154"/>
      <c r="G268" s="154"/>
      <c r="H268" s="154"/>
      <c r="I268" s="154"/>
      <c r="J268" s="154"/>
      <c r="K268" s="154"/>
      <c r="L268" s="154"/>
      <c r="M268" s="154"/>
      <c r="N268" s="154"/>
      <c r="O268" s="154"/>
      <c r="P268" s="154"/>
      <c r="Q268" s="154"/>
      <c r="R268" s="154"/>
      <c r="S268" s="154"/>
      <c r="T268" s="154"/>
      <c r="U268" s="154"/>
      <c r="V268" s="154"/>
    </row>
    <row r="269" spans="1:22" x14ac:dyDescent="0.25">
      <c r="A269" s="154"/>
      <c r="B269" s="154"/>
      <c r="C269" s="315"/>
      <c r="D269" s="154"/>
      <c r="E269" s="154"/>
      <c r="F269" s="154"/>
      <c r="G269" s="154"/>
      <c r="H269" s="154"/>
      <c r="I269" s="154"/>
      <c r="J269" s="154"/>
      <c r="K269" s="154"/>
      <c r="L269" s="154"/>
      <c r="M269" s="154"/>
      <c r="N269" s="154"/>
      <c r="O269" s="154"/>
      <c r="P269" s="154"/>
      <c r="Q269" s="154"/>
      <c r="R269" s="154"/>
      <c r="S269" s="154"/>
      <c r="T269" s="154"/>
      <c r="U269" s="154"/>
      <c r="V269" s="154"/>
    </row>
    <row r="270" spans="1:22" x14ac:dyDescent="0.25">
      <c r="A270" s="154"/>
      <c r="B270" s="154"/>
      <c r="C270" s="315"/>
      <c r="D270" s="154"/>
      <c r="E270" s="154"/>
      <c r="F270" s="154"/>
      <c r="G270" s="154"/>
      <c r="H270" s="154"/>
      <c r="I270" s="154"/>
      <c r="J270" s="154"/>
      <c r="K270" s="154"/>
      <c r="L270" s="154"/>
      <c r="M270" s="154"/>
      <c r="N270" s="154"/>
      <c r="O270" s="154"/>
      <c r="P270" s="154"/>
      <c r="Q270" s="154"/>
      <c r="R270" s="154"/>
      <c r="S270" s="154"/>
      <c r="T270" s="154"/>
      <c r="U270" s="154"/>
      <c r="V270" s="154"/>
    </row>
    <row r="271" spans="1:22" x14ac:dyDescent="0.25">
      <c r="A271" s="154"/>
      <c r="B271" s="154"/>
      <c r="C271" s="315"/>
      <c r="D271" s="154"/>
      <c r="E271" s="154"/>
      <c r="F271" s="154"/>
      <c r="G271" s="154"/>
      <c r="H271" s="154"/>
      <c r="I271" s="154"/>
      <c r="J271" s="154"/>
      <c r="K271" s="154"/>
      <c r="L271" s="154"/>
      <c r="M271" s="154"/>
      <c r="N271" s="154"/>
      <c r="O271" s="154"/>
      <c r="P271" s="154"/>
      <c r="Q271" s="154"/>
      <c r="R271" s="154"/>
      <c r="S271" s="154"/>
      <c r="T271" s="154"/>
      <c r="U271" s="154"/>
      <c r="V271" s="154"/>
    </row>
    <row r="272" spans="1:22" x14ac:dyDescent="0.25">
      <c r="A272" s="154"/>
      <c r="B272" s="154"/>
      <c r="C272" s="315"/>
      <c r="D272" s="154"/>
      <c r="E272" s="154"/>
      <c r="F272" s="154"/>
      <c r="G272" s="154"/>
      <c r="H272" s="154"/>
      <c r="I272" s="154"/>
      <c r="J272" s="154"/>
      <c r="K272" s="154"/>
      <c r="L272" s="154"/>
      <c r="M272" s="154"/>
      <c r="N272" s="154"/>
      <c r="O272" s="154"/>
      <c r="P272" s="154"/>
      <c r="Q272" s="154"/>
      <c r="R272" s="154"/>
      <c r="S272" s="154"/>
      <c r="T272" s="154"/>
      <c r="U272" s="154"/>
      <c r="V272" s="154"/>
    </row>
    <row r="273" spans="1:22" x14ac:dyDescent="0.25">
      <c r="A273" s="154"/>
      <c r="B273" s="154"/>
      <c r="C273" s="315"/>
      <c r="D273" s="154"/>
      <c r="E273" s="154"/>
      <c r="F273" s="154"/>
      <c r="G273" s="154"/>
      <c r="H273" s="154"/>
      <c r="I273" s="154"/>
      <c r="J273" s="154"/>
      <c r="K273" s="154"/>
      <c r="L273" s="154"/>
      <c r="M273" s="154"/>
      <c r="N273" s="154"/>
      <c r="O273" s="154"/>
      <c r="P273" s="154"/>
      <c r="Q273" s="154"/>
      <c r="R273" s="154"/>
      <c r="S273" s="154"/>
      <c r="T273" s="154"/>
      <c r="U273" s="154"/>
      <c r="V273" s="154"/>
    </row>
    <row r="274" spans="1:22" x14ac:dyDescent="0.25">
      <c r="A274" s="154"/>
      <c r="B274" s="154"/>
      <c r="C274" s="315"/>
      <c r="D274" s="154"/>
      <c r="E274" s="154"/>
      <c r="F274" s="154"/>
      <c r="G274" s="154"/>
      <c r="H274" s="154"/>
      <c r="I274" s="154"/>
      <c r="J274" s="154"/>
      <c r="K274" s="154"/>
      <c r="L274" s="154"/>
      <c r="M274" s="154"/>
      <c r="N274" s="154"/>
      <c r="O274" s="154"/>
      <c r="P274" s="154"/>
      <c r="Q274" s="154"/>
      <c r="R274" s="154"/>
      <c r="S274" s="154"/>
      <c r="T274" s="154"/>
      <c r="U274" s="154"/>
      <c r="V274" s="154"/>
    </row>
    <row r="275" spans="1:22" x14ac:dyDescent="0.25">
      <c r="A275" s="154"/>
      <c r="B275" s="154"/>
      <c r="C275" s="315"/>
      <c r="D275" s="154"/>
      <c r="E275" s="154"/>
      <c r="F275" s="154"/>
      <c r="G275" s="154"/>
      <c r="H275" s="154"/>
      <c r="I275" s="154"/>
      <c r="J275" s="154"/>
      <c r="K275" s="154"/>
      <c r="L275" s="154"/>
      <c r="M275" s="154"/>
      <c r="N275" s="154"/>
      <c r="O275" s="154"/>
      <c r="P275" s="154"/>
      <c r="Q275" s="154"/>
      <c r="R275" s="154"/>
      <c r="S275" s="154"/>
      <c r="T275" s="154"/>
      <c r="U275" s="154"/>
      <c r="V275" s="154"/>
    </row>
    <row r="276" spans="1:22" x14ac:dyDescent="0.25">
      <c r="A276" s="154"/>
      <c r="B276" s="154"/>
      <c r="C276" s="315"/>
      <c r="D276" s="154"/>
      <c r="E276" s="154"/>
      <c r="F276" s="154"/>
      <c r="G276" s="154"/>
      <c r="H276" s="154"/>
      <c r="I276" s="154"/>
      <c r="J276" s="154"/>
      <c r="K276" s="154"/>
      <c r="L276" s="154"/>
      <c r="M276" s="154"/>
      <c r="N276" s="154"/>
      <c r="O276" s="154"/>
      <c r="P276" s="154"/>
      <c r="Q276" s="154"/>
      <c r="R276" s="154"/>
      <c r="S276" s="154"/>
      <c r="T276" s="154"/>
      <c r="U276" s="154"/>
      <c r="V276" s="154"/>
    </row>
    <row r="277" spans="1:22" x14ac:dyDescent="0.25">
      <c r="A277" s="154"/>
      <c r="B277" s="154"/>
      <c r="C277" s="315"/>
      <c r="D277" s="154"/>
      <c r="E277" s="154"/>
      <c r="F277" s="154"/>
      <c r="G277" s="154"/>
      <c r="H277" s="154"/>
      <c r="I277" s="154"/>
      <c r="J277" s="154"/>
      <c r="K277" s="154"/>
      <c r="L277" s="154"/>
      <c r="M277" s="154"/>
      <c r="N277" s="154"/>
      <c r="O277" s="154"/>
      <c r="P277" s="154"/>
      <c r="Q277" s="154"/>
      <c r="R277" s="154"/>
      <c r="S277" s="154"/>
      <c r="T277" s="154"/>
      <c r="U277" s="154"/>
      <c r="V277" s="154"/>
    </row>
    <row r="278" spans="1:22" x14ac:dyDescent="0.25">
      <c r="A278" s="154"/>
      <c r="B278" s="154"/>
      <c r="C278" s="315"/>
      <c r="D278" s="154"/>
      <c r="E278" s="154"/>
      <c r="F278" s="154"/>
      <c r="G278" s="154"/>
      <c r="H278" s="154"/>
      <c r="I278" s="154"/>
      <c r="J278" s="154"/>
      <c r="K278" s="154"/>
      <c r="L278" s="154"/>
      <c r="M278" s="154"/>
      <c r="N278" s="154"/>
      <c r="O278" s="154"/>
      <c r="P278" s="154"/>
      <c r="Q278" s="154"/>
      <c r="R278" s="154"/>
      <c r="S278" s="154"/>
      <c r="T278" s="154"/>
      <c r="U278" s="154"/>
      <c r="V278" s="154"/>
    </row>
    <row r="279" spans="1:22" x14ac:dyDescent="0.25">
      <c r="A279" s="154"/>
      <c r="B279" s="154"/>
      <c r="C279" s="315"/>
      <c r="D279" s="154"/>
      <c r="E279" s="154"/>
      <c r="F279" s="154"/>
      <c r="G279" s="154"/>
      <c r="H279" s="154"/>
      <c r="I279" s="154"/>
      <c r="J279" s="154"/>
      <c r="K279" s="154"/>
      <c r="L279" s="154"/>
      <c r="M279" s="154"/>
      <c r="N279" s="154"/>
      <c r="O279" s="154"/>
      <c r="P279" s="154"/>
      <c r="Q279" s="154"/>
      <c r="R279" s="154"/>
      <c r="S279" s="154"/>
      <c r="T279" s="154"/>
      <c r="U279" s="154"/>
      <c r="V279" s="154"/>
    </row>
    <row r="280" spans="1:22" x14ac:dyDescent="0.25">
      <c r="A280" s="154"/>
      <c r="B280" s="154"/>
      <c r="C280" s="315"/>
      <c r="D280" s="154"/>
      <c r="E280" s="154"/>
      <c r="F280" s="154"/>
      <c r="G280" s="154"/>
      <c r="H280" s="154"/>
      <c r="I280" s="154"/>
      <c r="J280" s="154"/>
      <c r="K280" s="154"/>
      <c r="L280" s="154"/>
      <c r="M280" s="154"/>
      <c r="N280" s="154"/>
      <c r="O280" s="154"/>
      <c r="P280" s="154"/>
      <c r="Q280" s="154"/>
      <c r="R280" s="154"/>
      <c r="S280" s="154"/>
      <c r="T280" s="154"/>
      <c r="U280" s="154"/>
      <c r="V280" s="154"/>
    </row>
    <row r="281" spans="1:22" x14ac:dyDescent="0.25">
      <c r="A281" s="154"/>
      <c r="B281" s="154"/>
      <c r="C281" s="315"/>
      <c r="D281" s="154"/>
      <c r="E281" s="154"/>
      <c r="F281" s="154"/>
      <c r="G281" s="154"/>
      <c r="H281" s="154"/>
      <c r="I281" s="154"/>
      <c r="J281" s="154"/>
      <c r="K281" s="154"/>
      <c r="L281" s="154"/>
      <c r="M281" s="154"/>
      <c r="N281" s="154"/>
      <c r="O281" s="154"/>
      <c r="P281" s="154"/>
      <c r="Q281" s="154"/>
      <c r="R281" s="154"/>
      <c r="S281" s="154"/>
      <c r="T281" s="154"/>
      <c r="U281" s="154"/>
      <c r="V281" s="154"/>
    </row>
    <row r="282" spans="1:22" x14ac:dyDescent="0.25">
      <c r="A282" s="154"/>
      <c r="B282" s="154"/>
      <c r="C282" s="315"/>
      <c r="D282" s="154"/>
      <c r="E282" s="154"/>
      <c r="F282" s="154"/>
      <c r="G282" s="154"/>
      <c r="H282" s="154"/>
      <c r="I282" s="154"/>
      <c r="J282" s="154"/>
      <c r="K282" s="154"/>
      <c r="L282" s="154"/>
      <c r="M282" s="154"/>
      <c r="N282" s="154"/>
      <c r="O282" s="154"/>
      <c r="P282" s="154"/>
      <c r="Q282" s="154"/>
      <c r="R282" s="154"/>
      <c r="S282" s="154"/>
      <c r="T282" s="154"/>
      <c r="U282" s="154"/>
      <c r="V282" s="154"/>
    </row>
    <row r="283" spans="1:22" x14ac:dyDescent="0.25">
      <c r="A283" s="154"/>
      <c r="B283" s="154"/>
      <c r="C283" s="315"/>
      <c r="D283" s="154"/>
      <c r="E283" s="154"/>
      <c r="F283" s="154"/>
      <c r="G283" s="154"/>
      <c r="H283" s="154"/>
      <c r="I283" s="154"/>
      <c r="J283" s="154"/>
      <c r="K283" s="154"/>
      <c r="L283" s="154"/>
      <c r="M283" s="154"/>
      <c r="N283" s="154"/>
      <c r="O283" s="154"/>
      <c r="P283" s="154"/>
      <c r="Q283" s="154"/>
      <c r="R283" s="154"/>
      <c r="S283" s="154"/>
      <c r="T283" s="154"/>
      <c r="U283" s="154"/>
      <c r="V283" s="154"/>
    </row>
    <row r="284" spans="1:22" x14ac:dyDescent="0.25">
      <c r="A284" s="154"/>
      <c r="B284" s="154"/>
      <c r="C284" s="315"/>
      <c r="D284" s="154"/>
      <c r="E284" s="154"/>
      <c r="F284" s="154"/>
      <c r="G284" s="154"/>
      <c r="H284" s="154"/>
      <c r="I284" s="154"/>
      <c r="J284" s="154"/>
      <c r="K284" s="154"/>
      <c r="L284" s="154"/>
      <c r="M284" s="154"/>
      <c r="N284" s="154"/>
      <c r="O284" s="154"/>
      <c r="P284" s="154"/>
      <c r="Q284" s="154"/>
      <c r="R284" s="154"/>
      <c r="S284" s="154"/>
      <c r="T284" s="154"/>
      <c r="U284" s="154"/>
      <c r="V284" s="154"/>
    </row>
    <row r="285" spans="1:22" x14ac:dyDescent="0.25">
      <c r="A285" s="154"/>
      <c r="B285" s="154"/>
      <c r="C285" s="315"/>
      <c r="D285" s="154"/>
      <c r="E285" s="154"/>
      <c r="F285" s="154"/>
      <c r="G285" s="154"/>
      <c r="H285" s="154"/>
      <c r="I285" s="154"/>
      <c r="J285" s="154"/>
      <c r="K285" s="154"/>
      <c r="L285" s="154"/>
      <c r="M285" s="154"/>
      <c r="N285" s="154"/>
      <c r="O285" s="154"/>
      <c r="P285" s="154"/>
      <c r="Q285" s="154"/>
      <c r="R285" s="154"/>
      <c r="S285" s="154"/>
      <c r="T285" s="154"/>
      <c r="U285" s="154"/>
      <c r="V285" s="154"/>
    </row>
    <row r="286" spans="1:22" x14ac:dyDescent="0.25">
      <c r="A286" s="154"/>
      <c r="B286" s="154"/>
      <c r="C286" s="315"/>
      <c r="D286" s="154"/>
      <c r="E286" s="154"/>
      <c r="F286" s="154"/>
      <c r="G286" s="154"/>
      <c r="H286" s="154"/>
      <c r="I286" s="154"/>
      <c r="J286" s="154"/>
      <c r="K286" s="154"/>
      <c r="L286" s="154"/>
      <c r="M286" s="154"/>
      <c r="N286" s="154"/>
      <c r="O286" s="154"/>
      <c r="P286" s="154"/>
      <c r="Q286" s="154"/>
      <c r="R286" s="154"/>
      <c r="S286" s="154"/>
      <c r="T286" s="154"/>
      <c r="U286" s="154"/>
      <c r="V286" s="154"/>
    </row>
    <row r="287" spans="1:22" x14ac:dyDescent="0.25">
      <c r="A287" s="154"/>
      <c r="B287" s="154"/>
      <c r="C287" s="315"/>
      <c r="D287" s="154"/>
      <c r="E287" s="154"/>
      <c r="F287" s="154"/>
      <c r="G287" s="154"/>
      <c r="H287" s="154"/>
      <c r="I287" s="154"/>
      <c r="J287" s="154"/>
      <c r="K287" s="154"/>
      <c r="L287" s="154"/>
      <c r="M287" s="154"/>
      <c r="N287" s="154"/>
      <c r="O287" s="154"/>
      <c r="P287" s="154"/>
      <c r="Q287" s="154"/>
      <c r="R287" s="154"/>
      <c r="S287" s="154"/>
      <c r="T287" s="154"/>
      <c r="U287" s="154"/>
      <c r="V287" s="154"/>
    </row>
    <row r="288" spans="1:22" x14ac:dyDescent="0.25">
      <c r="A288" s="154"/>
      <c r="B288" s="154"/>
      <c r="C288" s="315"/>
      <c r="D288" s="154"/>
      <c r="E288" s="154"/>
      <c r="F288" s="154"/>
      <c r="G288" s="154"/>
      <c r="H288" s="154"/>
      <c r="I288" s="154"/>
      <c r="J288" s="154"/>
      <c r="K288" s="154"/>
      <c r="L288" s="154"/>
      <c r="M288" s="154"/>
      <c r="N288" s="154"/>
      <c r="O288" s="154"/>
      <c r="P288" s="154"/>
      <c r="Q288" s="154"/>
      <c r="R288" s="154"/>
      <c r="S288" s="154"/>
      <c r="T288" s="154"/>
      <c r="U288" s="154"/>
      <c r="V288" s="154"/>
    </row>
    <row r="289" spans="1:22" x14ac:dyDescent="0.25">
      <c r="A289" s="154"/>
      <c r="B289" s="154"/>
      <c r="C289" s="315"/>
      <c r="D289" s="154"/>
      <c r="E289" s="154"/>
      <c r="F289" s="154"/>
      <c r="G289" s="154"/>
      <c r="H289" s="154"/>
      <c r="I289" s="154"/>
      <c r="J289" s="154"/>
      <c r="K289" s="154"/>
      <c r="L289" s="154"/>
      <c r="M289" s="154"/>
      <c r="N289" s="154"/>
      <c r="O289" s="154"/>
      <c r="P289" s="154"/>
      <c r="Q289" s="154"/>
      <c r="R289" s="154"/>
      <c r="S289" s="154"/>
      <c r="T289" s="154"/>
      <c r="U289" s="154"/>
      <c r="V289" s="154"/>
    </row>
    <row r="290" spans="1:22" x14ac:dyDescent="0.25">
      <c r="A290" s="154"/>
      <c r="B290" s="154"/>
      <c r="C290" s="315"/>
      <c r="D290" s="154"/>
      <c r="E290" s="154"/>
      <c r="F290" s="154"/>
      <c r="G290" s="154"/>
      <c r="H290" s="154"/>
      <c r="I290" s="154"/>
      <c r="J290" s="154"/>
      <c r="K290" s="154"/>
      <c r="L290" s="154"/>
      <c r="M290" s="154"/>
      <c r="N290" s="154"/>
      <c r="O290" s="154"/>
      <c r="P290" s="154"/>
      <c r="Q290" s="154"/>
      <c r="R290" s="154"/>
      <c r="S290" s="154"/>
      <c r="T290" s="154"/>
      <c r="U290" s="154"/>
      <c r="V290" s="154"/>
    </row>
    <row r="291" spans="1:22" x14ac:dyDescent="0.25">
      <c r="A291" s="154"/>
      <c r="B291" s="154"/>
      <c r="C291" s="315"/>
      <c r="D291" s="154"/>
      <c r="E291" s="154"/>
      <c r="F291" s="154"/>
      <c r="G291" s="154"/>
      <c r="H291" s="154"/>
      <c r="I291" s="154"/>
      <c r="J291" s="154"/>
      <c r="K291" s="154"/>
      <c r="L291" s="154"/>
      <c r="M291" s="154"/>
      <c r="N291" s="154"/>
      <c r="O291" s="154"/>
      <c r="P291" s="154"/>
      <c r="Q291" s="154"/>
      <c r="R291" s="154"/>
      <c r="S291" s="154"/>
      <c r="T291" s="154"/>
      <c r="U291" s="154"/>
      <c r="V291" s="154"/>
    </row>
    <row r="292" spans="1:22" x14ac:dyDescent="0.25">
      <c r="A292" s="154"/>
      <c r="B292" s="154"/>
      <c r="C292" s="315"/>
      <c r="D292" s="154"/>
      <c r="E292" s="154"/>
      <c r="F292" s="154"/>
      <c r="G292" s="154"/>
      <c r="H292" s="154"/>
      <c r="I292" s="154"/>
      <c r="J292" s="154"/>
      <c r="K292" s="154"/>
      <c r="L292" s="154"/>
      <c r="M292" s="154"/>
      <c r="N292" s="154"/>
      <c r="O292" s="154"/>
      <c r="P292" s="154"/>
      <c r="Q292" s="154"/>
      <c r="R292" s="154"/>
      <c r="S292" s="154"/>
      <c r="T292" s="154"/>
      <c r="U292" s="154"/>
      <c r="V292" s="154"/>
    </row>
    <row r="293" spans="1:22" x14ac:dyDescent="0.25">
      <c r="A293" s="154"/>
      <c r="B293" s="154"/>
      <c r="C293" s="315"/>
      <c r="D293" s="154"/>
      <c r="E293" s="154"/>
      <c r="F293" s="154"/>
      <c r="G293" s="154"/>
      <c r="H293" s="154"/>
      <c r="I293" s="154"/>
      <c r="J293" s="154"/>
      <c r="K293" s="154"/>
      <c r="L293" s="154"/>
      <c r="M293" s="154"/>
      <c r="N293" s="154"/>
      <c r="O293" s="154"/>
      <c r="P293" s="154"/>
      <c r="Q293" s="154"/>
      <c r="R293" s="154"/>
      <c r="S293" s="154"/>
      <c r="T293" s="154"/>
      <c r="U293" s="154"/>
      <c r="V293" s="154"/>
    </row>
    <row r="294" spans="1:22" x14ac:dyDescent="0.25">
      <c r="A294" s="154"/>
      <c r="B294" s="154"/>
      <c r="C294" s="315"/>
      <c r="D294" s="154"/>
      <c r="E294" s="154"/>
      <c r="F294" s="154"/>
      <c r="G294" s="154"/>
      <c r="H294" s="154"/>
      <c r="I294" s="154"/>
      <c r="J294" s="154"/>
      <c r="K294" s="154"/>
      <c r="L294" s="154"/>
      <c r="M294" s="154"/>
      <c r="N294" s="154"/>
      <c r="O294" s="154"/>
      <c r="P294" s="154"/>
      <c r="Q294" s="154"/>
      <c r="R294" s="154"/>
      <c r="S294" s="154"/>
      <c r="T294" s="154"/>
      <c r="U294" s="154"/>
      <c r="V294" s="154"/>
    </row>
    <row r="295" spans="1:22" x14ac:dyDescent="0.25">
      <c r="A295" s="154"/>
      <c r="B295" s="154"/>
      <c r="C295" s="315"/>
      <c r="D295" s="154"/>
      <c r="E295" s="154"/>
      <c r="F295" s="154"/>
      <c r="G295" s="154"/>
      <c r="H295" s="154"/>
      <c r="I295" s="154"/>
      <c r="J295" s="154"/>
      <c r="K295" s="154"/>
      <c r="L295" s="154"/>
      <c r="M295" s="154"/>
      <c r="N295" s="154"/>
      <c r="O295" s="154"/>
      <c r="P295" s="154"/>
      <c r="Q295" s="154"/>
      <c r="R295" s="154"/>
      <c r="S295" s="154"/>
      <c r="T295" s="154"/>
      <c r="U295" s="154"/>
      <c r="V295" s="154"/>
    </row>
    <row r="296" spans="1:22" x14ac:dyDescent="0.25">
      <c r="A296" s="154"/>
      <c r="B296" s="154"/>
      <c r="C296" s="315"/>
      <c r="D296" s="154"/>
      <c r="E296" s="154"/>
      <c r="F296" s="154"/>
      <c r="G296" s="154"/>
      <c r="H296" s="154"/>
      <c r="I296" s="154"/>
      <c r="J296" s="154"/>
      <c r="K296" s="154"/>
      <c r="L296" s="154"/>
      <c r="M296" s="154"/>
      <c r="N296" s="154"/>
      <c r="O296" s="154"/>
      <c r="P296" s="154"/>
      <c r="Q296" s="154"/>
      <c r="R296" s="154"/>
      <c r="S296" s="154"/>
      <c r="T296" s="154"/>
      <c r="U296" s="154"/>
      <c r="V296" s="154"/>
    </row>
    <row r="297" spans="1:22" x14ac:dyDescent="0.25">
      <c r="A297" s="154"/>
      <c r="B297" s="154"/>
      <c r="C297" s="315"/>
      <c r="D297" s="154"/>
      <c r="E297" s="154"/>
      <c r="F297" s="154"/>
      <c r="G297" s="154"/>
      <c r="H297" s="154"/>
      <c r="I297" s="154"/>
      <c r="J297" s="154"/>
      <c r="K297" s="154"/>
      <c r="L297" s="154"/>
      <c r="M297" s="154"/>
      <c r="N297" s="154"/>
      <c r="O297" s="154"/>
      <c r="P297" s="154"/>
      <c r="Q297" s="154"/>
      <c r="R297" s="154"/>
      <c r="S297" s="154"/>
      <c r="T297" s="154"/>
      <c r="U297" s="154"/>
      <c r="V297" s="154"/>
    </row>
    <row r="298" spans="1:22" x14ac:dyDescent="0.25">
      <c r="A298" s="154"/>
      <c r="B298" s="154"/>
      <c r="C298" s="315"/>
      <c r="D298" s="154"/>
      <c r="E298" s="154"/>
      <c r="F298" s="154"/>
      <c r="G298" s="154"/>
      <c r="H298" s="154"/>
      <c r="I298" s="154"/>
      <c r="J298" s="154"/>
      <c r="K298" s="154"/>
      <c r="L298" s="154"/>
      <c r="M298" s="154"/>
      <c r="N298" s="154"/>
      <c r="O298" s="154"/>
      <c r="P298" s="154"/>
      <c r="Q298" s="154"/>
      <c r="R298" s="154"/>
      <c r="S298" s="154"/>
      <c r="T298" s="154"/>
      <c r="U298" s="154"/>
      <c r="V298" s="154"/>
    </row>
    <row r="299" spans="1:22" x14ac:dyDescent="0.25">
      <c r="A299" s="154"/>
      <c r="B299" s="154"/>
      <c r="C299" s="315"/>
      <c r="D299" s="154"/>
      <c r="E299" s="154"/>
      <c r="F299" s="154"/>
      <c r="G299" s="154"/>
      <c r="H299" s="154"/>
      <c r="I299" s="154"/>
      <c r="J299" s="154"/>
      <c r="K299" s="154"/>
      <c r="L299" s="154"/>
      <c r="M299" s="154"/>
      <c r="N299" s="154"/>
      <c r="O299" s="154"/>
      <c r="P299" s="154"/>
      <c r="Q299" s="154"/>
      <c r="R299" s="154"/>
      <c r="S299" s="154"/>
      <c r="T299" s="154"/>
      <c r="U299" s="154"/>
      <c r="V299" s="154"/>
    </row>
    <row r="300" spans="1:22" x14ac:dyDescent="0.25">
      <c r="A300" s="154"/>
      <c r="B300" s="154"/>
      <c r="C300" s="315"/>
      <c r="D300" s="154"/>
      <c r="E300" s="154"/>
      <c r="F300" s="154"/>
      <c r="G300" s="154"/>
      <c r="H300" s="154"/>
      <c r="I300" s="154"/>
      <c r="J300" s="154"/>
      <c r="K300" s="154"/>
      <c r="L300" s="154"/>
      <c r="M300" s="154"/>
      <c r="N300" s="154"/>
      <c r="O300" s="154"/>
      <c r="P300" s="154"/>
      <c r="Q300" s="154"/>
      <c r="R300" s="154"/>
      <c r="S300" s="154"/>
      <c r="T300" s="154"/>
      <c r="U300" s="154"/>
      <c r="V300" s="154"/>
    </row>
    <row r="301" spans="1:22" x14ac:dyDescent="0.25">
      <c r="A301" s="154"/>
      <c r="B301" s="154"/>
      <c r="C301" s="315"/>
      <c r="D301" s="154"/>
      <c r="E301" s="154"/>
      <c r="F301" s="154"/>
      <c r="G301" s="154"/>
      <c r="H301" s="154"/>
      <c r="I301" s="154"/>
      <c r="J301" s="154"/>
      <c r="K301" s="154"/>
      <c r="L301" s="154"/>
      <c r="M301" s="154"/>
      <c r="N301" s="154"/>
      <c r="O301" s="154"/>
      <c r="P301" s="154"/>
      <c r="Q301" s="154"/>
      <c r="R301" s="154"/>
      <c r="S301" s="154"/>
      <c r="T301" s="154"/>
      <c r="U301" s="154"/>
      <c r="V301" s="154"/>
    </row>
    <row r="302" spans="1:22" x14ac:dyDescent="0.25">
      <c r="A302" s="154"/>
      <c r="B302" s="154"/>
      <c r="C302" s="315"/>
      <c r="D302" s="154"/>
      <c r="E302" s="154"/>
      <c r="F302" s="154"/>
      <c r="G302" s="154"/>
      <c r="H302" s="154"/>
      <c r="I302" s="154"/>
      <c r="J302" s="154"/>
      <c r="K302" s="154"/>
      <c r="L302" s="154"/>
      <c r="M302" s="154"/>
      <c r="N302" s="154"/>
      <c r="O302" s="154"/>
      <c r="P302" s="154"/>
      <c r="Q302" s="154"/>
      <c r="R302" s="154"/>
      <c r="S302" s="154"/>
      <c r="T302" s="154"/>
      <c r="U302" s="154"/>
      <c r="V302" s="154"/>
    </row>
    <row r="303" spans="1:22" x14ac:dyDescent="0.25">
      <c r="A303" s="154"/>
      <c r="B303" s="154"/>
      <c r="C303" s="315"/>
      <c r="D303" s="154"/>
      <c r="E303" s="154"/>
      <c r="F303" s="154"/>
      <c r="G303" s="154"/>
      <c r="H303" s="154"/>
      <c r="I303" s="154"/>
      <c r="J303" s="154"/>
      <c r="K303" s="154"/>
      <c r="L303" s="154"/>
      <c r="M303" s="154"/>
      <c r="N303" s="154"/>
      <c r="O303" s="154"/>
      <c r="P303" s="154"/>
      <c r="Q303" s="154"/>
      <c r="R303" s="154"/>
      <c r="S303" s="154"/>
      <c r="T303" s="154"/>
      <c r="U303" s="154"/>
      <c r="V303" s="154"/>
    </row>
    <row r="304" spans="1:22" x14ac:dyDescent="0.25">
      <c r="A304" s="154"/>
      <c r="B304" s="154"/>
      <c r="C304" s="315"/>
      <c r="D304" s="154"/>
      <c r="E304" s="154"/>
      <c r="F304" s="154"/>
      <c r="G304" s="154"/>
      <c r="H304" s="154"/>
      <c r="I304" s="154"/>
      <c r="J304" s="154"/>
      <c r="K304" s="154"/>
      <c r="L304" s="154"/>
      <c r="M304" s="154"/>
      <c r="N304" s="154"/>
      <c r="O304" s="154"/>
      <c r="P304" s="154"/>
      <c r="Q304" s="154"/>
      <c r="R304" s="154"/>
      <c r="S304" s="154"/>
      <c r="T304" s="154"/>
      <c r="U304" s="154"/>
      <c r="V304" s="154"/>
    </row>
    <row r="305" spans="1:22" x14ac:dyDescent="0.25">
      <c r="A305" s="154"/>
      <c r="B305" s="154"/>
      <c r="C305" s="315"/>
      <c r="D305" s="154"/>
      <c r="E305" s="154"/>
      <c r="F305" s="154"/>
      <c r="G305" s="154"/>
      <c r="H305" s="154"/>
      <c r="I305" s="154"/>
      <c r="J305" s="154"/>
      <c r="K305" s="154"/>
      <c r="L305" s="154"/>
      <c r="M305" s="154"/>
      <c r="N305" s="154"/>
      <c r="O305" s="154"/>
      <c r="P305" s="154"/>
      <c r="Q305" s="154"/>
      <c r="R305" s="154"/>
      <c r="S305" s="154"/>
      <c r="T305" s="154"/>
      <c r="U305" s="154"/>
      <c r="V305" s="154"/>
    </row>
    <row r="306" spans="1:22" x14ac:dyDescent="0.25">
      <c r="A306" s="154"/>
      <c r="B306" s="154"/>
      <c r="C306" s="315"/>
      <c r="D306" s="154"/>
      <c r="E306" s="154"/>
      <c r="F306" s="154"/>
      <c r="G306" s="154"/>
      <c r="H306" s="154"/>
      <c r="I306" s="154"/>
      <c r="J306" s="154"/>
      <c r="K306" s="154"/>
      <c r="L306" s="154"/>
      <c r="M306" s="154"/>
      <c r="N306" s="154"/>
      <c r="O306" s="154"/>
      <c r="P306" s="154"/>
      <c r="Q306" s="154"/>
      <c r="R306" s="154"/>
      <c r="S306" s="154"/>
      <c r="T306" s="154"/>
      <c r="U306" s="154"/>
      <c r="V306" s="154"/>
    </row>
    <row r="307" spans="1:22" x14ac:dyDescent="0.25">
      <c r="A307" s="154"/>
      <c r="B307" s="154"/>
      <c r="C307" s="315"/>
      <c r="D307" s="154"/>
      <c r="E307" s="154"/>
      <c r="F307" s="154"/>
      <c r="G307" s="154"/>
      <c r="H307" s="154"/>
      <c r="I307" s="154"/>
      <c r="J307" s="154"/>
      <c r="K307" s="154"/>
      <c r="L307" s="154"/>
      <c r="M307" s="154"/>
      <c r="N307" s="154"/>
      <c r="O307" s="154"/>
      <c r="P307" s="154"/>
      <c r="Q307" s="154"/>
      <c r="R307" s="154"/>
      <c r="S307" s="154"/>
      <c r="T307" s="154"/>
      <c r="U307" s="154"/>
      <c r="V307" s="154"/>
    </row>
    <row r="308" spans="1:22" x14ac:dyDescent="0.25">
      <c r="A308" s="154"/>
      <c r="B308" s="154"/>
      <c r="C308" s="315"/>
      <c r="D308" s="154"/>
      <c r="E308" s="154"/>
      <c r="F308" s="154"/>
      <c r="G308" s="154"/>
      <c r="H308" s="154"/>
      <c r="I308" s="154"/>
      <c r="J308" s="154"/>
      <c r="K308" s="154"/>
      <c r="L308" s="154"/>
      <c r="M308" s="154"/>
      <c r="N308" s="154"/>
      <c r="O308" s="154"/>
      <c r="P308" s="154"/>
      <c r="Q308" s="154"/>
      <c r="R308" s="154"/>
      <c r="S308" s="154"/>
      <c r="T308" s="154"/>
      <c r="U308" s="154"/>
      <c r="V308" s="154"/>
    </row>
    <row r="309" spans="1:22" x14ac:dyDescent="0.25">
      <c r="A309" s="154"/>
      <c r="B309" s="154"/>
      <c r="C309" s="315"/>
      <c r="D309" s="154"/>
      <c r="E309" s="154"/>
      <c r="F309" s="154"/>
      <c r="G309" s="154"/>
      <c r="H309" s="154"/>
      <c r="I309" s="154"/>
      <c r="J309" s="154"/>
      <c r="K309" s="154"/>
      <c r="L309" s="154"/>
      <c r="M309" s="154"/>
      <c r="N309" s="154"/>
      <c r="O309" s="154"/>
      <c r="P309" s="154"/>
      <c r="Q309" s="154"/>
      <c r="R309" s="154"/>
      <c r="S309" s="154"/>
      <c r="T309" s="154"/>
      <c r="U309" s="154"/>
      <c r="V309" s="154"/>
    </row>
    <row r="310" spans="1:22" x14ac:dyDescent="0.25">
      <c r="A310" s="154"/>
      <c r="B310" s="154"/>
      <c r="C310" s="315"/>
      <c r="D310" s="154"/>
      <c r="E310" s="154"/>
      <c r="F310" s="154"/>
      <c r="G310" s="154"/>
      <c r="H310" s="154"/>
      <c r="I310" s="154"/>
      <c r="J310" s="154"/>
      <c r="K310" s="154"/>
      <c r="L310" s="154"/>
      <c r="M310" s="154"/>
      <c r="N310" s="154"/>
      <c r="O310" s="154"/>
      <c r="P310" s="154"/>
      <c r="Q310" s="154"/>
      <c r="R310" s="154"/>
      <c r="S310" s="154"/>
      <c r="T310" s="154"/>
      <c r="U310" s="154"/>
      <c r="V310" s="154"/>
    </row>
    <row r="311" spans="1:22" x14ac:dyDescent="0.25">
      <c r="A311" s="154"/>
      <c r="B311" s="154"/>
      <c r="C311" s="315"/>
      <c r="D311" s="154"/>
      <c r="E311" s="154"/>
      <c r="F311" s="154"/>
      <c r="G311" s="154"/>
      <c r="H311" s="154"/>
      <c r="I311" s="154"/>
      <c r="J311" s="154"/>
      <c r="K311" s="154"/>
      <c r="L311" s="154"/>
      <c r="M311" s="154"/>
      <c r="N311" s="154"/>
      <c r="O311" s="154"/>
      <c r="P311" s="154"/>
      <c r="Q311" s="154"/>
      <c r="R311" s="154"/>
      <c r="S311" s="154"/>
      <c r="T311" s="154"/>
      <c r="U311" s="154"/>
      <c r="V311" s="154"/>
    </row>
    <row r="312" spans="1:22" x14ac:dyDescent="0.25">
      <c r="A312" s="154"/>
      <c r="B312" s="154"/>
      <c r="C312" s="315"/>
      <c r="D312" s="154"/>
      <c r="E312" s="154"/>
      <c r="F312" s="154"/>
      <c r="G312" s="154"/>
      <c r="H312" s="154"/>
      <c r="I312" s="154"/>
      <c r="J312" s="154"/>
      <c r="K312" s="154"/>
      <c r="L312" s="154"/>
      <c r="M312" s="154"/>
      <c r="N312" s="154"/>
      <c r="O312" s="154"/>
      <c r="P312" s="154"/>
      <c r="Q312" s="154"/>
      <c r="R312" s="154"/>
      <c r="S312" s="154"/>
      <c r="T312" s="154"/>
      <c r="U312" s="154"/>
      <c r="V312" s="154"/>
    </row>
    <row r="313" spans="1:22" x14ac:dyDescent="0.25">
      <c r="A313" s="154"/>
      <c r="B313" s="154"/>
      <c r="C313" s="315"/>
      <c r="D313" s="154"/>
      <c r="E313" s="154"/>
      <c r="F313" s="154"/>
      <c r="G313" s="154"/>
      <c r="H313" s="154"/>
      <c r="I313" s="154"/>
      <c r="J313" s="154"/>
      <c r="K313" s="154"/>
      <c r="L313" s="154"/>
      <c r="M313" s="154"/>
      <c r="N313" s="154"/>
      <c r="O313" s="154"/>
      <c r="P313" s="154"/>
      <c r="Q313" s="154"/>
      <c r="R313" s="154"/>
      <c r="S313" s="154"/>
      <c r="T313" s="154"/>
      <c r="U313" s="154"/>
      <c r="V313" s="154"/>
    </row>
    <row r="314" spans="1:22" x14ac:dyDescent="0.25">
      <c r="A314" s="154"/>
      <c r="B314" s="154"/>
      <c r="C314" s="315"/>
      <c r="D314" s="154"/>
      <c r="E314" s="154"/>
      <c r="F314" s="154"/>
      <c r="G314" s="154"/>
      <c r="H314" s="154"/>
      <c r="I314" s="154"/>
      <c r="J314" s="154"/>
      <c r="K314" s="154"/>
      <c r="L314" s="154"/>
      <c r="M314" s="154"/>
      <c r="N314" s="154"/>
      <c r="O314" s="154"/>
      <c r="P314" s="154"/>
      <c r="Q314" s="154"/>
      <c r="R314" s="154"/>
      <c r="S314" s="154"/>
      <c r="T314" s="154"/>
      <c r="U314" s="154"/>
      <c r="V314" s="154"/>
    </row>
    <row r="315" spans="1:22" x14ac:dyDescent="0.25">
      <c r="A315" s="154"/>
      <c r="B315" s="154"/>
      <c r="C315" s="315"/>
      <c r="D315" s="154"/>
      <c r="E315" s="154"/>
      <c r="F315" s="154"/>
      <c r="G315" s="154"/>
      <c r="H315" s="154"/>
      <c r="I315" s="154"/>
      <c r="J315" s="154"/>
      <c r="K315" s="154"/>
      <c r="L315" s="154"/>
      <c r="M315" s="154"/>
      <c r="N315" s="154"/>
      <c r="O315" s="154"/>
      <c r="P315" s="154"/>
      <c r="Q315" s="154"/>
      <c r="R315" s="154"/>
      <c r="S315" s="154"/>
      <c r="T315" s="154"/>
      <c r="U315" s="154"/>
      <c r="V315" s="154"/>
    </row>
    <row r="316" spans="1:22" x14ac:dyDescent="0.25">
      <c r="A316" s="154"/>
      <c r="B316" s="154"/>
      <c r="C316" s="315"/>
      <c r="D316" s="154"/>
      <c r="E316" s="154"/>
      <c r="F316" s="154"/>
      <c r="G316" s="154"/>
      <c r="H316" s="154"/>
      <c r="I316" s="154"/>
      <c r="J316" s="154"/>
      <c r="K316" s="154"/>
      <c r="L316" s="154"/>
      <c r="M316" s="154"/>
      <c r="N316" s="154"/>
      <c r="O316" s="154"/>
      <c r="P316" s="154"/>
      <c r="Q316" s="154"/>
      <c r="R316" s="154"/>
      <c r="S316" s="154"/>
      <c r="T316" s="154"/>
      <c r="U316" s="154"/>
      <c r="V316" s="154"/>
    </row>
    <row r="317" spans="1:22" x14ac:dyDescent="0.25">
      <c r="A317" s="154"/>
      <c r="B317" s="154"/>
      <c r="C317" s="315"/>
      <c r="D317" s="154"/>
      <c r="E317" s="154"/>
      <c r="F317" s="154"/>
      <c r="G317" s="154"/>
      <c r="H317" s="154"/>
      <c r="I317" s="154"/>
      <c r="J317" s="154"/>
      <c r="K317" s="154"/>
      <c r="L317" s="154"/>
      <c r="M317" s="154"/>
      <c r="N317" s="154"/>
      <c r="O317" s="154"/>
      <c r="P317" s="154"/>
      <c r="Q317" s="154"/>
      <c r="R317" s="154"/>
      <c r="S317" s="154"/>
      <c r="T317" s="154"/>
      <c r="U317" s="154"/>
      <c r="V317" s="154"/>
    </row>
    <row r="318" spans="1:22" x14ac:dyDescent="0.25">
      <c r="A318" s="154"/>
      <c r="B318" s="154"/>
      <c r="C318" s="315"/>
      <c r="D318" s="154"/>
      <c r="E318" s="154"/>
      <c r="F318" s="154"/>
      <c r="G318" s="154"/>
      <c r="H318" s="154"/>
      <c r="I318" s="154"/>
      <c r="J318" s="154"/>
      <c r="K318" s="154"/>
      <c r="L318" s="154"/>
      <c r="M318" s="154"/>
      <c r="N318" s="154"/>
      <c r="O318" s="154"/>
      <c r="P318" s="154"/>
      <c r="Q318" s="154"/>
      <c r="R318" s="154"/>
      <c r="S318" s="154"/>
      <c r="T318" s="154"/>
      <c r="U318" s="154"/>
      <c r="V318" s="154"/>
    </row>
    <row r="319" spans="1:22" x14ac:dyDescent="0.25">
      <c r="A319" s="154"/>
      <c r="B319" s="154"/>
      <c r="C319" s="315"/>
      <c r="D319" s="154"/>
      <c r="E319" s="154"/>
      <c r="F319" s="154"/>
      <c r="G319" s="154"/>
      <c r="H319" s="154"/>
      <c r="I319" s="154"/>
      <c r="J319" s="154"/>
      <c r="K319" s="154"/>
      <c r="L319" s="154"/>
      <c r="M319" s="154"/>
      <c r="N319" s="154"/>
      <c r="O319" s="154"/>
      <c r="P319" s="154"/>
      <c r="Q319" s="154"/>
      <c r="R319" s="154"/>
      <c r="S319" s="154"/>
      <c r="T319" s="154"/>
      <c r="U319" s="154"/>
      <c r="V319" s="154"/>
    </row>
    <row r="320" spans="1:22" x14ac:dyDescent="0.25">
      <c r="A320" s="154"/>
      <c r="B320" s="154"/>
      <c r="C320" s="315"/>
      <c r="D320" s="154"/>
      <c r="E320" s="154"/>
      <c r="F320" s="154"/>
      <c r="G320" s="154"/>
      <c r="H320" s="154"/>
      <c r="I320" s="154"/>
      <c r="J320" s="154"/>
      <c r="K320" s="154"/>
      <c r="L320" s="154"/>
      <c r="M320" s="154"/>
      <c r="N320" s="154"/>
      <c r="O320" s="154"/>
      <c r="P320" s="154"/>
      <c r="Q320" s="154"/>
      <c r="R320" s="154"/>
      <c r="S320" s="154"/>
      <c r="T320" s="154"/>
      <c r="U320" s="154"/>
      <c r="V320" s="154"/>
    </row>
    <row r="321" spans="1:22" x14ac:dyDescent="0.25">
      <c r="A321" s="154"/>
      <c r="B321" s="154"/>
      <c r="C321" s="315"/>
      <c r="D321" s="154"/>
      <c r="E321" s="154"/>
      <c r="F321" s="154"/>
      <c r="G321" s="154"/>
      <c r="H321" s="154"/>
      <c r="I321" s="154"/>
      <c r="J321" s="154"/>
      <c r="K321" s="154"/>
      <c r="L321" s="154"/>
      <c r="M321" s="154"/>
      <c r="N321" s="154"/>
      <c r="O321" s="154"/>
      <c r="P321" s="154"/>
      <c r="Q321" s="154"/>
      <c r="R321" s="154"/>
      <c r="S321" s="154"/>
      <c r="T321" s="154"/>
      <c r="U321" s="154"/>
      <c r="V321" s="154"/>
    </row>
    <row r="322" spans="1:22" x14ac:dyDescent="0.25">
      <c r="A322" s="154"/>
      <c r="B322" s="154"/>
      <c r="C322" s="315"/>
      <c r="D322" s="154"/>
      <c r="E322" s="154"/>
      <c r="F322" s="154"/>
      <c r="G322" s="154"/>
      <c r="H322" s="154"/>
      <c r="I322" s="154"/>
      <c r="J322" s="154"/>
      <c r="K322" s="154"/>
      <c r="L322" s="154"/>
      <c r="M322" s="154"/>
      <c r="N322" s="154"/>
      <c r="O322" s="154"/>
      <c r="P322" s="154"/>
      <c r="Q322" s="154"/>
      <c r="R322" s="154"/>
      <c r="S322" s="154"/>
      <c r="T322" s="154"/>
      <c r="U322" s="154"/>
      <c r="V322" s="154"/>
    </row>
    <row r="323" spans="1:22" x14ac:dyDescent="0.25">
      <c r="A323" s="154"/>
      <c r="B323" s="154"/>
      <c r="C323" s="315"/>
      <c r="D323" s="154"/>
      <c r="E323" s="154"/>
      <c r="F323" s="154"/>
      <c r="G323" s="154"/>
      <c r="H323" s="154"/>
      <c r="I323" s="154"/>
      <c r="J323" s="154"/>
      <c r="K323" s="154"/>
      <c r="L323" s="154"/>
      <c r="M323" s="154"/>
      <c r="N323" s="154"/>
      <c r="O323" s="154"/>
      <c r="P323" s="154"/>
      <c r="Q323" s="154"/>
      <c r="R323" s="154"/>
      <c r="S323" s="154"/>
      <c r="T323" s="154"/>
      <c r="U323" s="154"/>
      <c r="V323" s="154"/>
    </row>
    <row r="324" spans="1:22" x14ac:dyDescent="0.25">
      <c r="A324" s="154"/>
      <c r="B324" s="154"/>
      <c r="C324" s="315"/>
      <c r="D324" s="154"/>
      <c r="E324" s="154"/>
      <c r="F324" s="154"/>
      <c r="G324" s="154"/>
      <c r="H324" s="154"/>
      <c r="I324" s="154"/>
      <c r="J324" s="154"/>
      <c r="K324" s="154"/>
      <c r="L324" s="154"/>
      <c r="M324" s="154"/>
      <c r="N324" s="154"/>
      <c r="O324" s="154"/>
      <c r="P324" s="154"/>
      <c r="Q324" s="154"/>
      <c r="R324" s="154"/>
      <c r="S324" s="154"/>
      <c r="T324" s="154"/>
      <c r="U324" s="154"/>
      <c r="V324" s="154"/>
    </row>
    <row r="325" spans="1:22" x14ac:dyDescent="0.25">
      <c r="A325" s="154"/>
      <c r="B325" s="154"/>
      <c r="C325" s="315"/>
      <c r="D325" s="154"/>
      <c r="E325" s="154"/>
      <c r="F325" s="154"/>
      <c r="G325" s="154"/>
      <c r="H325" s="154"/>
      <c r="I325" s="154"/>
      <c r="J325" s="154"/>
      <c r="K325" s="154"/>
      <c r="L325" s="154"/>
      <c r="M325" s="154"/>
      <c r="N325" s="154"/>
      <c r="O325" s="154"/>
      <c r="P325" s="154"/>
      <c r="Q325" s="154"/>
      <c r="R325" s="154"/>
      <c r="S325" s="154"/>
      <c r="T325" s="154"/>
      <c r="U325" s="154"/>
      <c r="V325" s="154"/>
    </row>
    <row r="326" spans="1:22" x14ac:dyDescent="0.25">
      <c r="A326" s="154"/>
      <c r="B326" s="154"/>
      <c r="C326" s="315"/>
      <c r="D326" s="154"/>
      <c r="E326" s="154"/>
      <c r="F326" s="154"/>
      <c r="G326" s="154"/>
      <c r="H326" s="154"/>
      <c r="I326" s="154"/>
      <c r="J326" s="154"/>
      <c r="K326" s="154"/>
      <c r="L326" s="154"/>
      <c r="M326" s="154"/>
      <c r="N326" s="154"/>
      <c r="O326" s="154"/>
      <c r="P326" s="154"/>
      <c r="Q326" s="154"/>
      <c r="R326" s="154"/>
      <c r="S326" s="154"/>
      <c r="T326" s="154"/>
      <c r="U326" s="154"/>
      <c r="V326" s="154"/>
    </row>
    <row r="327" spans="1:22" x14ac:dyDescent="0.25">
      <c r="A327" s="154"/>
      <c r="B327" s="154"/>
      <c r="C327" s="315"/>
      <c r="D327" s="154"/>
      <c r="E327" s="154"/>
      <c r="F327" s="154"/>
      <c r="G327" s="154"/>
      <c r="H327" s="154"/>
      <c r="I327" s="154"/>
      <c r="J327" s="154"/>
      <c r="K327" s="154"/>
      <c r="L327" s="154"/>
      <c r="M327" s="154"/>
      <c r="N327" s="154"/>
      <c r="O327" s="154"/>
      <c r="P327" s="154"/>
      <c r="Q327" s="154"/>
      <c r="R327" s="154"/>
      <c r="S327" s="154"/>
      <c r="T327" s="154"/>
      <c r="U327" s="154"/>
      <c r="V327" s="154"/>
    </row>
    <row r="328" spans="1:22" x14ac:dyDescent="0.25">
      <c r="A328" s="154"/>
      <c r="B328" s="154"/>
      <c r="C328" s="315"/>
      <c r="D328" s="154"/>
      <c r="E328" s="154"/>
      <c r="F328" s="154"/>
      <c r="G328" s="154"/>
      <c r="H328" s="154"/>
      <c r="I328" s="154"/>
      <c r="J328" s="154"/>
      <c r="K328" s="154"/>
      <c r="L328" s="154"/>
      <c r="M328" s="154"/>
      <c r="N328" s="154"/>
      <c r="O328" s="154"/>
      <c r="P328" s="154"/>
      <c r="Q328" s="154"/>
      <c r="R328" s="154"/>
      <c r="S328" s="154"/>
      <c r="T328" s="154"/>
      <c r="U328" s="154"/>
      <c r="V328" s="154"/>
    </row>
    <row r="329" spans="1:22" x14ac:dyDescent="0.25">
      <c r="A329" s="154"/>
      <c r="B329" s="154"/>
      <c r="C329" s="315"/>
      <c r="D329" s="154"/>
      <c r="E329" s="154"/>
      <c r="F329" s="154"/>
      <c r="G329" s="154"/>
      <c r="H329" s="154"/>
      <c r="I329" s="154"/>
      <c r="J329" s="154"/>
      <c r="K329" s="154"/>
      <c r="L329" s="154"/>
      <c r="M329" s="154"/>
      <c r="N329" s="154"/>
      <c r="O329" s="154"/>
      <c r="P329" s="154"/>
      <c r="Q329" s="154"/>
      <c r="R329" s="154"/>
      <c r="S329" s="154"/>
      <c r="T329" s="154"/>
      <c r="U329" s="154"/>
      <c r="V329" s="154"/>
    </row>
    <row r="330" spans="1:22" x14ac:dyDescent="0.25">
      <c r="A330" s="154"/>
      <c r="B330" s="154"/>
      <c r="C330" s="315"/>
      <c r="D330" s="154"/>
      <c r="E330" s="154"/>
      <c r="F330" s="154"/>
      <c r="G330" s="154"/>
      <c r="H330" s="154"/>
      <c r="I330" s="154"/>
      <c r="J330" s="154"/>
      <c r="K330" s="154"/>
      <c r="L330" s="154"/>
      <c r="M330" s="154"/>
      <c r="N330" s="154"/>
      <c r="O330" s="154"/>
      <c r="P330" s="154"/>
      <c r="Q330" s="154"/>
      <c r="R330" s="154"/>
      <c r="S330" s="154"/>
      <c r="T330" s="154"/>
      <c r="U330" s="154"/>
      <c r="V330" s="154"/>
    </row>
    <row r="331" spans="1:22" x14ac:dyDescent="0.25">
      <c r="A331" s="154"/>
      <c r="B331" s="154"/>
      <c r="C331" s="315"/>
      <c r="D331" s="154"/>
      <c r="E331" s="154"/>
      <c r="F331" s="154"/>
      <c r="G331" s="154"/>
      <c r="H331" s="154"/>
      <c r="I331" s="154"/>
      <c r="J331" s="154"/>
      <c r="K331" s="154"/>
      <c r="L331" s="154"/>
      <c r="M331" s="154"/>
      <c r="N331" s="154"/>
      <c r="O331" s="154"/>
      <c r="P331" s="154"/>
      <c r="Q331" s="154"/>
      <c r="R331" s="154"/>
      <c r="S331" s="154"/>
      <c r="T331" s="154"/>
      <c r="U331" s="154"/>
      <c r="V331" s="154"/>
    </row>
    <row r="332" spans="1:22" x14ac:dyDescent="0.25">
      <c r="A332" s="154"/>
      <c r="B332" s="154"/>
      <c r="C332" s="315"/>
      <c r="D332" s="154"/>
      <c r="E332" s="154"/>
      <c r="F332" s="154"/>
      <c r="G332" s="154"/>
      <c r="H332" s="154"/>
      <c r="I332" s="154"/>
      <c r="J332" s="154"/>
      <c r="K332" s="154"/>
      <c r="L332" s="154"/>
      <c r="M332" s="154"/>
      <c r="N332" s="154"/>
      <c r="O332" s="154"/>
      <c r="P332" s="154"/>
      <c r="Q332" s="154"/>
      <c r="R332" s="154"/>
      <c r="S332" s="154"/>
      <c r="T332" s="154"/>
      <c r="U332" s="154"/>
      <c r="V332" s="154"/>
    </row>
    <row r="333" spans="1:22" x14ac:dyDescent="0.25">
      <c r="A333" s="154"/>
      <c r="B333" s="154"/>
      <c r="C333" s="315"/>
      <c r="D333" s="154"/>
      <c r="E333" s="154"/>
      <c r="F333" s="154"/>
      <c r="G333" s="154"/>
      <c r="H333" s="154"/>
      <c r="I333" s="154"/>
      <c r="J333" s="154"/>
      <c r="K333" s="154"/>
      <c r="L333" s="154"/>
      <c r="M333" s="154"/>
      <c r="N333" s="154"/>
      <c r="O333" s="154"/>
      <c r="P333" s="154"/>
      <c r="Q333" s="154"/>
      <c r="R333" s="154"/>
      <c r="S333" s="154"/>
      <c r="T333" s="154"/>
      <c r="U333" s="154"/>
      <c r="V333" s="154"/>
    </row>
    <row r="334" spans="1:22" x14ac:dyDescent="0.25">
      <c r="A334" s="154"/>
      <c r="B334" s="154"/>
      <c r="C334" s="315"/>
      <c r="D334" s="154"/>
      <c r="E334" s="154"/>
      <c r="F334" s="154"/>
      <c r="G334" s="154"/>
      <c r="H334" s="154"/>
      <c r="I334" s="154"/>
      <c r="J334" s="154"/>
      <c r="K334" s="154"/>
      <c r="L334" s="154"/>
      <c r="M334" s="154"/>
      <c r="N334" s="154"/>
      <c r="O334" s="154"/>
      <c r="P334" s="154"/>
      <c r="Q334" s="154"/>
      <c r="R334" s="154"/>
      <c r="S334" s="154"/>
      <c r="T334" s="154"/>
      <c r="U334" s="154"/>
      <c r="V334" s="154"/>
    </row>
    <row r="335" spans="1:22" x14ac:dyDescent="0.25">
      <c r="A335" s="154"/>
      <c r="B335" s="154"/>
      <c r="C335" s="315"/>
      <c r="D335" s="154"/>
      <c r="E335" s="154"/>
      <c r="F335" s="154"/>
      <c r="G335" s="154"/>
      <c r="H335" s="154"/>
      <c r="I335" s="154"/>
      <c r="J335" s="154"/>
      <c r="K335" s="154"/>
      <c r="L335" s="154"/>
      <c r="M335" s="154"/>
      <c r="N335" s="154"/>
      <c r="O335" s="154"/>
      <c r="P335" s="154"/>
      <c r="Q335" s="154"/>
      <c r="R335" s="154"/>
      <c r="S335" s="154"/>
      <c r="T335" s="154"/>
      <c r="U335" s="154"/>
      <c r="V335" s="154"/>
    </row>
    <row r="336" spans="1:22" x14ac:dyDescent="0.25">
      <c r="A336" s="154"/>
      <c r="B336" s="154"/>
      <c r="C336" s="315"/>
      <c r="D336" s="154"/>
      <c r="E336" s="154"/>
      <c r="F336" s="154"/>
      <c r="G336" s="154"/>
      <c r="H336" s="154"/>
      <c r="I336" s="154"/>
      <c r="J336" s="154"/>
      <c r="K336" s="154"/>
      <c r="L336" s="154"/>
      <c r="M336" s="154"/>
      <c r="N336" s="154"/>
      <c r="O336" s="154"/>
      <c r="P336" s="154"/>
      <c r="Q336" s="154"/>
      <c r="R336" s="154"/>
      <c r="S336" s="154"/>
      <c r="T336" s="154"/>
      <c r="U336" s="154"/>
      <c r="V336" s="154"/>
    </row>
    <row r="337" spans="1:22" x14ac:dyDescent="0.25">
      <c r="A337" s="154"/>
      <c r="B337" s="154"/>
      <c r="C337" s="315"/>
      <c r="D337" s="154"/>
      <c r="E337" s="154"/>
      <c r="F337" s="154"/>
      <c r="G337" s="154"/>
      <c r="H337" s="154"/>
      <c r="I337" s="154"/>
      <c r="J337" s="154"/>
      <c r="K337" s="154"/>
      <c r="L337" s="154"/>
      <c r="M337" s="154"/>
      <c r="N337" s="154"/>
      <c r="O337" s="154"/>
      <c r="P337" s="154"/>
      <c r="Q337" s="154"/>
      <c r="R337" s="154"/>
      <c r="S337" s="154"/>
      <c r="T337" s="154"/>
      <c r="U337" s="154"/>
      <c r="V337" s="154"/>
    </row>
    <row r="338" spans="1:22" x14ac:dyDescent="0.25">
      <c r="A338" s="154"/>
      <c r="B338" s="154"/>
      <c r="C338" s="315"/>
      <c r="D338" s="154"/>
      <c r="E338" s="154"/>
      <c r="F338" s="154"/>
      <c r="G338" s="154"/>
      <c r="H338" s="154"/>
      <c r="I338" s="154"/>
      <c r="J338" s="154"/>
      <c r="K338" s="154"/>
      <c r="L338" s="154"/>
      <c r="M338" s="154"/>
      <c r="N338" s="154"/>
      <c r="O338" s="154"/>
      <c r="P338" s="154"/>
      <c r="Q338" s="154"/>
      <c r="R338" s="154"/>
      <c r="S338" s="154"/>
      <c r="T338" s="154"/>
      <c r="U338" s="154"/>
      <c r="V338" s="154"/>
    </row>
    <row r="339" spans="1:22" x14ac:dyDescent="0.25">
      <c r="A339" s="154"/>
      <c r="B339" s="154"/>
      <c r="C339" s="315"/>
      <c r="D339" s="154"/>
      <c r="E339" s="154"/>
      <c r="F339" s="154"/>
      <c r="G339" s="154"/>
      <c r="H339" s="154"/>
      <c r="I339" s="154"/>
      <c r="J339" s="154"/>
      <c r="K339" s="154"/>
      <c r="L339" s="154"/>
      <c r="M339" s="154"/>
      <c r="N339" s="154"/>
      <c r="O339" s="154"/>
      <c r="P339" s="154"/>
      <c r="Q339" s="154"/>
      <c r="R339" s="154"/>
      <c r="S339" s="154"/>
      <c r="T339" s="154"/>
      <c r="U339" s="154"/>
      <c r="V339" s="154"/>
    </row>
    <row r="340" spans="1:22" x14ac:dyDescent="0.25">
      <c r="A340" s="154"/>
      <c r="B340" s="154"/>
      <c r="C340" s="315"/>
      <c r="D340" s="154"/>
      <c r="E340" s="154"/>
      <c r="F340" s="154"/>
      <c r="G340" s="154"/>
      <c r="H340" s="154"/>
      <c r="I340" s="154"/>
      <c r="J340" s="154"/>
      <c r="K340" s="154"/>
      <c r="L340" s="154"/>
      <c r="M340" s="154"/>
      <c r="N340" s="154"/>
      <c r="O340" s="154"/>
      <c r="P340" s="154"/>
      <c r="Q340" s="154"/>
      <c r="R340" s="154"/>
      <c r="S340" s="154"/>
      <c r="T340" s="154"/>
      <c r="U340" s="154"/>
      <c r="V340" s="154"/>
    </row>
  </sheetData>
  <mergeCells count="12">
    <mergeCell ref="A24:C24"/>
    <mergeCell ref="A39:C39"/>
    <mergeCell ref="A47:C47"/>
    <mergeCell ref="A16:C16"/>
    <mergeCell ref="A18:C18"/>
    <mergeCell ref="A15:C15"/>
    <mergeCell ref="A5:B5"/>
    <mergeCell ref="A7:C7"/>
    <mergeCell ref="A9:C9"/>
    <mergeCell ref="A10:C10"/>
    <mergeCell ref="A12:C12"/>
    <mergeCell ref="A13:C13"/>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B20" sqref="B20"/>
      <selection pane="topRight" activeCell="F20" sqref="F20"/>
      <selection pane="bottomLeft" activeCell="B25" sqref="B25"/>
      <selection pane="bottomRight" activeCell="Q42" sqref="Q42"/>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4.5703125" style="19" customWidth="1"/>
    <col min="8" max="8" width="10.28515625" style="19" customWidth="1"/>
    <col min="9" max="9" width="8.7109375" style="19" customWidth="1"/>
    <col min="10" max="10" width="8.140625" style="19" customWidth="1"/>
    <col min="11" max="11" width="8.7109375" style="19" customWidth="1"/>
    <col min="12" max="12" width="11.85546875" style="18" customWidth="1"/>
    <col min="13" max="13" width="9.7109375" style="18" customWidth="1"/>
    <col min="14" max="14" width="11.140625" style="18" customWidth="1"/>
    <col min="15" max="15" width="7.42578125" style="18" customWidth="1"/>
    <col min="16" max="16" width="10.85546875" style="18" customWidth="1"/>
    <col min="17" max="17" width="10.42578125" style="18" customWidth="1"/>
    <col min="18" max="19" width="11.140625" style="18" customWidth="1"/>
    <col min="20" max="27" width="7.42578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5" t="s">
        <v>65</v>
      </c>
    </row>
    <row r="2" spans="1:29" ht="18.75" x14ac:dyDescent="0.3">
      <c r="A2" s="19"/>
      <c r="B2" s="19"/>
      <c r="C2" s="19"/>
      <c r="D2" s="19"/>
      <c r="E2" s="19"/>
      <c r="F2" s="19"/>
      <c r="L2" s="19"/>
      <c r="M2" s="19"/>
      <c r="AC2" s="1" t="s">
        <v>7</v>
      </c>
    </row>
    <row r="3" spans="1:29" ht="18.75" x14ac:dyDescent="0.3">
      <c r="A3" s="19"/>
      <c r="B3" s="19"/>
      <c r="C3" s="19"/>
      <c r="D3" s="19"/>
      <c r="E3" s="19"/>
      <c r="F3" s="19"/>
      <c r="L3" s="19"/>
      <c r="M3" s="19"/>
      <c r="AC3" s="1" t="s">
        <v>64</v>
      </c>
    </row>
    <row r="4" spans="1:29" ht="18.75" customHeight="1" x14ac:dyDescent="0.25">
      <c r="A4" s="346" t="str">
        <f>'6.1. Паспорт сетевой график'!A5</f>
        <v>Год раскрытия информации: 2020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5" s="19"/>
      <c r="B5" s="19"/>
      <c r="C5" s="19"/>
      <c r="D5" s="19"/>
      <c r="E5" s="19"/>
      <c r="F5" s="19"/>
      <c r="L5" s="19"/>
      <c r="M5" s="19"/>
      <c r="AC5" s="1"/>
    </row>
    <row r="6" spans="1:29" ht="18.75" x14ac:dyDescent="0.25">
      <c r="A6" s="338" t="s">
        <v>6</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row>
    <row r="7" spans="1:29" ht="18.75" x14ac:dyDescent="0.25">
      <c r="A7" s="112"/>
      <c r="B7" s="112"/>
      <c r="C7" s="112"/>
      <c r="D7" s="112"/>
      <c r="E7" s="112"/>
      <c r="F7" s="112"/>
      <c r="G7" s="112"/>
      <c r="H7" s="112"/>
      <c r="I7" s="112"/>
      <c r="J7" s="176"/>
      <c r="K7" s="176"/>
      <c r="L7" s="176"/>
      <c r="M7" s="176"/>
      <c r="N7" s="176"/>
      <c r="O7" s="176"/>
      <c r="P7" s="176"/>
      <c r="Q7" s="176"/>
      <c r="R7" s="176"/>
      <c r="S7" s="176"/>
      <c r="T7" s="176"/>
      <c r="U7" s="176"/>
      <c r="V7" s="176"/>
      <c r="W7" s="176"/>
      <c r="X7" s="176"/>
      <c r="Y7" s="176"/>
      <c r="Z7" s="176"/>
      <c r="AA7" s="176"/>
      <c r="AB7" s="176"/>
      <c r="AC7" s="176"/>
    </row>
    <row r="8" spans="1:29" x14ac:dyDescent="0.25">
      <c r="A8" s="347" t="str">
        <f>'6.1. Паспорт сетевой график'!A9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40" t="s">
        <v>5</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row>
    <row r="10" spans="1:29" ht="18.75" x14ac:dyDescent="0.25">
      <c r="A10" s="112"/>
      <c r="B10" s="112"/>
      <c r="C10" s="112"/>
      <c r="D10" s="112"/>
      <c r="E10" s="112"/>
      <c r="F10" s="112"/>
      <c r="G10" s="112"/>
      <c r="H10" s="112"/>
      <c r="I10" s="112"/>
      <c r="J10" s="176"/>
      <c r="K10" s="176"/>
      <c r="L10" s="176"/>
      <c r="M10" s="176"/>
      <c r="N10" s="176"/>
      <c r="O10" s="176"/>
      <c r="P10" s="176"/>
      <c r="Q10" s="176"/>
      <c r="R10" s="176"/>
      <c r="S10" s="176"/>
      <c r="T10" s="176"/>
      <c r="U10" s="176"/>
      <c r="V10" s="176"/>
      <c r="W10" s="176"/>
      <c r="X10" s="176"/>
      <c r="Y10" s="176"/>
      <c r="Z10" s="176"/>
      <c r="AA10" s="176"/>
      <c r="AB10" s="176"/>
      <c r="AC10" s="176"/>
    </row>
    <row r="11" spans="1:29" x14ac:dyDescent="0.25">
      <c r="A11" s="347" t="str">
        <f>'6.1. Паспорт сетевой график'!A12</f>
        <v>H_16-0184</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40" t="s">
        <v>4</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row>
    <row r="13" spans="1:29" ht="16.5" customHeight="1" x14ac:dyDescent="0.3">
      <c r="A13" s="160"/>
      <c r="B13" s="160"/>
      <c r="C13" s="160"/>
      <c r="D13" s="160"/>
      <c r="E13" s="160"/>
      <c r="F13" s="160"/>
      <c r="G13" s="160"/>
      <c r="H13" s="160"/>
      <c r="I13" s="160"/>
      <c r="J13" s="33"/>
      <c r="K13" s="33"/>
      <c r="L13" s="33"/>
      <c r="M13" s="33"/>
      <c r="N13" s="33"/>
      <c r="O13" s="33"/>
      <c r="P13" s="33"/>
      <c r="Q13" s="33"/>
      <c r="R13" s="33"/>
      <c r="S13" s="33"/>
      <c r="T13" s="33"/>
      <c r="U13" s="33"/>
      <c r="V13" s="33"/>
      <c r="W13" s="33"/>
      <c r="X13" s="33"/>
      <c r="Y13" s="33"/>
      <c r="Z13" s="33"/>
      <c r="AA13" s="33"/>
      <c r="AB13" s="33"/>
      <c r="AC13" s="33"/>
    </row>
    <row r="14" spans="1:29" ht="36" customHeight="1" x14ac:dyDescent="0.25">
      <c r="A14" s="352" t="str">
        <f>'6.1. Паспорт сетевой график'!A15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row>
    <row r="15" spans="1:29" ht="15.75" customHeight="1" x14ac:dyDescent="0.25">
      <c r="A15" s="340" t="s">
        <v>3</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427" t="s">
        <v>350</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420" t="s">
        <v>180</v>
      </c>
      <c r="B20" s="420" t="s">
        <v>179</v>
      </c>
      <c r="C20" s="419" t="s">
        <v>178</v>
      </c>
      <c r="D20" s="419"/>
      <c r="E20" s="426" t="s">
        <v>177</v>
      </c>
      <c r="F20" s="426"/>
      <c r="G20" s="420" t="s">
        <v>404</v>
      </c>
      <c r="H20" s="423">
        <v>2016</v>
      </c>
      <c r="I20" s="424"/>
      <c r="J20" s="424"/>
      <c r="K20" s="424"/>
      <c r="L20" s="423">
        <v>2017</v>
      </c>
      <c r="M20" s="424"/>
      <c r="N20" s="424"/>
      <c r="O20" s="424"/>
      <c r="P20" s="423">
        <v>2018</v>
      </c>
      <c r="Q20" s="424"/>
      <c r="R20" s="424"/>
      <c r="S20" s="424"/>
      <c r="T20" s="423">
        <v>2019</v>
      </c>
      <c r="U20" s="424"/>
      <c r="V20" s="424"/>
      <c r="W20" s="424"/>
      <c r="X20" s="423">
        <v>2020</v>
      </c>
      <c r="Y20" s="424"/>
      <c r="Z20" s="424"/>
      <c r="AA20" s="424"/>
      <c r="AB20" s="428" t="s">
        <v>176</v>
      </c>
      <c r="AC20" s="428"/>
      <c r="AD20" s="32"/>
      <c r="AE20" s="32"/>
      <c r="AF20" s="32"/>
    </row>
    <row r="21" spans="1:32" ht="99.75" customHeight="1" x14ac:dyDescent="0.25">
      <c r="A21" s="421"/>
      <c r="B21" s="421"/>
      <c r="C21" s="419"/>
      <c r="D21" s="419"/>
      <c r="E21" s="426"/>
      <c r="F21" s="426"/>
      <c r="G21" s="421"/>
      <c r="H21" s="419" t="s">
        <v>1</v>
      </c>
      <c r="I21" s="419"/>
      <c r="J21" s="419" t="s">
        <v>8</v>
      </c>
      <c r="K21" s="419"/>
      <c r="L21" s="419" t="s">
        <v>1</v>
      </c>
      <c r="M21" s="419"/>
      <c r="N21" s="419" t="s">
        <v>8</v>
      </c>
      <c r="O21" s="419"/>
      <c r="P21" s="419" t="s">
        <v>1</v>
      </c>
      <c r="Q21" s="419"/>
      <c r="R21" s="419" t="s">
        <v>8</v>
      </c>
      <c r="S21" s="419"/>
      <c r="T21" s="419" t="s">
        <v>1</v>
      </c>
      <c r="U21" s="419"/>
      <c r="V21" s="419" t="s">
        <v>8</v>
      </c>
      <c r="W21" s="419"/>
      <c r="X21" s="419" t="s">
        <v>1</v>
      </c>
      <c r="Y21" s="419"/>
      <c r="Z21" s="419" t="s">
        <v>8</v>
      </c>
      <c r="AA21" s="419"/>
      <c r="AB21" s="428"/>
      <c r="AC21" s="428"/>
    </row>
    <row r="22" spans="1:32" ht="89.25" customHeight="1" x14ac:dyDescent="0.25">
      <c r="A22" s="422"/>
      <c r="B22" s="422"/>
      <c r="C22" s="129" t="s">
        <v>1</v>
      </c>
      <c r="D22" s="129" t="s">
        <v>175</v>
      </c>
      <c r="E22" s="31" t="s">
        <v>393</v>
      </c>
      <c r="F22" s="31" t="s">
        <v>546</v>
      </c>
      <c r="G22" s="422"/>
      <c r="H22" s="30" t="s">
        <v>331</v>
      </c>
      <c r="I22" s="30" t="s">
        <v>332</v>
      </c>
      <c r="J22" s="30" t="s">
        <v>331</v>
      </c>
      <c r="K22" s="30" t="s">
        <v>332</v>
      </c>
      <c r="L22" s="30" t="s">
        <v>331</v>
      </c>
      <c r="M22" s="30" t="s">
        <v>332</v>
      </c>
      <c r="N22" s="30" t="s">
        <v>331</v>
      </c>
      <c r="O22" s="30" t="s">
        <v>332</v>
      </c>
      <c r="P22" s="30" t="s">
        <v>331</v>
      </c>
      <c r="Q22" s="30" t="s">
        <v>332</v>
      </c>
      <c r="R22" s="30" t="s">
        <v>331</v>
      </c>
      <c r="S22" s="30" t="s">
        <v>332</v>
      </c>
      <c r="T22" s="30" t="s">
        <v>331</v>
      </c>
      <c r="U22" s="30" t="s">
        <v>332</v>
      </c>
      <c r="V22" s="30" t="s">
        <v>331</v>
      </c>
      <c r="W22" s="30" t="s">
        <v>332</v>
      </c>
      <c r="X22" s="30" t="s">
        <v>331</v>
      </c>
      <c r="Y22" s="30" t="s">
        <v>332</v>
      </c>
      <c r="Z22" s="30" t="s">
        <v>331</v>
      </c>
      <c r="AA22" s="30" t="s">
        <v>332</v>
      </c>
      <c r="AB22" s="129" t="s">
        <v>1</v>
      </c>
      <c r="AC22" s="129" t="s">
        <v>8</v>
      </c>
    </row>
    <row r="23" spans="1:32" ht="19.5" customHeight="1" x14ac:dyDescent="0.2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32</v>
      </c>
      <c r="AC23" s="128">
        <v>33</v>
      </c>
    </row>
    <row r="24" spans="1:32" ht="47.25" customHeight="1" x14ac:dyDescent="0.25">
      <c r="A24" s="28">
        <v>1</v>
      </c>
      <c r="B24" s="27" t="s">
        <v>174</v>
      </c>
      <c r="C24" s="109">
        <v>2333.8152889119997</v>
      </c>
      <c r="D24" s="109">
        <v>0</v>
      </c>
      <c r="E24" s="109">
        <f t="shared" ref="E24" si="0">SUM(E25:E29)</f>
        <v>2333.8152889119997</v>
      </c>
      <c r="F24" s="109">
        <f>E24-G24-J24-N24-R24</f>
        <v>-12.646557631000405</v>
      </c>
      <c r="G24" s="109">
        <v>0</v>
      </c>
      <c r="H24" s="109">
        <f>SUM(H25:H29)</f>
        <v>0</v>
      </c>
      <c r="I24" s="110">
        <v>0</v>
      </c>
      <c r="J24" s="109">
        <f>SUM(J25:J29)</f>
        <v>21.661552</v>
      </c>
      <c r="K24" s="109">
        <v>0</v>
      </c>
      <c r="L24" s="109">
        <f>SUM(L25:L29)</f>
        <v>1172.2116192499998</v>
      </c>
      <c r="M24" s="109">
        <v>0</v>
      </c>
      <c r="N24" s="109">
        <f>SUM(N25:N29)</f>
        <v>851.05946370979996</v>
      </c>
      <c r="O24" s="109">
        <v>0</v>
      </c>
      <c r="P24" s="109">
        <f>SUM(P25:P29)</f>
        <v>1139.9421182602348</v>
      </c>
      <c r="Q24" s="109">
        <f t="shared" ref="Q24:AA24" si="1">SUM(Q25:Q29)</f>
        <v>1139.9421182602348</v>
      </c>
      <c r="R24" s="109">
        <f t="shared" si="1"/>
        <v>1473.7408308332001</v>
      </c>
      <c r="S24" s="109">
        <f t="shared" si="1"/>
        <v>452.67849268800001</v>
      </c>
      <c r="T24" s="109">
        <f t="shared" si="1"/>
        <v>0</v>
      </c>
      <c r="U24" s="109">
        <f t="shared" si="1"/>
        <v>0</v>
      </c>
      <c r="V24" s="109">
        <f t="shared" si="1"/>
        <v>0</v>
      </c>
      <c r="W24" s="109">
        <f t="shared" si="1"/>
        <v>0</v>
      </c>
      <c r="X24" s="109">
        <f t="shared" si="1"/>
        <v>0</v>
      </c>
      <c r="Y24" s="109">
        <f t="shared" si="1"/>
        <v>0</v>
      </c>
      <c r="Z24" s="109">
        <f t="shared" si="1"/>
        <v>0</v>
      </c>
      <c r="AA24" s="109">
        <f t="shared" si="1"/>
        <v>0</v>
      </c>
      <c r="AB24" s="109">
        <f t="shared" ref="AB24:AB64" si="2">SUM(H24,L24,P24,T24,X24)</f>
        <v>2312.1537375102344</v>
      </c>
      <c r="AC24" s="109">
        <f>SUM(J24,N24,R24,V24,Z24)</f>
        <v>2346.4618465430003</v>
      </c>
    </row>
    <row r="25" spans="1:32" ht="24" customHeight="1" x14ac:dyDescent="0.25">
      <c r="A25" s="26" t="s">
        <v>173</v>
      </c>
      <c r="B25" s="7" t="s">
        <v>172</v>
      </c>
      <c r="C25" s="109">
        <v>0</v>
      </c>
      <c r="D25" s="109">
        <v>0</v>
      </c>
      <c r="E25" s="109">
        <f>C25</f>
        <v>0</v>
      </c>
      <c r="F25" s="109">
        <f t="shared" ref="F25:F64" si="3">E25-G25-J25-N25-R25</f>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09">
        <f t="shared" si="2"/>
        <v>0</v>
      </c>
      <c r="AC25" s="109">
        <f t="shared" ref="AC25:AC64" si="4">SUM(J25,N25,R25,V25,Z25)</f>
        <v>0</v>
      </c>
    </row>
    <row r="26" spans="1:32" x14ac:dyDescent="0.25">
      <c r="A26" s="26" t="s">
        <v>171</v>
      </c>
      <c r="B26" s="7" t="s">
        <v>170</v>
      </c>
      <c r="C26" s="109">
        <v>0</v>
      </c>
      <c r="D26" s="109">
        <v>0</v>
      </c>
      <c r="E26" s="109">
        <f>C26</f>
        <v>0</v>
      </c>
      <c r="F26" s="109">
        <f t="shared" si="3"/>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09">
        <f t="shared" si="2"/>
        <v>0</v>
      </c>
      <c r="AC26" s="109">
        <f t="shared" si="4"/>
        <v>0</v>
      </c>
    </row>
    <row r="27" spans="1:32" ht="31.5" x14ac:dyDescent="0.25">
      <c r="A27" s="26" t="s">
        <v>169</v>
      </c>
      <c r="B27" s="7" t="s">
        <v>312</v>
      </c>
      <c r="C27" s="109">
        <v>0.57155200000000006</v>
      </c>
      <c r="D27" s="109">
        <v>0</v>
      </c>
      <c r="E27" s="109">
        <f>C27</f>
        <v>0.57155200000000006</v>
      </c>
      <c r="F27" s="109">
        <f t="shared" si="3"/>
        <v>1.1102230246251565E-16</v>
      </c>
      <c r="G27" s="110">
        <v>0</v>
      </c>
      <c r="H27" s="110">
        <v>0</v>
      </c>
      <c r="I27" s="110">
        <v>0</v>
      </c>
      <c r="J27" s="110">
        <v>0.57155199999999995</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09">
        <f t="shared" si="2"/>
        <v>0</v>
      </c>
      <c r="AC27" s="109">
        <f t="shared" si="4"/>
        <v>0.57155199999999995</v>
      </c>
    </row>
    <row r="28" spans="1:32" x14ac:dyDescent="0.25">
      <c r="A28" s="26" t="s">
        <v>168</v>
      </c>
      <c r="B28" s="7" t="s">
        <v>394</v>
      </c>
      <c r="C28" s="109">
        <v>0</v>
      </c>
      <c r="D28" s="109">
        <v>0</v>
      </c>
      <c r="E28" s="109">
        <f>C28</f>
        <v>0</v>
      </c>
      <c r="F28" s="109">
        <f t="shared" si="3"/>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09">
        <f t="shared" si="2"/>
        <v>0</v>
      </c>
      <c r="AC28" s="109">
        <f t="shared" si="4"/>
        <v>0</v>
      </c>
    </row>
    <row r="29" spans="1:32" x14ac:dyDescent="0.25">
      <c r="A29" s="26" t="s">
        <v>167</v>
      </c>
      <c r="B29" s="29" t="s">
        <v>166</v>
      </c>
      <c r="C29" s="109">
        <v>2333.2437369119998</v>
      </c>
      <c r="D29" s="109">
        <v>0</v>
      </c>
      <c r="E29" s="109">
        <f>C29</f>
        <v>2333.2437369119998</v>
      </c>
      <c r="F29" s="109">
        <f t="shared" si="3"/>
        <v>-12.646557631000405</v>
      </c>
      <c r="G29" s="110">
        <v>0</v>
      </c>
      <c r="H29" s="110">
        <v>0</v>
      </c>
      <c r="I29" s="110">
        <v>0</v>
      </c>
      <c r="J29" s="110">
        <v>21.09</v>
      </c>
      <c r="K29" s="110">
        <v>0</v>
      </c>
      <c r="L29" s="110">
        <v>1172.2116192499998</v>
      </c>
      <c r="M29" s="110">
        <v>0</v>
      </c>
      <c r="N29" s="110">
        <v>851.05946370979996</v>
      </c>
      <c r="O29" s="110">
        <v>0</v>
      </c>
      <c r="P29" s="110">
        <v>1139.9421182602348</v>
      </c>
      <c r="Q29" s="110">
        <v>1139.9421182602348</v>
      </c>
      <c r="R29" s="110">
        <v>1473.7408308332001</v>
      </c>
      <c r="S29" s="110">
        <v>452.67849268800001</v>
      </c>
      <c r="T29" s="110">
        <v>0</v>
      </c>
      <c r="U29" s="110">
        <v>0</v>
      </c>
      <c r="V29" s="110">
        <v>0</v>
      </c>
      <c r="W29" s="110">
        <v>0</v>
      </c>
      <c r="X29" s="110">
        <v>0</v>
      </c>
      <c r="Y29" s="110">
        <v>0</v>
      </c>
      <c r="Z29" s="110">
        <v>0</v>
      </c>
      <c r="AA29" s="110">
        <v>0</v>
      </c>
      <c r="AB29" s="109">
        <f t="shared" si="2"/>
        <v>2312.1537375102344</v>
      </c>
      <c r="AC29" s="109">
        <f t="shared" si="4"/>
        <v>2345.890294543</v>
      </c>
    </row>
    <row r="30" spans="1:32" s="81" customFormat="1" ht="47.25" x14ac:dyDescent="0.25">
      <c r="A30" s="28" t="s">
        <v>60</v>
      </c>
      <c r="B30" s="27" t="s">
        <v>165</v>
      </c>
      <c r="C30" s="109">
        <v>1977.8967527728814</v>
      </c>
      <c r="D30" s="109">
        <v>0</v>
      </c>
      <c r="E30" s="109">
        <f>SUM(E31:E34)</f>
        <v>1977.896752926461</v>
      </c>
      <c r="F30" s="109">
        <f t="shared" si="3"/>
        <v>-90.102490845572902</v>
      </c>
      <c r="G30" s="109">
        <v>0</v>
      </c>
      <c r="H30" s="109">
        <v>0</v>
      </c>
      <c r="I30" s="110">
        <v>0</v>
      </c>
      <c r="J30" s="109">
        <v>0.57155199999999995</v>
      </c>
      <c r="K30" s="109">
        <v>0</v>
      </c>
      <c r="L30" s="109">
        <v>568.11468734219466</v>
      </c>
      <c r="M30" s="109">
        <v>0</v>
      </c>
      <c r="N30" s="109">
        <v>330.71873299999999</v>
      </c>
      <c r="O30" s="109">
        <v>0</v>
      </c>
      <c r="P30" s="109">
        <v>1409.2105139376652</v>
      </c>
      <c r="Q30" s="109">
        <v>1409.2105139376652</v>
      </c>
      <c r="R30" s="109">
        <v>1736.7089587720338</v>
      </c>
      <c r="S30" s="109">
        <v>524.92155939660995</v>
      </c>
      <c r="T30" s="109">
        <v>0</v>
      </c>
      <c r="U30" s="109">
        <v>0</v>
      </c>
      <c r="V30" s="109">
        <v>0</v>
      </c>
      <c r="W30" s="109">
        <v>0</v>
      </c>
      <c r="X30" s="109">
        <v>0</v>
      </c>
      <c r="Y30" s="109">
        <v>0</v>
      </c>
      <c r="Z30" s="109">
        <v>0</v>
      </c>
      <c r="AA30" s="109">
        <v>0</v>
      </c>
      <c r="AB30" s="109">
        <f t="shared" si="2"/>
        <v>1977.3252012798598</v>
      </c>
      <c r="AC30" s="109">
        <f t="shared" si="4"/>
        <v>2067.9992437720339</v>
      </c>
    </row>
    <row r="31" spans="1:32" x14ac:dyDescent="0.25">
      <c r="A31" s="28" t="s">
        <v>164</v>
      </c>
      <c r="B31" s="7" t="s">
        <v>163</v>
      </c>
      <c r="C31" s="110">
        <v>63.428940941694918</v>
      </c>
      <c r="D31" s="110">
        <v>0</v>
      </c>
      <c r="E31" s="110">
        <f>C31</f>
        <v>63.428940941694918</v>
      </c>
      <c r="F31" s="109">
        <f t="shared" si="3"/>
        <v>-13.759626854915261</v>
      </c>
      <c r="G31" s="110">
        <v>0</v>
      </c>
      <c r="H31" s="110">
        <v>0</v>
      </c>
      <c r="I31" s="110">
        <v>0</v>
      </c>
      <c r="J31" s="110">
        <v>0</v>
      </c>
      <c r="K31" s="110">
        <v>0</v>
      </c>
      <c r="L31" s="110">
        <v>0</v>
      </c>
      <c r="M31" s="110">
        <v>0</v>
      </c>
      <c r="N31" s="110">
        <v>36.880338983050855</v>
      </c>
      <c r="O31" s="110">
        <v>0</v>
      </c>
      <c r="P31" s="110">
        <v>0</v>
      </c>
      <c r="Q31" s="110">
        <v>0</v>
      </c>
      <c r="R31" s="110">
        <v>40.308228813559325</v>
      </c>
      <c r="S31" s="300">
        <f>R31-17.93</f>
        <v>22.378228813559325</v>
      </c>
      <c r="T31" s="110">
        <v>0</v>
      </c>
      <c r="U31" s="110">
        <v>0</v>
      </c>
      <c r="V31" s="110">
        <v>0</v>
      </c>
      <c r="W31" s="110">
        <v>0</v>
      </c>
      <c r="X31" s="110">
        <v>0</v>
      </c>
      <c r="Y31" s="110">
        <v>0</v>
      </c>
      <c r="Z31" s="110">
        <v>0</v>
      </c>
      <c r="AA31" s="110">
        <v>0</v>
      </c>
      <c r="AB31" s="109">
        <f t="shared" si="2"/>
        <v>0</v>
      </c>
      <c r="AC31" s="109">
        <f t="shared" si="4"/>
        <v>77.188567796610187</v>
      </c>
    </row>
    <row r="32" spans="1:32" ht="31.5" x14ac:dyDescent="0.25">
      <c r="A32" s="28" t="s">
        <v>162</v>
      </c>
      <c r="B32" s="7" t="s">
        <v>161</v>
      </c>
      <c r="C32" s="110">
        <v>201.28002584879999</v>
      </c>
      <c r="D32" s="110">
        <v>0</v>
      </c>
      <c r="E32" s="110">
        <f>C32</f>
        <v>201.28002584879999</v>
      </c>
      <c r="F32" s="109">
        <f t="shared" si="3"/>
        <v>62.843316918799999</v>
      </c>
      <c r="G32" s="110">
        <v>0</v>
      </c>
      <c r="H32" s="110">
        <v>0</v>
      </c>
      <c r="I32" s="110">
        <v>0</v>
      </c>
      <c r="J32" s="110">
        <v>0</v>
      </c>
      <c r="K32" s="110">
        <v>0</v>
      </c>
      <c r="L32" s="110">
        <v>0</v>
      </c>
      <c r="M32" s="110">
        <v>0</v>
      </c>
      <c r="N32" s="110">
        <v>23.131124</v>
      </c>
      <c r="O32" s="110">
        <v>0</v>
      </c>
      <c r="P32" s="110">
        <v>0</v>
      </c>
      <c r="Q32" s="110">
        <v>0</v>
      </c>
      <c r="R32" s="110">
        <v>115.30558492999999</v>
      </c>
      <c r="S32" s="300">
        <f>R32-3.94</f>
        <v>111.36558493</v>
      </c>
      <c r="T32" s="110">
        <v>0</v>
      </c>
      <c r="U32" s="110">
        <v>0</v>
      </c>
      <c r="V32" s="110">
        <v>0</v>
      </c>
      <c r="W32" s="110">
        <v>0</v>
      </c>
      <c r="X32" s="110">
        <v>0</v>
      </c>
      <c r="Y32" s="110">
        <v>0</v>
      </c>
      <c r="Z32" s="110">
        <v>0</v>
      </c>
      <c r="AA32" s="110">
        <v>0</v>
      </c>
      <c r="AB32" s="109">
        <f t="shared" si="2"/>
        <v>0</v>
      </c>
      <c r="AC32" s="109">
        <f t="shared" si="4"/>
        <v>138.43670893000001</v>
      </c>
    </row>
    <row r="33" spans="1:29" x14ac:dyDescent="0.25">
      <c r="A33" s="28" t="s">
        <v>160</v>
      </c>
      <c r="B33" s="7" t="s">
        <v>159</v>
      </c>
      <c r="C33" s="180">
        <v>1377.2460302748</v>
      </c>
      <c r="D33" s="180">
        <v>0</v>
      </c>
      <c r="E33" s="180">
        <f>C33</f>
        <v>1377.2460302748</v>
      </c>
      <c r="F33" s="109">
        <f t="shared" si="3"/>
        <v>-389.2665865624881</v>
      </c>
      <c r="G33" s="110">
        <v>0</v>
      </c>
      <c r="H33" s="110">
        <v>0</v>
      </c>
      <c r="I33" s="110">
        <v>0</v>
      </c>
      <c r="J33" s="110">
        <v>0</v>
      </c>
      <c r="K33" s="110">
        <v>0</v>
      </c>
      <c r="L33" s="110">
        <v>0</v>
      </c>
      <c r="M33" s="110">
        <v>0</v>
      </c>
      <c r="N33" s="110">
        <v>253.70762488999998</v>
      </c>
      <c r="O33" s="110">
        <v>0</v>
      </c>
      <c r="P33" s="110">
        <v>0</v>
      </c>
      <c r="Q33" s="110">
        <v>0</v>
      </c>
      <c r="R33" s="110">
        <v>1512.804991947288</v>
      </c>
      <c r="S33" s="300">
        <f>R33-1165.49</f>
        <v>347.31499194728804</v>
      </c>
      <c r="T33" s="110">
        <v>0</v>
      </c>
      <c r="U33" s="110">
        <v>0</v>
      </c>
      <c r="V33" s="110">
        <v>0</v>
      </c>
      <c r="W33" s="110">
        <v>0</v>
      </c>
      <c r="X33" s="110">
        <v>0</v>
      </c>
      <c r="Y33" s="110">
        <v>0</v>
      </c>
      <c r="Z33" s="110">
        <v>0</v>
      </c>
      <c r="AA33" s="110">
        <v>0</v>
      </c>
      <c r="AB33" s="109">
        <f t="shared" si="2"/>
        <v>0</v>
      </c>
      <c r="AC33" s="109">
        <f t="shared" si="4"/>
        <v>1766.5126168372881</v>
      </c>
    </row>
    <row r="34" spans="1:29" x14ac:dyDescent="0.25">
      <c r="A34" s="28" t="s">
        <v>158</v>
      </c>
      <c r="B34" s="7" t="s">
        <v>157</v>
      </c>
      <c r="C34" s="110">
        <v>335.94175586116609</v>
      </c>
      <c r="D34" s="110">
        <v>0</v>
      </c>
      <c r="E34" s="110">
        <f>C34</f>
        <v>335.94175586116609</v>
      </c>
      <c r="F34" s="109">
        <f t="shared" si="3"/>
        <v>250.08040583116608</v>
      </c>
      <c r="G34" s="110">
        <v>0</v>
      </c>
      <c r="H34" s="110">
        <v>0</v>
      </c>
      <c r="I34" s="110">
        <v>0</v>
      </c>
      <c r="J34" s="110">
        <v>0.57155199999999995</v>
      </c>
      <c r="K34" s="110">
        <v>0</v>
      </c>
      <c r="L34" s="110">
        <v>0</v>
      </c>
      <c r="M34" s="110">
        <v>0</v>
      </c>
      <c r="N34" s="110">
        <v>16.999644948813557</v>
      </c>
      <c r="O34" s="110">
        <v>0</v>
      </c>
      <c r="P34" s="110">
        <v>0</v>
      </c>
      <c r="Q34" s="110">
        <v>0</v>
      </c>
      <c r="R34" s="110">
        <v>68.290153081186446</v>
      </c>
      <c r="S34" s="300">
        <f>R34-24.43</f>
        <v>43.860153081186446</v>
      </c>
      <c r="T34" s="110">
        <v>0</v>
      </c>
      <c r="U34" s="110">
        <v>0</v>
      </c>
      <c r="V34" s="110">
        <v>0</v>
      </c>
      <c r="W34" s="110">
        <v>0</v>
      </c>
      <c r="X34" s="110">
        <v>0</v>
      </c>
      <c r="Y34" s="110">
        <v>0</v>
      </c>
      <c r="Z34" s="110">
        <v>0</v>
      </c>
      <c r="AA34" s="110">
        <v>0</v>
      </c>
      <c r="AB34" s="109">
        <f t="shared" si="2"/>
        <v>0</v>
      </c>
      <c r="AC34" s="109">
        <f t="shared" si="4"/>
        <v>85.861350030000011</v>
      </c>
    </row>
    <row r="35" spans="1:29" s="81" customFormat="1" ht="31.5" x14ac:dyDescent="0.25">
      <c r="A35" s="28" t="s">
        <v>59</v>
      </c>
      <c r="B35" s="27" t="s">
        <v>156</v>
      </c>
      <c r="C35" s="109">
        <v>0</v>
      </c>
      <c r="D35" s="109">
        <v>0</v>
      </c>
      <c r="E35" s="109">
        <v>0</v>
      </c>
      <c r="F35" s="109">
        <f t="shared" si="3"/>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f t="shared" si="2"/>
        <v>0</v>
      </c>
      <c r="AC35" s="109">
        <f t="shared" si="4"/>
        <v>0</v>
      </c>
    </row>
    <row r="36" spans="1:29" ht="31.5" x14ac:dyDescent="0.25">
      <c r="A36" s="26" t="s">
        <v>155</v>
      </c>
      <c r="B36" s="177" t="s">
        <v>154</v>
      </c>
      <c r="C36" s="109">
        <v>0</v>
      </c>
      <c r="D36" s="109">
        <v>0</v>
      </c>
      <c r="E36" s="109">
        <v>0</v>
      </c>
      <c r="F36" s="109">
        <f t="shared" si="3"/>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09">
        <f t="shared" si="2"/>
        <v>0</v>
      </c>
      <c r="AC36" s="109">
        <f t="shared" si="4"/>
        <v>0</v>
      </c>
    </row>
    <row r="37" spans="1:29" x14ac:dyDescent="0.25">
      <c r="A37" s="26" t="s">
        <v>153</v>
      </c>
      <c r="B37" s="177" t="s">
        <v>143</v>
      </c>
      <c r="C37" s="109">
        <v>0</v>
      </c>
      <c r="D37" s="109">
        <v>0</v>
      </c>
      <c r="E37" s="109">
        <v>0</v>
      </c>
      <c r="F37" s="109">
        <f t="shared" si="3"/>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09">
        <f t="shared" si="2"/>
        <v>0</v>
      </c>
      <c r="AC37" s="109">
        <f t="shared" si="4"/>
        <v>0</v>
      </c>
    </row>
    <row r="38" spans="1:29" x14ac:dyDescent="0.25">
      <c r="A38" s="26" t="s">
        <v>152</v>
      </c>
      <c r="B38" s="177" t="s">
        <v>141</v>
      </c>
      <c r="C38" s="109">
        <v>0</v>
      </c>
      <c r="D38" s="109">
        <v>0</v>
      </c>
      <c r="E38" s="109">
        <v>0</v>
      </c>
      <c r="F38" s="109">
        <f t="shared" si="3"/>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09">
        <f t="shared" si="2"/>
        <v>0</v>
      </c>
      <c r="AC38" s="109">
        <f t="shared" si="4"/>
        <v>0</v>
      </c>
    </row>
    <row r="39" spans="1:29" ht="31.5" x14ac:dyDescent="0.25">
      <c r="A39" s="26" t="s">
        <v>151</v>
      </c>
      <c r="B39" s="7" t="s">
        <v>139</v>
      </c>
      <c r="C39" s="109">
        <v>0</v>
      </c>
      <c r="D39" s="109">
        <v>0</v>
      </c>
      <c r="E39" s="109">
        <v>0</v>
      </c>
      <c r="F39" s="109">
        <f t="shared" si="3"/>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09">
        <f t="shared" si="2"/>
        <v>0</v>
      </c>
      <c r="AC39" s="109">
        <f t="shared" si="4"/>
        <v>0</v>
      </c>
    </row>
    <row r="40" spans="1:29" ht="31.5" x14ac:dyDescent="0.25">
      <c r="A40" s="26" t="s">
        <v>150</v>
      </c>
      <c r="B40" s="7" t="s">
        <v>137</v>
      </c>
      <c r="C40" s="109">
        <v>0</v>
      </c>
      <c r="D40" s="109">
        <v>0</v>
      </c>
      <c r="E40" s="109">
        <v>0</v>
      </c>
      <c r="F40" s="109">
        <f t="shared" si="3"/>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09">
        <f t="shared" si="2"/>
        <v>0</v>
      </c>
      <c r="AC40" s="109">
        <f t="shared" si="4"/>
        <v>0</v>
      </c>
    </row>
    <row r="41" spans="1:29" x14ac:dyDescent="0.25">
      <c r="A41" s="26" t="s">
        <v>149</v>
      </c>
      <c r="B41" s="7" t="s">
        <v>135</v>
      </c>
      <c r="C41" s="109">
        <v>0</v>
      </c>
      <c r="D41" s="109">
        <v>0</v>
      </c>
      <c r="E41" s="109">
        <v>0</v>
      </c>
      <c r="F41" s="109">
        <f t="shared" si="3"/>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09">
        <f t="shared" si="2"/>
        <v>0</v>
      </c>
      <c r="AC41" s="109">
        <f t="shared" si="4"/>
        <v>0</v>
      </c>
    </row>
    <row r="42" spans="1:29" ht="18.75" x14ac:dyDescent="0.25">
      <c r="A42" s="26" t="s">
        <v>148</v>
      </c>
      <c r="B42" s="244" t="s">
        <v>486</v>
      </c>
      <c r="C42" s="109">
        <v>52</v>
      </c>
      <c r="D42" s="109">
        <v>0</v>
      </c>
      <c r="E42" s="109">
        <v>52</v>
      </c>
      <c r="F42" s="109">
        <f t="shared" si="3"/>
        <v>52</v>
      </c>
      <c r="G42" s="110">
        <v>0</v>
      </c>
      <c r="H42" s="110">
        <v>0</v>
      </c>
      <c r="I42" s="110">
        <v>0</v>
      </c>
      <c r="J42" s="110">
        <v>0</v>
      </c>
      <c r="K42" s="110">
        <v>0</v>
      </c>
      <c r="L42" s="110">
        <v>0</v>
      </c>
      <c r="M42" s="110">
        <v>0</v>
      </c>
      <c r="N42" s="110">
        <v>0</v>
      </c>
      <c r="O42" s="110">
        <v>0</v>
      </c>
      <c r="P42" s="110">
        <v>52</v>
      </c>
      <c r="Q42" s="110">
        <v>52</v>
      </c>
      <c r="R42" s="110">
        <v>0</v>
      </c>
      <c r="S42" s="110">
        <v>0</v>
      </c>
      <c r="T42" s="110">
        <v>0</v>
      </c>
      <c r="U42" s="110">
        <v>0</v>
      </c>
      <c r="V42" s="110">
        <v>0</v>
      </c>
      <c r="W42" s="110">
        <v>0</v>
      </c>
      <c r="X42" s="110">
        <v>0</v>
      </c>
      <c r="Y42" s="110">
        <v>0</v>
      </c>
      <c r="Z42" s="110">
        <v>0</v>
      </c>
      <c r="AA42" s="110">
        <v>0</v>
      </c>
      <c r="AB42" s="109">
        <f t="shared" si="2"/>
        <v>52</v>
      </c>
      <c r="AC42" s="109">
        <f t="shared" si="4"/>
        <v>0</v>
      </c>
    </row>
    <row r="43" spans="1:29" x14ac:dyDescent="0.25">
      <c r="A43" s="28" t="s">
        <v>58</v>
      </c>
      <c r="B43" s="27" t="s">
        <v>147</v>
      </c>
      <c r="C43" s="109">
        <v>0</v>
      </c>
      <c r="D43" s="109">
        <v>0</v>
      </c>
      <c r="E43" s="109">
        <v>0</v>
      </c>
      <c r="F43" s="109">
        <f t="shared" si="3"/>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f t="shared" si="2"/>
        <v>0</v>
      </c>
      <c r="AC43" s="109">
        <f t="shared" si="4"/>
        <v>0</v>
      </c>
    </row>
    <row r="44" spans="1:29" x14ac:dyDescent="0.25">
      <c r="A44" s="26" t="s">
        <v>146</v>
      </c>
      <c r="B44" s="7" t="s">
        <v>145</v>
      </c>
      <c r="C44" s="109">
        <v>0</v>
      </c>
      <c r="D44" s="109">
        <v>0</v>
      </c>
      <c r="E44" s="109">
        <v>0</v>
      </c>
      <c r="F44" s="109">
        <f t="shared" si="3"/>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09">
        <f t="shared" si="2"/>
        <v>0</v>
      </c>
      <c r="AC44" s="109">
        <f t="shared" si="4"/>
        <v>0</v>
      </c>
    </row>
    <row r="45" spans="1:29" x14ac:dyDescent="0.25">
      <c r="A45" s="26" t="s">
        <v>144</v>
      </c>
      <c r="B45" s="7" t="s">
        <v>143</v>
      </c>
      <c r="C45" s="109">
        <v>0</v>
      </c>
      <c r="D45" s="109">
        <v>0</v>
      </c>
      <c r="E45" s="109">
        <v>0</v>
      </c>
      <c r="F45" s="109">
        <f t="shared" si="3"/>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09">
        <f t="shared" si="2"/>
        <v>0</v>
      </c>
      <c r="AC45" s="109">
        <f t="shared" si="4"/>
        <v>0</v>
      </c>
    </row>
    <row r="46" spans="1:29" x14ac:dyDescent="0.25">
      <c r="A46" s="26" t="s">
        <v>142</v>
      </c>
      <c r="B46" s="7" t="s">
        <v>141</v>
      </c>
      <c r="C46" s="109">
        <v>0</v>
      </c>
      <c r="D46" s="109">
        <v>0</v>
      </c>
      <c r="E46" s="109">
        <v>0</v>
      </c>
      <c r="F46" s="109">
        <f t="shared" si="3"/>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09">
        <f t="shared" si="2"/>
        <v>0</v>
      </c>
      <c r="AC46" s="109">
        <f t="shared" si="4"/>
        <v>0</v>
      </c>
    </row>
    <row r="47" spans="1:29" ht="31.5" x14ac:dyDescent="0.25">
      <c r="A47" s="26" t="s">
        <v>140</v>
      </c>
      <c r="B47" s="7" t="s">
        <v>139</v>
      </c>
      <c r="C47" s="109">
        <v>0</v>
      </c>
      <c r="D47" s="109">
        <v>0</v>
      </c>
      <c r="E47" s="109">
        <v>0</v>
      </c>
      <c r="F47" s="109">
        <f t="shared" si="3"/>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09">
        <f t="shared" si="2"/>
        <v>0</v>
      </c>
      <c r="AC47" s="109">
        <f t="shared" si="4"/>
        <v>0</v>
      </c>
    </row>
    <row r="48" spans="1:29" ht="31.5" x14ac:dyDescent="0.25">
      <c r="A48" s="26" t="s">
        <v>138</v>
      </c>
      <c r="B48" s="7" t="s">
        <v>137</v>
      </c>
      <c r="C48" s="109">
        <v>0</v>
      </c>
      <c r="D48" s="109">
        <v>0</v>
      </c>
      <c r="E48" s="109">
        <v>0</v>
      </c>
      <c r="F48" s="109">
        <f t="shared" si="3"/>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09">
        <f t="shared" si="2"/>
        <v>0</v>
      </c>
      <c r="AC48" s="109">
        <f t="shared" si="4"/>
        <v>0</v>
      </c>
    </row>
    <row r="49" spans="1:29" x14ac:dyDescent="0.25">
      <c r="A49" s="26" t="s">
        <v>136</v>
      </c>
      <c r="B49" s="7" t="s">
        <v>135</v>
      </c>
      <c r="C49" s="109">
        <v>0</v>
      </c>
      <c r="D49" s="109">
        <v>0</v>
      </c>
      <c r="E49" s="109">
        <v>0</v>
      </c>
      <c r="F49" s="109">
        <f t="shared" si="3"/>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09">
        <f t="shared" si="2"/>
        <v>0</v>
      </c>
      <c r="AC49" s="109">
        <f t="shared" si="4"/>
        <v>0</v>
      </c>
    </row>
    <row r="50" spans="1:29" ht="18.75" x14ac:dyDescent="0.25">
      <c r="A50" s="26" t="s">
        <v>134</v>
      </c>
      <c r="B50" s="244" t="s">
        <v>486</v>
      </c>
      <c r="C50" s="109">
        <v>52</v>
      </c>
      <c r="D50" s="109">
        <v>0</v>
      </c>
      <c r="E50" s="109">
        <v>52</v>
      </c>
      <c r="F50" s="109">
        <f t="shared" si="3"/>
        <v>52</v>
      </c>
      <c r="G50" s="110">
        <v>0</v>
      </c>
      <c r="H50" s="110">
        <v>0</v>
      </c>
      <c r="I50" s="110">
        <v>0</v>
      </c>
      <c r="J50" s="110">
        <v>0</v>
      </c>
      <c r="K50" s="110">
        <v>0</v>
      </c>
      <c r="L50" s="110">
        <v>0</v>
      </c>
      <c r="M50" s="110">
        <v>0</v>
      </c>
      <c r="N50" s="110">
        <v>0</v>
      </c>
      <c r="O50" s="110">
        <v>0</v>
      </c>
      <c r="P50" s="110">
        <v>52</v>
      </c>
      <c r="Q50" s="110">
        <v>52</v>
      </c>
      <c r="R50" s="110">
        <v>0</v>
      </c>
      <c r="S50" s="110">
        <v>0</v>
      </c>
      <c r="T50" s="110">
        <v>0</v>
      </c>
      <c r="U50" s="110">
        <v>0</v>
      </c>
      <c r="V50" s="110">
        <v>0</v>
      </c>
      <c r="W50" s="110">
        <v>0</v>
      </c>
      <c r="X50" s="110">
        <v>0</v>
      </c>
      <c r="Y50" s="110">
        <v>0</v>
      </c>
      <c r="Z50" s="110">
        <v>0</v>
      </c>
      <c r="AA50" s="110">
        <v>0</v>
      </c>
      <c r="AB50" s="109">
        <f t="shared" si="2"/>
        <v>52</v>
      </c>
      <c r="AC50" s="109">
        <f t="shared" si="4"/>
        <v>0</v>
      </c>
    </row>
    <row r="51" spans="1:29" ht="35.25" customHeight="1" x14ac:dyDescent="0.25">
      <c r="A51" s="28" t="s">
        <v>56</v>
      </c>
      <c r="B51" s="27" t="s">
        <v>133</v>
      </c>
      <c r="C51" s="109">
        <v>0</v>
      </c>
      <c r="D51" s="109">
        <v>0</v>
      </c>
      <c r="E51" s="109">
        <v>0</v>
      </c>
      <c r="F51" s="109">
        <f t="shared" si="3"/>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f t="shared" si="2"/>
        <v>0</v>
      </c>
      <c r="AC51" s="109">
        <f t="shared" si="4"/>
        <v>0</v>
      </c>
    </row>
    <row r="52" spans="1:29" x14ac:dyDescent="0.25">
      <c r="A52" s="26" t="s">
        <v>132</v>
      </c>
      <c r="B52" s="7" t="s">
        <v>131</v>
      </c>
      <c r="C52" s="109">
        <v>1977.8967527728814</v>
      </c>
      <c r="D52" s="109">
        <v>0</v>
      </c>
      <c r="E52" s="109">
        <f>C52</f>
        <v>1977.8967527728814</v>
      </c>
      <c r="F52" s="109">
        <f t="shared" si="3"/>
        <v>1977.8967527728814</v>
      </c>
      <c r="G52" s="110">
        <v>0</v>
      </c>
      <c r="H52" s="110">
        <v>0</v>
      </c>
      <c r="I52" s="110">
        <v>0</v>
      </c>
      <c r="J52" s="110">
        <v>0</v>
      </c>
      <c r="K52" s="110">
        <v>0</v>
      </c>
      <c r="L52" s="110">
        <v>0</v>
      </c>
      <c r="M52" s="110">
        <v>0</v>
      </c>
      <c r="N52" s="110">
        <v>0</v>
      </c>
      <c r="O52" s="110">
        <v>0</v>
      </c>
      <c r="P52" s="110">
        <v>1977.8967527728814</v>
      </c>
      <c r="Q52" s="110">
        <v>1977.8967527728814</v>
      </c>
      <c r="R52" s="110">
        <v>0</v>
      </c>
      <c r="S52" s="110">
        <v>0</v>
      </c>
      <c r="T52" s="110">
        <v>0</v>
      </c>
      <c r="U52" s="110">
        <v>0</v>
      </c>
      <c r="V52" s="110">
        <v>0</v>
      </c>
      <c r="W52" s="110">
        <v>0</v>
      </c>
      <c r="X52" s="110">
        <v>0</v>
      </c>
      <c r="Y52" s="110">
        <v>0</v>
      </c>
      <c r="Z52" s="110">
        <v>0</v>
      </c>
      <c r="AA52" s="110">
        <v>0</v>
      </c>
      <c r="AB52" s="109">
        <f t="shared" si="2"/>
        <v>1977.8967527728814</v>
      </c>
      <c r="AC52" s="109">
        <f t="shared" si="4"/>
        <v>0</v>
      </c>
    </row>
    <row r="53" spans="1:29" x14ac:dyDescent="0.25">
      <c r="A53" s="26" t="s">
        <v>130</v>
      </c>
      <c r="B53" s="7" t="s">
        <v>124</v>
      </c>
      <c r="C53" s="109">
        <v>0</v>
      </c>
      <c r="D53" s="109">
        <v>0</v>
      </c>
      <c r="E53" s="109">
        <v>0</v>
      </c>
      <c r="F53" s="109">
        <f t="shared" si="3"/>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09">
        <f t="shared" si="2"/>
        <v>0</v>
      </c>
      <c r="AC53" s="109">
        <f t="shared" si="4"/>
        <v>0</v>
      </c>
    </row>
    <row r="54" spans="1:29" x14ac:dyDescent="0.25">
      <c r="A54" s="26" t="s">
        <v>129</v>
      </c>
      <c r="B54" s="177" t="s">
        <v>123</v>
      </c>
      <c r="C54" s="109">
        <v>0</v>
      </c>
      <c r="D54" s="109">
        <v>0</v>
      </c>
      <c r="E54" s="109">
        <v>0</v>
      </c>
      <c r="F54" s="109">
        <f t="shared" si="3"/>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09">
        <f t="shared" si="2"/>
        <v>0</v>
      </c>
      <c r="AC54" s="109">
        <f t="shared" si="4"/>
        <v>0</v>
      </c>
    </row>
    <row r="55" spans="1:29" x14ac:dyDescent="0.25">
      <c r="A55" s="26" t="s">
        <v>128</v>
      </c>
      <c r="B55" s="177" t="s">
        <v>122</v>
      </c>
      <c r="C55" s="109">
        <v>0</v>
      </c>
      <c r="D55" s="109">
        <v>0</v>
      </c>
      <c r="E55" s="109">
        <v>0</v>
      </c>
      <c r="F55" s="109">
        <f t="shared" si="3"/>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09">
        <f t="shared" si="2"/>
        <v>0</v>
      </c>
      <c r="AC55" s="109">
        <f t="shared" si="4"/>
        <v>0</v>
      </c>
    </row>
    <row r="56" spans="1:29" x14ac:dyDescent="0.25">
      <c r="A56" s="26" t="s">
        <v>127</v>
      </c>
      <c r="B56" s="177" t="s">
        <v>121</v>
      </c>
      <c r="C56" s="109">
        <v>0</v>
      </c>
      <c r="D56" s="109">
        <v>0</v>
      </c>
      <c r="E56" s="109">
        <v>0</v>
      </c>
      <c r="F56" s="109">
        <f t="shared" si="3"/>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09">
        <f t="shared" si="2"/>
        <v>0</v>
      </c>
      <c r="AC56" s="109">
        <f t="shared" si="4"/>
        <v>0</v>
      </c>
    </row>
    <row r="57" spans="1:29" ht="18.75" x14ac:dyDescent="0.25">
      <c r="A57" s="26" t="s">
        <v>126</v>
      </c>
      <c r="B57" s="244" t="s">
        <v>486</v>
      </c>
      <c r="C57" s="109">
        <v>52</v>
      </c>
      <c r="D57" s="109">
        <v>0</v>
      </c>
      <c r="E57" s="109">
        <v>52</v>
      </c>
      <c r="F57" s="109">
        <f t="shared" si="3"/>
        <v>52</v>
      </c>
      <c r="G57" s="110">
        <v>0</v>
      </c>
      <c r="H57" s="110">
        <v>0</v>
      </c>
      <c r="I57" s="110">
        <v>0</v>
      </c>
      <c r="J57" s="110">
        <v>0</v>
      </c>
      <c r="K57" s="110">
        <v>0</v>
      </c>
      <c r="L57" s="110">
        <v>0</v>
      </c>
      <c r="M57" s="110">
        <v>0</v>
      </c>
      <c r="N57" s="110">
        <v>0</v>
      </c>
      <c r="O57" s="110">
        <v>0</v>
      </c>
      <c r="P57" s="110">
        <v>52</v>
      </c>
      <c r="Q57" s="110">
        <v>52</v>
      </c>
      <c r="R57" s="110">
        <v>0</v>
      </c>
      <c r="S57" s="110">
        <v>0</v>
      </c>
      <c r="T57" s="110">
        <v>0</v>
      </c>
      <c r="U57" s="110">
        <v>0</v>
      </c>
      <c r="V57" s="110">
        <v>0</v>
      </c>
      <c r="W57" s="110">
        <v>0</v>
      </c>
      <c r="X57" s="110">
        <v>0</v>
      </c>
      <c r="Y57" s="110">
        <v>0</v>
      </c>
      <c r="Z57" s="110">
        <v>0</v>
      </c>
      <c r="AA57" s="110">
        <v>0</v>
      </c>
      <c r="AB57" s="109">
        <f t="shared" si="2"/>
        <v>52</v>
      </c>
      <c r="AC57" s="109">
        <f t="shared" si="4"/>
        <v>0</v>
      </c>
    </row>
    <row r="58" spans="1:29" ht="36.75" customHeight="1" x14ac:dyDescent="0.25">
      <c r="A58" s="28" t="s">
        <v>55</v>
      </c>
      <c r="B58" s="178" t="s">
        <v>200</v>
      </c>
      <c r="C58" s="109">
        <v>0</v>
      </c>
      <c r="D58" s="109">
        <v>0</v>
      </c>
      <c r="E58" s="109">
        <v>0</v>
      </c>
      <c r="F58" s="109">
        <f t="shared" si="3"/>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f t="shared" si="2"/>
        <v>0</v>
      </c>
      <c r="AC58" s="109">
        <f t="shared" si="4"/>
        <v>0</v>
      </c>
    </row>
    <row r="59" spans="1:29" x14ac:dyDescent="0.25">
      <c r="A59" s="28" t="s">
        <v>53</v>
      </c>
      <c r="B59" s="27" t="s">
        <v>125</v>
      </c>
      <c r="C59" s="109">
        <v>0</v>
      </c>
      <c r="D59" s="109">
        <v>0</v>
      </c>
      <c r="E59" s="109">
        <v>0</v>
      </c>
      <c r="F59" s="109">
        <f t="shared" si="3"/>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f t="shared" si="2"/>
        <v>0</v>
      </c>
      <c r="AC59" s="109">
        <f t="shared" si="4"/>
        <v>0</v>
      </c>
    </row>
    <row r="60" spans="1:29" x14ac:dyDescent="0.25">
      <c r="A60" s="26" t="s">
        <v>194</v>
      </c>
      <c r="B60" s="179" t="s">
        <v>145</v>
      </c>
      <c r="C60" s="109">
        <v>0</v>
      </c>
      <c r="D60" s="109">
        <v>0</v>
      </c>
      <c r="E60" s="109">
        <v>0</v>
      </c>
      <c r="F60" s="109">
        <f t="shared" si="3"/>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09">
        <f t="shared" si="2"/>
        <v>0</v>
      </c>
      <c r="AC60" s="109">
        <f t="shared" si="4"/>
        <v>0</v>
      </c>
    </row>
    <row r="61" spans="1:29" x14ac:dyDescent="0.25">
      <c r="A61" s="26" t="s">
        <v>195</v>
      </c>
      <c r="B61" s="179" t="s">
        <v>143</v>
      </c>
      <c r="C61" s="109">
        <v>0</v>
      </c>
      <c r="D61" s="109">
        <v>0</v>
      </c>
      <c r="E61" s="109">
        <v>0</v>
      </c>
      <c r="F61" s="109">
        <f t="shared" si="3"/>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09">
        <f t="shared" si="2"/>
        <v>0</v>
      </c>
      <c r="AC61" s="109">
        <f t="shared" si="4"/>
        <v>0</v>
      </c>
    </row>
    <row r="62" spans="1:29" x14ac:dyDescent="0.25">
      <c r="A62" s="26" t="s">
        <v>196</v>
      </c>
      <c r="B62" s="179" t="s">
        <v>141</v>
      </c>
      <c r="C62" s="109">
        <v>0</v>
      </c>
      <c r="D62" s="109">
        <v>0</v>
      </c>
      <c r="E62" s="109">
        <v>0</v>
      </c>
      <c r="F62" s="109">
        <f t="shared" si="3"/>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09">
        <f t="shared" si="2"/>
        <v>0</v>
      </c>
      <c r="AC62" s="109">
        <f t="shared" si="4"/>
        <v>0</v>
      </c>
    </row>
    <row r="63" spans="1:29" x14ac:dyDescent="0.25">
      <c r="A63" s="26" t="s">
        <v>197</v>
      </c>
      <c r="B63" s="179" t="s">
        <v>199</v>
      </c>
      <c r="C63" s="109">
        <v>0</v>
      </c>
      <c r="D63" s="109">
        <v>0</v>
      </c>
      <c r="E63" s="109">
        <v>0</v>
      </c>
      <c r="F63" s="109">
        <f t="shared" si="3"/>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09">
        <f t="shared" si="2"/>
        <v>0</v>
      </c>
      <c r="AC63" s="109">
        <f t="shared" si="4"/>
        <v>0</v>
      </c>
    </row>
    <row r="64" spans="1:29" ht="18.75" x14ac:dyDescent="0.25">
      <c r="A64" s="26" t="s">
        <v>198</v>
      </c>
      <c r="B64" s="244" t="s">
        <v>486</v>
      </c>
      <c r="C64" s="109">
        <v>0</v>
      </c>
      <c r="D64" s="109">
        <v>0</v>
      </c>
      <c r="E64" s="109">
        <v>0</v>
      </c>
      <c r="F64" s="109">
        <f t="shared" si="3"/>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09">
        <f t="shared" si="2"/>
        <v>0</v>
      </c>
      <c r="AC64" s="109">
        <f t="shared" si="4"/>
        <v>0</v>
      </c>
    </row>
    <row r="65" spans="1:28" x14ac:dyDescent="0.25">
      <c r="A65" s="24"/>
      <c r="B65" s="25"/>
      <c r="C65" s="25"/>
      <c r="D65" s="25"/>
      <c r="E65" s="25"/>
      <c r="F65" s="25"/>
      <c r="G65" s="25"/>
      <c r="H65" s="25"/>
      <c r="I65" s="25"/>
      <c r="J65" s="25"/>
      <c r="K65" s="25"/>
      <c r="L65" s="24"/>
      <c r="M65" s="24"/>
      <c r="N65" s="19"/>
      <c r="O65" s="19"/>
      <c r="P65" s="19"/>
      <c r="Q65" s="19"/>
      <c r="R65" s="19"/>
      <c r="S65" s="19"/>
      <c r="T65" s="19"/>
      <c r="U65" s="19"/>
      <c r="V65" s="19"/>
      <c r="W65" s="19"/>
      <c r="X65" s="19"/>
      <c r="Y65" s="19"/>
      <c r="Z65" s="19"/>
      <c r="AA65" s="19"/>
      <c r="AB65" s="19"/>
    </row>
    <row r="66" spans="1:28" ht="54" customHeight="1" x14ac:dyDescent="0.25">
      <c r="A66" s="19"/>
      <c r="B66" s="417"/>
      <c r="C66" s="417"/>
      <c r="D66" s="417"/>
      <c r="E66" s="417"/>
      <c r="F66" s="417"/>
      <c r="G66" s="417"/>
      <c r="H66" s="417"/>
      <c r="I66" s="417"/>
      <c r="J66" s="126"/>
      <c r="K66" s="126"/>
      <c r="L66" s="23"/>
      <c r="M66" s="23"/>
      <c r="N66" s="23"/>
      <c r="O66" s="23"/>
      <c r="P66" s="23"/>
      <c r="Q66" s="23"/>
      <c r="R66" s="23"/>
      <c r="S66" s="23"/>
      <c r="T66" s="23"/>
      <c r="U66" s="23"/>
      <c r="V66" s="23"/>
      <c r="W66" s="23"/>
      <c r="X66" s="23"/>
      <c r="Y66" s="23"/>
      <c r="Z66" s="23"/>
      <c r="AA66" s="23"/>
      <c r="AB66" s="23"/>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418"/>
      <c r="C68" s="418"/>
      <c r="D68" s="418"/>
      <c r="E68" s="418"/>
      <c r="F68" s="418"/>
      <c r="G68" s="418"/>
      <c r="H68" s="418"/>
      <c r="I68" s="418"/>
      <c r="J68" s="127"/>
      <c r="K68" s="127"/>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417"/>
      <c r="C70" s="417"/>
      <c r="D70" s="417"/>
      <c r="E70" s="417"/>
      <c r="F70" s="417"/>
      <c r="G70" s="417"/>
      <c r="H70" s="417"/>
      <c r="I70" s="417"/>
      <c r="J70" s="126"/>
      <c r="K70" s="126"/>
      <c r="L70" s="19"/>
      <c r="M70" s="19"/>
      <c r="N70" s="19"/>
      <c r="O70" s="19"/>
      <c r="P70" s="19"/>
      <c r="Q70" s="19"/>
      <c r="R70" s="19"/>
      <c r="S70" s="19"/>
      <c r="T70" s="19"/>
      <c r="U70" s="19"/>
      <c r="V70" s="19"/>
      <c r="W70" s="19"/>
      <c r="X70" s="19"/>
      <c r="Y70" s="19"/>
      <c r="Z70" s="19"/>
      <c r="AA70" s="19"/>
      <c r="AB70" s="19"/>
    </row>
    <row r="71" spans="1:28" x14ac:dyDescent="0.25">
      <c r="A71" s="19"/>
      <c r="B71" s="22"/>
      <c r="C71" s="22"/>
      <c r="D71" s="22"/>
      <c r="E71" s="22"/>
      <c r="F71" s="22"/>
      <c r="L71" s="19"/>
      <c r="M71" s="19"/>
      <c r="N71" s="21"/>
      <c r="O71" s="19"/>
      <c r="P71" s="19"/>
      <c r="Q71" s="19"/>
      <c r="R71" s="19"/>
      <c r="S71" s="19"/>
      <c r="T71" s="19"/>
      <c r="U71" s="19"/>
      <c r="V71" s="19"/>
      <c r="W71" s="19"/>
      <c r="X71" s="19"/>
      <c r="Y71" s="19"/>
      <c r="Z71" s="19"/>
      <c r="AA71" s="19"/>
      <c r="AB71" s="19"/>
    </row>
    <row r="72" spans="1:28" ht="51" customHeight="1" x14ac:dyDescent="0.25">
      <c r="A72" s="19"/>
      <c r="B72" s="417"/>
      <c r="C72" s="417"/>
      <c r="D72" s="417"/>
      <c r="E72" s="417"/>
      <c r="F72" s="417"/>
      <c r="G72" s="417"/>
      <c r="H72" s="417"/>
      <c r="I72" s="417"/>
      <c r="J72" s="126"/>
      <c r="K72" s="126"/>
      <c r="L72" s="19"/>
      <c r="M72" s="19"/>
      <c r="N72" s="21"/>
      <c r="O72" s="19"/>
      <c r="P72" s="19"/>
      <c r="Q72" s="19"/>
      <c r="R72" s="19"/>
      <c r="S72" s="19"/>
      <c r="T72" s="19"/>
      <c r="U72" s="19"/>
      <c r="V72" s="19"/>
      <c r="W72" s="19"/>
      <c r="X72" s="19"/>
      <c r="Y72" s="19"/>
      <c r="Z72" s="19"/>
      <c r="AA72" s="19"/>
      <c r="AB72" s="19"/>
    </row>
    <row r="73" spans="1:28" ht="32.25" customHeight="1" x14ac:dyDescent="0.25">
      <c r="A73" s="19"/>
      <c r="B73" s="418"/>
      <c r="C73" s="418"/>
      <c r="D73" s="418"/>
      <c r="E73" s="418"/>
      <c r="F73" s="418"/>
      <c r="G73" s="418"/>
      <c r="H73" s="418"/>
      <c r="I73" s="418"/>
      <c r="J73" s="127"/>
      <c r="K73" s="127"/>
      <c r="L73" s="19"/>
      <c r="M73" s="19"/>
      <c r="N73" s="19"/>
      <c r="O73" s="19"/>
      <c r="P73" s="19"/>
      <c r="Q73" s="19"/>
      <c r="R73" s="19"/>
      <c r="S73" s="19"/>
      <c r="T73" s="19"/>
      <c r="U73" s="19"/>
      <c r="V73" s="19"/>
      <c r="W73" s="19"/>
      <c r="X73" s="19"/>
      <c r="Y73" s="19"/>
      <c r="Z73" s="19"/>
      <c r="AA73" s="19"/>
      <c r="AB73" s="19"/>
    </row>
    <row r="74" spans="1:28" ht="51.75" customHeight="1" x14ac:dyDescent="0.25">
      <c r="A74" s="19"/>
      <c r="B74" s="417"/>
      <c r="C74" s="417"/>
      <c r="D74" s="417"/>
      <c r="E74" s="417"/>
      <c r="F74" s="417"/>
      <c r="G74" s="417"/>
      <c r="H74" s="417"/>
      <c r="I74" s="417"/>
      <c r="J74" s="126"/>
      <c r="K74" s="126"/>
      <c r="L74" s="19"/>
      <c r="M74" s="19"/>
      <c r="N74" s="19"/>
      <c r="O74" s="19"/>
      <c r="P74" s="19"/>
      <c r="Q74" s="19"/>
      <c r="R74" s="19"/>
      <c r="S74" s="19"/>
      <c r="T74" s="19"/>
      <c r="U74" s="19"/>
      <c r="V74" s="19"/>
      <c r="W74" s="19"/>
      <c r="X74" s="19"/>
      <c r="Y74" s="19"/>
      <c r="Z74" s="19"/>
      <c r="AA74" s="19"/>
      <c r="AB74" s="19"/>
    </row>
    <row r="75" spans="1:28" ht="21.75" customHeight="1" x14ac:dyDescent="0.25">
      <c r="A75" s="19"/>
      <c r="B75" s="415"/>
      <c r="C75" s="415"/>
      <c r="D75" s="415"/>
      <c r="E75" s="415"/>
      <c r="F75" s="415"/>
      <c r="G75" s="415"/>
      <c r="H75" s="415"/>
      <c r="I75" s="415"/>
      <c r="J75" s="124"/>
      <c r="K75" s="124"/>
      <c r="L75" s="20"/>
      <c r="M75" s="20"/>
      <c r="N75" s="19"/>
      <c r="O75" s="19"/>
      <c r="P75" s="19"/>
      <c r="Q75" s="19"/>
      <c r="R75" s="19"/>
      <c r="S75" s="19"/>
      <c r="T75" s="19"/>
      <c r="U75" s="19"/>
      <c r="V75" s="19"/>
      <c r="W75" s="19"/>
      <c r="X75" s="19"/>
      <c r="Y75" s="19"/>
      <c r="Z75" s="19"/>
      <c r="AA75" s="19"/>
      <c r="AB75" s="19"/>
    </row>
    <row r="76" spans="1:28"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row>
    <row r="77" spans="1:28" ht="18.75" customHeight="1" x14ac:dyDescent="0.25">
      <c r="A77" s="19"/>
      <c r="B77" s="416"/>
      <c r="C77" s="416"/>
      <c r="D77" s="416"/>
      <c r="E77" s="416"/>
      <c r="F77" s="416"/>
      <c r="G77" s="416"/>
      <c r="H77" s="416"/>
      <c r="I77" s="416"/>
      <c r="J77" s="125"/>
      <c r="K77" s="125"/>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V21:W21"/>
    <mergeCell ref="A4:AC4"/>
    <mergeCell ref="A12:AC12"/>
    <mergeCell ref="A9:AC9"/>
    <mergeCell ref="A11:AC11"/>
    <mergeCell ref="A8:AC8"/>
    <mergeCell ref="A6:AC6"/>
    <mergeCell ref="X21:Y21"/>
    <mergeCell ref="Z21:AA21"/>
    <mergeCell ref="B20:B22"/>
    <mergeCell ref="P20:S20"/>
    <mergeCell ref="T20:W20"/>
    <mergeCell ref="X20:AA20"/>
    <mergeCell ref="P21:Q21"/>
    <mergeCell ref="R21:S21"/>
    <mergeCell ref="T21:U21"/>
    <mergeCell ref="B75:I75"/>
    <mergeCell ref="B77:I77"/>
    <mergeCell ref="B66:I66"/>
    <mergeCell ref="B68:I68"/>
    <mergeCell ref="B70:I70"/>
    <mergeCell ref="B72:I72"/>
    <mergeCell ref="B73:I73"/>
    <mergeCell ref="B74:I74"/>
  </mergeCells>
  <conditionalFormatting sqref="C24:C64 H36:I64 R25:Y30 AB24:AC64 E24:G64 R35:Y64 R31:R34 T31:Y34">
    <cfRule type="cellIs" dxfId="71" priority="26" operator="notEqual">
      <formula>0</formula>
    </cfRule>
  </conditionalFormatting>
  <conditionalFormatting sqref="K25:M29 K30 M30 K24 M24 J36:Q41 Q30 J58:P64 J43:P56 J35:M35 O31:Q35 O24 O30 K31:M34 O25:Q29">
    <cfRule type="cellIs" dxfId="70" priority="24" operator="notEqual">
      <formula>0</formula>
    </cfRule>
  </conditionalFormatting>
  <conditionalFormatting sqref="H24:I35">
    <cfRule type="cellIs" dxfId="69" priority="23" operator="notEqual">
      <formula>0</formula>
    </cfRule>
  </conditionalFormatting>
  <conditionalFormatting sqref="L24">
    <cfRule type="cellIs" dxfId="68" priority="20" operator="notEqual">
      <formula>0</formula>
    </cfRule>
  </conditionalFormatting>
  <conditionalFormatting sqref="L30">
    <cfRule type="cellIs" dxfId="67" priority="18" operator="notEqual">
      <formula>0</formula>
    </cfRule>
  </conditionalFormatting>
  <conditionalFormatting sqref="P30">
    <cfRule type="cellIs" dxfId="66" priority="17" operator="notEqual">
      <formula>0</formula>
    </cfRule>
  </conditionalFormatting>
  <conditionalFormatting sqref="P24:AA24">
    <cfRule type="cellIs" dxfId="65" priority="16" operator="notEqual">
      <formula>0</formula>
    </cfRule>
  </conditionalFormatting>
  <conditionalFormatting sqref="J57:P57">
    <cfRule type="cellIs" dxfId="64" priority="14" operator="notEqual">
      <formula>0</formula>
    </cfRule>
  </conditionalFormatting>
  <conditionalFormatting sqref="J42:P42">
    <cfRule type="cellIs" dxfId="63" priority="12" operator="notEqual">
      <formula>0</formula>
    </cfRule>
  </conditionalFormatting>
  <conditionalFormatting sqref="D24:D64">
    <cfRule type="cellIs" dxfId="62" priority="10" operator="notEqual">
      <formula>0</formula>
    </cfRule>
  </conditionalFormatting>
  <conditionalFormatting sqref="Z25:AA64">
    <cfRule type="cellIs" dxfId="61" priority="9" operator="notEqual">
      <formula>0</formula>
    </cfRule>
  </conditionalFormatting>
  <conditionalFormatting sqref="N25:N29 N31:N35">
    <cfRule type="cellIs" dxfId="60" priority="8" operator="notEqual">
      <formula>0</formula>
    </cfRule>
  </conditionalFormatting>
  <conditionalFormatting sqref="N24">
    <cfRule type="cellIs" dxfId="59" priority="7" operator="notEqual">
      <formula>0</formula>
    </cfRule>
  </conditionalFormatting>
  <conditionalFormatting sqref="N30">
    <cfRule type="cellIs" dxfId="58" priority="6" operator="notEqual">
      <formula>0</formula>
    </cfRule>
  </conditionalFormatting>
  <conditionalFormatting sqref="J24:J34">
    <cfRule type="cellIs" dxfId="57" priority="5" operator="notEqual">
      <formula>0</formula>
    </cfRule>
  </conditionalFormatting>
  <conditionalFormatting sqref="S31:S34">
    <cfRule type="cellIs" dxfId="56" priority="4" operator="notEqual">
      <formula>0</formula>
    </cfRule>
  </conditionalFormatting>
  <conditionalFormatting sqref="Q58:Q64 Q43:Q56">
    <cfRule type="cellIs" dxfId="55" priority="3" operator="notEqual">
      <formula>0</formula>
    </cfRule>
  </conditionalFormatting>
  <conditionalFormatting sqref="Q57">
    <cfRule type="cellIs" dxfId="54" priority="2" operator="notEqual">
      <formula>0</formula>
    </cfRule>
  </conditionalFormatting>
  <conditionalFormatting sqref="Q42">
    <cfRule type="cellIs" dxfId="5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52" sqref="W52:X52"/>
    </sheetView>
  </sheetViews>
  <sheetFormatPr defaultColWidth="9.140625" defaultRowHeight="15.75" x14ac:dyDescent="0.25"/>
  <cols>
    <col min="1" max="1" width="9.140625" style="18"/>
    <col min="2" max="2" width="57.85546875" style="18" customWidth="1"/>
    <col min="3" max="3" width="13" style="18" customWidth="1"/>
    <col min="4" max="4" width="17.85546875" style="18" hidden="1" customWidth="1"/>
    <col min="5" max="5" width="17.85546875" style="18" customWidth="1"/>
    <col min="6" max="7" width="19" style="18" customWidth="1"/>
    <col min="8" max="8" width="12" style="19" customWidth="1"/>
    <col min="9" max="10" width="8.85546875" style="19" customWidth="1"/>
    <col min="11" max="20" width="11.5703125" style="19" customWidth="1"/>
    <col min="21" max="24" width="11.5703125" style="18" customWidth="1"/>
    <col min="25" max="26" width="9.5703125" style="18" customWidth="1"/>
    <col min="27" max="28" width="11.5703125" style="18" customWidth="1"/>
    <col min="29" max="40" width="11.5703125" style="18" hidden="1" customWidth="1"/>
    <col min="41" max="41" width="13.140625" style="18" customWidth="1"/>
    <col min="42" max="42" width="24.85546875" style="18" customWidth="1"/>
    <col min="43" max="16384" width="9.140625" style="18"/>
  </cols>
  <sheetData>
    <row r="1" spans="1:42" ht="18.75" x14ac:dyDescent="0.25">
      <c r="A1" s="19"/>
      <c r="B1" s="19"/>
      <c r="C1" s="19"/>
      <c r="D1" s="19"/>
      <c r="E1" s="19"/>
      <c r="F1" s="19"/>
      <c r="G1" s="19"/>
      <c r="AP1" s="5" t="s">
        <v>65</v>
      </c>
    </row>
    <row r="2" spans="1:42" ht="18.75" x14ac:dyDescent="0.3">
      <c r="A2" s="19"/>
      <c r="B2" s="19"/>
      <c r="C2" s="19"/>
      <c r="D2" s="19"/>
      <c r="E2" s="19"/>
      <c r="F2" s="19"/>
      <c r="G2" s="19"/>
      <c r="AP2" s="1" t="s">
        <v>7</v>
      </c>
    </row>
    <row r="3" spans="1:42" ht="18.75" x14ac:dyDescent="0.3">
      <c r="A3" s="19"/>
      <c r="B3" s="19"/>
      <c r="C3" s="19"/>
      <c r="D3" s="19"/>
      <c r="E3" s="19"/>
      <c r="F3" s="19"/>
      <c r="G3" s="19"/>
      <c r="AP3" s="1" t="s">
        <v>64</v>
      </c>
    </row>
    <row r="4" spans="1:42" ht="18.75" customHeight="1" x14ac:dyDescent="0.25">
      <c r="A4" s="346" t="str">
        <f>'6.1. Паспорт сетевой график'!A5:K5</f>
        <v>Год раскрытия информации: 2020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row>
    <row r="5" spans="1:42" ht="18.75" x14ac:dyDescent="0.3">
      <c r="A5" s="19"/>
      <c r="B5" s="19"/>
      <c r="C5" s="19"/>
      <c r="D5" s="19"/>
      <c r="E5" s="19"/>
      <c r="F5" s="19"/>
      <c r="G5" s="19"/>
      <c r="AP5" s="1"/>
    </row>
    <row r="6" spans="1:42" ht="18.75" x14ac:dyDescent="0.25">
      <c r="A6" s="338" t="s">
        <v>6</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row>
    <row r="7" spans="1:42" ht="18.75" x14ac:dyDescent="0.25">
      <c r="A7" s="112"/>
      <c r="B7" s="112"/>
      <c r="C7" s="112"/>
      <c r="D7" s="112"/>
      <c r="E7" s="112"/>
      <c r="F7" s="112"/>
      <c r="G7" s="112"/>
      <c r="H7" s="112"/>
      <c r="I7" s="112"/>
      <c r="J7" s="112"/>
      <c r="K7" s="112"/>
      <c r="L7" s="112"/>
      <c r="M7" s="112"/>
      <c r="N7" s="112"/>
      <c r="O7" s="112"/>
      <c r="P7" s="112"/>
      <c r="Q7" s="112"/>
      <c r="R7" s="112"/>
      <c r="S7" s="112"/>
      <c r="T7" s="112"/>
      <c r="U7" s="176"/>
      <c r="V7" s="176"/>
      <c r="W7" s="176"/>
      <c r="X7" s="176"/>
      <c r="Y7" s="176"/>
      <c r="Z7" s="176"/>
      <c r="AA7" s="176"/>
      <c r="AB7" s="176"/>
      <c r="AC7" s="176"/>
      <c r="AD7" s="176"/>
      <c r="AE7" s="176"/>
      <c r="AF7" s="176"/>
      <c r="AG7" s="176"/>
      <c r="AH7" s="176"/>
      <c r="AI7" s="176"/>
      <c r="AJ7" s="176"/>
      <c r="AK7" s="176"/>
      <c r="AL7" s="176"/>
      <c r="AM7" s="176"/>
      <c r="AN7" s="176"/>
      <c r="AO7" s="176"/>
      <c r="AP7" s="176"/>
    </row>
    <row r="8" spans="1:42" x14ac:dyDescent="0.25">
      <c r="A8" s="347" t="str">
        <f>'6.1. Паспорт сетевой график'!A9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row>
    <row r="9" spans="1:42" ht="18.75" customHeight="1" x14ac:dyDescent="0.25">
      <c r="A9" s="340" t="s">
        <v>5</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row>
    <row r="10" spans="1:42" ht="18.75" x14ac:dyDescent="0.25">
      <c r="A10" s="112"/>
      <c r="B10" s="112"/>
      <c r="C10" s="112"/>
      <c r="D10" s="112"/>
      <c r="E10" s="112"/>
      <c r="F10" s="112"/>
      <c r="G10" s="112"/>
      <c r="H10" s="112"/>
      <c r="I10" s="112"/>
      <c r="J10" s="112"/>
      <c r="K10" s="112"/>
      <c r="L10" s="112"/>
      <c r="M10" s="112"/>
      <c r="N10" s="112"/>
      <c r="O10" s="112"/>
      <c r="P10" s="112"/>
      <c r="Q10" s="112"/>
      <c r="R10" s="112"/>
      <c r="S10" s="112"/>
      <c r="T10" s="112"/>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row>
    <row r="11" spans="1:42" x14ac:dyDescent="0.25">
      <c r="A11" s="347" t="str">
        <f>'6.1. Паспорт сетевой график'!A12</f>
        <v>H_16-0184</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row>
    <row r="12" spans="1:42" x14ac:dyDescent="0.25">
      <c r="A12" s="340" t="s">
        <v>4</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row>
    <row r="13" spans="1:42" ht="16.5" customHeight="1" x14ac:dyDescent="0.3">
      <c r="A13" s="160"/>
      <c r="B13" s="160"/>
      <c r="C13" s="160"/>
      <c r="D13" s="160"/>
      <c r="E13" s="160"/>
      <c r="F13" s="160"/>
      <c r="G13" s="160"/>
      <c r="H13" s="160"/>
      <c r="I13" s="160"/>
      <c r="J13" s="160"/>
      <c r="K13" s="160"/>
      <c r="L13" s="160"/>
      <c r="M13" s="160"/>
      <c r="N13" s="160"/>
      <c r="O13" s="160"/>
      <c r="P13" s="160"/>
      <c r="Q13" s="160"/>
      <c r="R13" s="160"/>
      <c r="S13" s="160"/>
      <c r="T13" s="160"/>
      <c r="U13" s="33"/>
      <c r="V13" s="33"/>
      <c r="W13" s="33"/>
      <c r="X13" s="33"/>
      <c r="Y13" s="33"/>
      <c r="Z13" s="33"/>
      <c r="AA13" s="33"/>
      <c r="AB13" s="33"/>
      <c r="AC13" s="33"/>
      <c r="AD13" s="33"/>
      <c r="AE13" s="33"/>
      <c r="AF13" s="33"/>
      <c r="AG13" s="33"/>
      <c r="AH13" s="33"/>
      <c r="AI13" s="33"/>
      <c r="AJ13" s="33"/>
      <c r="AK13" s="33"/>
      <c r="AL13" s="33"/>
      <c r="AM13" s="33"/>
      <c r="AN13" s="33"/>
      <c r="AO13" s="33"/>
      <c r="AP13" s="33"/>
    </row>
    <row r="14" spans="1:42" ht="36" customHeight="1" x14ac:dyDescent="0.25">
      <c r="A14" s="352" t="str">
        <f>'6.1. Паспорт сетевой график'!A15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row>
    <row r="15" spans="1:42" ht="15.75" customHeight="1" x14ac:dyDescent="0.25">
      <c r="A15" s="340" t="s">
        <v>3</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row>
    <row r="16" spans="1:42"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row>
    <row r="17" spans="1:45" x14ac:dyDescent="0.25">
      <c r="A17" s="19"/>
      <c r="U17" s="19"/>
      <c r="V17" s="19"/>
      <c r="W17" s="19"/>
      <c r="X17" s="19"/>
      <c r="Y17" s="19"/>
      <c r="Z17" s="19"/>
      <c r="AA17" s="19"/>
      <c r="AB17" s="19"/>
      <c r="AC17" s="19"/>
      <c r="AD17" s="19"/>
      <c r="AE17" s="19"/>
      <c r="AF17" s="19"/>
      <c r="AG17" s="19"/>
      <c r="AH17" s="19"/>
      <c r="AI17" s="19"/>
      <c r="AJ17" s="19"/>
      <c r="AK17" s="19"/>
      <c r="AL17" s="19"/>
      <c r="AM17" s="19"/>
      <c r="AN17" s="19"/>
      <c r="AO17" s="19"/>
    </row>
    <row r="18" spans="1:45" x14ac:dyDescent="0.25">
      <c r="A18" s="427" t="s">
        <v>350</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row>
    <row r="19" spans="1:45" x14ac:dyDescent="0.25">
      <c r="A19" s="19"/>
      <c r="B19" s="19"/>
      <c r="C19" s="19"/>
      <c r="D19" s="19"/>
      <c r="E19" s="19"/>
      <c r="F19" s="19"/>
      <c r="G19" s="19"/>
      <c r="U19" s="19"/>
      <c r="V19" s="19"/>
      <c r="W19" s="19"/>
      <c r="X19" s="19"/>
      <c r="Y19" s="19"/>
      <c r="Z19" s="19"/>
      <c r="AA19" s="19"/>
      <c r="AB19" s="19"/>
      <c r="AC19" s="19"/>
      <c r="AD19" s="19"/>
      <c r="AE19" s="19"/>
      <c r="AF19" s="19"/>
      <c r="AG19" s="19"/>
      <c r="AH19" s="19"/>
      <c r="AI19" s="19"/>
      <c r="AJ19" s="19"/>
      <c r="AK19" s="19"/>
      <c r="AL19" s="19"/>
      <c r="AM19" s="19"/>
      <c r="AN19" s="19"/>
      <c r="AO19" s="19"/>
    </row>
    <row r="20" spans="1:45" ht="33" customHeight="1" x14ac:dyDescent="0.25">
      <c r="A20" s="429" t="s">
        <v>180</v>
      </c>
      <c r="B20" s="429" t="s">
        <v>179</v>
      </c>
      <c r="C20" s="472" t="s">
        <v>178</v>
      </c>
      <c r="D20" s="473"/>
      <c r="E20" s="474"/>
      <c r="F20" s="431" t="s">
        <v>177</v>
      </c>
      <c r="G20" s="431"/>
      <c r="H20" s="429" t="s">
        <v>404</v>
      </c>
      <c r="I20" s="423">
        <v>2016</v>
      </c>
      <c r="J20" s="424"/>
      <c r="K20" s="424"/>
      <c r="L20" s="424"/>
      <c r="M20" s="423">
        <v>2017</v>
      </c>
      <c r="N20" s="424"/>
      <c r="O20" s="424"/>
      <c r="P20" s="424"/>
      <c r="Q20" s="423">
        <v>2018</v>
      </c>
      <c r="R20" s="424"/>
      <c r="S20" s="424"/>
      <c r="T20" s="424"/>
      <c r="U20" s="432">
        <v>2019</v>
      </c>
      <c r="V20" s="433"/>
      <c r="W20" s="433"/>
      <c r="X20" s="433"/>
      <c r="Y20" s="432">
        <v>2020</v>
      </c>
      <c r="Z20" s="433"/>
      <c r="AA20" s="433"/>
      <c r="AB20" s="433"/>
      <c r="AC20" s="432">
        <v>2021</v>
      </c>
      <c r="AD20" s="433"/>
      <c r="AE20" s="433"/>
      <c r="AF20" s="433"/>
      <c r="AG20" s="432">
        <v>2022</v>
      </c>
      <c r="AH20" s="433"/>
      <c r="AI20" s="433"/>
      <c r="AJ20" s="433"/>
      <c r="AK20" s="432">
        <v>2023</v>
      </c>
      <c r="AL20" s="433"/>
      <c r="AM20" s="433"/>
      <c r="AN20" s="433"/>
      <c r="AO20" s="434" t="s">
        <v>176</v>
      </c>
      <c r="AP20" s="434"/>
      <c r="AQ20" s="32"/>
      <c r="AR20" s="32"/>
      <c r="AS20" s="32"/>
    </row>
    <row r="21" spans="1:45" ht="99.75" customHeight="1" x14ac:dyDescent="0.25">
      <c r="A21" s="421"/>
      <c r="B21" s="421"/>
      <c r="C21" s="475"/>
      <c r="D21" s="476"/>
      <c r="E21" s="477"/>
      <c r="F21" s="431"/>
      <c r="G21" s="431"/>
      <c r="H21" s="421"/>
      <c r="I21" s="419" t="s">
        <v>1</v>
      </c>
      <c r="J21" s="419"/>
      <c r="K21" s="419" t="s">
        <v>8</v>
      </c>
      <c r="L21" s="419"/>
      <c r="M21" s="419" t="s">
        <v>1</v>
      </c>
      <c r="N21" s="419"/>
      <c r="O21" s="419" t="s">
        <v>8</v>
      </c>
      <c r="P21" s="419"/>
      <c r="Q21" s="419" t="s">
        <v>1</v>
      </c>
      <c r="R21" s="419"/>
      <c r="S21" s="419" t="s">
        <v>8</v>
      </c>
      <c r="T21" s="419"/>
      <c r="U21" s="419" t="s">
        <v>1</v>
      </c>
      <c r="V21" s="419"/>
      <c r="W21" s="419" t="s">
        <v>8</v>
      </c>
      <c r="X21" s="419"/>
      <c r="Y21" s="419" t="s">
        <v>1</v>
      </c>
      <c r="Z21" s="419"/>
      <c r="AA21" s="419" t="s">
        <v>8</v>
      </c>
      <c r="AB21" s="419"/>
      <c r="AC21" s="430" t="s">
        <v>1</v>
      </c>
      <c r="AD21" s="430"/>
      <c r="AE21" s="430" t="s">
        <v>175</v>
      </c>
      <c r="AF21" s="430"/>
      <c r="AG21" s="430" t="s">
        <v>1</v>
      </c>
      <c r="AH21" s="430"/>
      <c r="AI21" s="430" t="s">
        <v>175</v>
      </c>
      <c r="AJ21" s="430"/>
      <c r="AK21" s="430" t="s">
        <v>1</v>
      </c>
      <c r="AL21" s="430"/>
      <c r="AM21" s="430" t="s">
        <v>175</v>
      </c>
      <c r="AN21" s="430"/>
      <c r="AO21" s="434"/>
      <c r="AP21" s="434"/>
    </row>
    <row r="22" spans="1:45" ht="89.25" customHeight="1" x14ac:dyDescent="0.25">
      <c r="A22" s="422"/>
      <c r="B22" s="422"/>
      <c r="C22" s="261" t="s">
        <v>1</v>
      </c>
      <c r="D22" s="261" t="s">
        <v>175</v>
      </c>
      <c r="E22" s="335" t="s">
        <v>175</v>
      </c>
      <c r="F22" s="262" t="s">
        <v>393</v>
      </c>
      <c r="G22" s="262" t="s">
        <v>587</v>
      </c>
      <c r="H22" s="422"/>
      <c r="I22" s="30" t="s">
        <v>331</v>
      </c>
      <c r="J22" s="30" t="s">
        <v>332</v>
      </c>
      <c r="K22" s="30" t="s">
        <v>331</v>
      </c>
      <c r="L22" s="30" t="s">
        <v>332</v>
      </c>
      <c r="M22" s="30" t="s">
        <v>331</v>
      </c>
      <c r="N22" s="30" t="s">
        <v>332</v>
      </c>
      <c r="O22" s="30" t="s">
        <v>331</v>
      </c>
      <c r="P22" s="30" t="s">
        <v>332</v>
      </c>
      <c r="Q22" s="30" t="s">
        <v>331</v>
      </c>
      <c r="R22" s="30" t="s">
        <v>332</v>
      </c>
      <c r="S22" s="30" t="s">
        <v>331</v>
      </c>
      <c r="T22" s="30" t="s">
        <v>332</v>
      </c>
      <c r="U22" s="263" t="s">
        <v>331</v>
      </c>
      <c r="V22" s="263" t="s">
        <v>332</v>
      </c>
      <c r="W22" s="263" t="s">
        <v>331</v>
      </c>
      <c r="X22" s="263" t="s">
        <v>332</v>
      </c>
      <c r="Y22" s="263" t="s">
        <v>331</v>
      </c>
      <c r="Z22" s="263" t="s">
        <v>332</v>
      </c>
      <c r="AA22" s="263" t="s">
        <v>331</v>
      </c>
      <c r="AB22" s="263" t="s">
        <v>332</v>
      </c>
      <c r="AC22" s="263" t="s">
        <v>331</v>
      </c>
      <c r="AD22" s="263" t="s">
        <v>332</v>
      </c>
      <c r="AE22" s="263" t="s">
        <v>331</v>
      </c>
      <c r="AF22" s="263" t="s">
        <v>332</v>
      </c>
      <c r="AG22" s="263" t="s">
        <v>331</v>
      </c>
      <c r="AH22" s="263" t="s">
        <v>332</v>
      </c>
      <c r="AI22" s="263" t="s">
        <v>331</v>
      </c>
      <c r="AJ22" s="263" t="s">
        <v>332</v>
      </c>
      <c r="AK22" s="263" t="s">
        <v>331</v>
      </c>
      <c r="AL22" s="263" t="s">
        <v>332</v>
      </c>
      <c r="AM22" s="263" t="s">
        <v>331</v>
      </c>
      <c r="AN22" s="263" t="s">
        <v>332</v>
      </c>
      <c r="AO22" s="261" t="s">
        <v>1</v>
      </c>
      <c r="AP22" s="298" t="s">
        <v>8</v>
      </c>
    </row>
    <row r="23" spans="1:45" ht="19.5" customHeight="1" x14ac:dyDescent="0.25">
      <c r="A23" s="264">
        <v>1</v>
      </c>
      <c r="B23" s="264">
        <v>2</v>
      </c>
      <c r="C23" s="264">
        <v>3</v>
      </c>
      <c r="D23" s="264">
        <v>4</v>
      </c>
      <c r="E23" s="334">
        <v>4</v>
      </c>
      <c r="F23" s="264">
        <v>5</v>
      </c>
      <c r="G23" s="264">
        <v>6</v>
      </c>
      <c r="H23" s="264"/>
      <c r="I23" s="293">
        <v>8</v>
      </c>
      <c r="J23" s="293">
        <v>9</v>
      </c>
      <c r="K23" s="293">
        <v>10</v>
      </c>
      <c r="L23" s="293">
        <v>11</v>
      </c>
      <c r="M23" s="293">
        <v>12</v>
      </c>
      <c r="N23" s="293">
        <v>13</v>
      </c>
      <c r="O23" s="293">
        <v>14</v>
      </c>
      <c r="P23" s="293">
        <v>15</v>
      </c>
      <c r="Q23" s="293">
        <v>16</v>
      </c>
      <c r="R23" s="293">
        <v>17</v>
      </c>
      <c r="S23" s="293">
        <v>18</v>
      </c>
      <c r="T23" s="293">
        <v>19</v>
      </c>
      <c r="U23" s="264">
        <v>8</v>
      </c>
      <c r="V23" s="264">
        <v>9</v>
      </c>
      <c r="W23" s="264">
        <v>10</v>
      </c>
      <c r="X23" s="264">
        <v>11</v>
      </c>
      <c r="Y23" s="264">
        <v>12</v>
      </c>
      <c r="Z23" s="264">
        <v>13</v>
      </c>
      <c r="AA23" s="264">
        <v>14</v>
      </c>
      <c r="AB23" s="264">
        <v>15</v>
      </c>
      <c r="AC23" s="264">
        <v>16</v>
      </c>
      <c r="AD23" s="264">
        <v>17</v>
      </c>
      <c r="AE23" s="264">
        <v>18</v>
      </c>
      <c r="AF23" s="264">
        <v>19</v>
      </c>
      <c r="AG23" s="264">
        <v>20</v>
      </c>
      <c r="AH23" s="264">
        <v>21</v>
      </c>
      <c r="AI23" s="264">
        <v>22</v>
      </c>
      <c r="AJ23" s="264">
        <v>23</v>
      </c>
      <c r="AK23" s="264">
        <v>24</v>
      </c>
      <c r="AL23" s="264">
        <v>25</v>
      </c>
      <c r="AM23" s="264">
        <v>26</v>
      </c>
      <c r="AN23" s="264">
        <v>27</v>
      </c>
      <c r="AO23" s="264">
        <v>28</v>
      </c>
      <c r="AP23" s="264">
        <v>29</v>
      </c>
    </row>
    <row r="24" spans="1:45" ht="47.25" x14ac:dyDescent="0.25">
      <c r="A24" s="265">
        <v>1</v>
      </c>
      <c r="B24" s="266" t="s">
        <v>174</v>
      </c>
      <c r="C24" s="109">
        <f t="shared" ref="C24:H24" si="0">SUM(C25:C29)</f>
        <v>3098.8244032900002</v>
      </c>
      <c r="D24" s="109">
        <f t="shared" si="0"/>
        <v>2905.5214958400002</v>
      </c>
      <c r="E24" s="471">
        <v>0</v>
      </c>
      <c r="F24" s="109">
        <f t="shared" si="0"/>
        <v>3098.8244032900002</v>
      </c>
      <c r="G24" s="109">
        <f t="shared" si="0"/>
        <v>752.3610602599997</v>
      </c>
      <c r="H24" s="109">
        <f t="shared" si="0"/>
        <v>0</v>
      </c>
      <c r="I24" s="109">
        <f>SUM(I25:I29)</f>
        <v>0</v>
      </c>
      <c r="J24" s="109">
        <v>0</v>
      </c>
      <c r="K24" s="109">
        <f>SUM(K25:K29)</f>
        <v>21.661552019999998</v>
      </c>
      <c r="L24" s="109">
        <v>0</v>
      </c>
      <c r="M24" s="109">
        <f>SUM(M25:M29)</f>
        <v>1172.2116192499998</v>
      </c>
      <c r="N24" s="109">
        <v>0</v>
      </c>
      <c r="O24" s="109">
        <f>SUM(O25:O29)</f>
        <v>851.05946371000005</v>
      </c>
      <c r="P24" s="109">
        <v>0</v>
      </c>
      <c r="Q24" s="109">
        <f>SUM(Q25:Q29)</f>
        <v>1139.9421182602348</v>
      </c>
      <c r="R24" s="109">
        <v>0</v>
      </c>
      <c r="S24" s="267">
        <f t="shared" ref="S24:V24" si="1">SUM(S25:S29)</f>
        <v>1473.7423272999999</v>
      </c>
      <c r="T24" s="267">
        <f t="shared" si="1"/>
        <v>0</v>
      </c>
      <c r="U24" s="267">
        <f t="shared" si="1"/>
        <v>752.36106026000004</v>
      </c>
      <c r="V24" s="267">
        <f t="shared" si="1"/>
        <v>653.1746288280001</v>
      </c>
      <c r="W24" s="267">
        <f t="shared" ref="W24:AL24" si="2">SUM(W25:W29)</f>
        <v>361.78923872939998</v>
      </c>
      <c r="X24" s="267">
        <v>262.60280729600004</v>
      </c>
      <c r="Y24" s="267">
        <f>'6.2. Паспорт фин осв ввод факт'!X24</f>
        <v>0</v>
      </c>
      <c r="Z24" s="267">
        <f t="shared" si="2"/>
        <v>0</v>
      </c>
      <c r="AA24" s="267">
        <f t="shared" si="2"/>
        <v>0</v>
      </c>
      <c r="AB24" s="267">
        <f t="shared" si="2"/>
        <v>0</v>
      </c>
      <c r="AC24" s="267">
        <f t="shared" si="2"/>
        <v>0</v>
      </c>
      <c r="AD24" s="267">
        <f t="shared" si="2"/>
        <v>0</v>
      </c>
      <c r="AE24" s="267" t="s">
        <v>520</v>
      </c>
      <c r="AF24" s="267" t="s">
        <v>520</v>
      </c>
      <c r="AG24" s="267">
        <f t="shared" si="2"/>
        <v>0</v>
      </c>
      <c r="AH24" s="267">
        <f t="shared" si="2"/>
        <v>0</v>
      </c>
      <c r="AI24" s="267" t="s">
        <v>520</v>
      </c>
      <c r="AJ24" s="267" t="s">
        <v>520</v>
      </c>
      <c r="AK24" s="267">
        <f t="shared" si="2"/>
        <v>0</v>
      </c>
      <c r="AL24" s="267">
        <f t="shared" si="2"/>
        <v>0</v>
      </c>
      <c r="AM24" s="267" t="s">
        <v>520</v>
      </c>
      <c r="AN24" s="267" t="s">
        <v>520</v>
      </c>
      <c r="AO24" s="267">
        <f>I24+M24+Q24+U24+Y24</f>
        <v>3064.5147977702345</v>
      </c>
      <c r="AP24" s="277">
        <f>K24+O24+S24+W24+AA24</f>
        <v>2708.2525817594001</v>
      </c>
    </row>
    <row r="25" spans="1:45" x14ac:dyDescent="0.25">
      <c r="A25" s="268" t="s">
        <v>173</v>
      </c>
      <c r="B25" s="269" t="s">
        <v>172</v>
      </c>
      <c r="C25" s="267">
        <v>0</v>
      </c>
      <c r="D25" s="267">
        <v>0</v>
      </c>
      <c r="E25" s="471">
        <v>0</v>
      </c>
      <c r="F25" s="267">
        <f>C25</f>
        <v>0</v>
      </c>
      <c r="G25" s="267">
        <f>F25-H25-K25-O25-S25</f>
        <v>0</v>
      </c>
      <c r="H25" s="270">
        <v>0</v>
      </c>
      <c r="I25" s="110">
        <v>0</v>
      </c>
      <c r="J25" s="110">
        <v>0</v>
      </c>
      <c r="K25" s="110">
        <v>0</v>
      </c>
      <c r="L25" s="110">
        <v>0</v>
      </c>
      <c r="M25" s="110">
        <v>0</v>
      </c>
      <c r="N25" s="110">
        <v>0</v>
      </c>
      <c r="O25" s="110">
        <v>0</v>
      </c>
      <c r="P25" s="110">
        <v>0</v>
      </c>
      <c r="Q25" s="110">
        <v>0</v>
      </c>
      <c r="R25" s="110">
        <v>0</v>
      </c>
      <c r="S25" s="110">
        <v>0</v>
      </c>
      <c r="T25" s="110">
        <v>0</v>
      </c>
      <c r="U25" s="270">
        <v>0</v>
      </c>
      <c r="V25" s="270">
        <v>0</v>
      </c>
      <c r="W25" s="270">
        <v>0</v>
      </c>
      <c r="X25" s="270">
        <v>0</v>
      </c>
      <c r="Y25" s="270">
        <v>0</v>
      </c>
      <c r="Z25" s="270">
        <v>0</v>
      </c>
      <c r="AA25" s="270">
        <v>0</v>
      </c>
      <c r="AB25" s="270">
        <v>0</v>
      </c>
      <c r="AC25" s="270">
        <v>0</v>
      </c>
      <c r="AD25" s="270">
        <v>0</v>
      </c>
      <c r="AE25" s="267" t="s">
        <v>520</v>
      </c>
      <c r="AF25" s="267" t="s">
        <v>520</v>
      </c>
      <c r="AG25" s="270">
        <v>0</v>
      </c>
      <c r="AH25" s="270">
        <v>0</v>
      </c>
      <c r="AI25" s="267" t="s">
        <v>520</v>
      </c>
      <c r="AJ25" s="267" t="s">
        <v>520</v>
      </c>
      <c r="AK25" s="270">
        <v>0</v>
      </c>
      <c r="AL25" s="270">
        <v>0</v>
      </c>
      <c r="AM25" s="267" t="s">
        <v>520</v>
      </c>
      <c r="AN25" s="267" t="s">
        <v>520</v>
      </c>
      <c r="AO25" s="267">
        <f t="shared" ref="AO25:AO64" si="3">I25+M25+Q25+U25+Y25</f>
        <v>0</v>
      </c>
      <c r="AP25" s="277">
        <f t="shared" ref="AP25:AP64" si="4">K25+O25+S25+W25+AA25</f>
        <v>0</v>
      </c>
    </row>
    <row r="26" spans="1:45" x14ac:dyDescent="0.25">
      <c r="A26" s="268" t="s">
        <v>171</v>
      </c>
      <c r="B26" s="269" t="s">
        <v>170</v>
      </c>
      <c r="C26" s="267">
        <v>0</v>
      </c>
      <c r="D26" s="267">
        <v>0</v>
      </c>
      <c r="E26" s="471">
        <v>0</v>
      </c>
      <c r="F26" s="267">
        <f t="shared" ref="F26:F64" si="5">C26</f>
        <v>0</v>
      </c>
      <c r="G26" s="267">
        <f t="shared" ref="G26:G64" si="6">F26-H26-K26-O26-S26</f>
        <v>0</v>
      </c>
      <c r="H26" s="270">
        <v>0</v>
      </c>
      <c r="I26" s="110">
        <v>0</v>
      </c>
      <c r="J26" s="110">
        <v>0</v>
      </c>
      <c r="K26" s="110">
        <v>0</v>
      </c>
      <c r="L26" s="110">
        <v>0</v>
      </c>
      <c r="M26" s="110">
        <v>0</v>
      </c>
      <c r="N26" s="110">
        <v>0</v>
      </c>
      <c r="O26" s="110">
        <v>0</v>
      </c>
      <c r="P26" s="110">
        <v>0</v>
      </c>
      <c r="Q26" s="110">
        <v>0</v>
      </c>
      <c r="R26" s="110">
        <v>0</v>
      </c>
      <c r="S26" s="110">
        <v>0</v>
      </c>
      <c r="T26" s="110">
        <v>0</v>
      </c>
      <c r="U26" s="270">
        <v>0</v>
      </c>
      <c r="V26" s="270">
        <v>0</v>
      </c>
      <c r="W26" s="270">
        <v>0</v>
      </c>
      <c r="X26" s="270">
        <v>0</v>
      </c>
      <c r="Y26" s="270">
        <v>0</v>
      </c>
      <c r="Z26" s="270">
        <v>0</v>
      </c>
      <c r="AA26" s="270">
        <v>0</v>
      </c>
      <c r="AB26" s="270">
        <v>0</v>
      </c>
      <c r="AC26" s="270">
        <v>0</v>
      </c>
      <c r="AD26" s="270">
        <v>0</v>
      </c>
      <c r="AE26" s="267" t="s">
        <v>520</v>
      </c>
      <c r="AF26" s="267" t="s">
        <v>520</v>
      </c>
      <c r="AG26" s="270">
        <v>0</v>
      </c>
      <c r="AH26" s="270">
        <v>0</v>
      </c>
      <c r="AI26" s="267" t="s">
        <v>520</v>
      </c>
      <c r="AJ26" s="267" t="s">
        <v>520</v>
      </c>
      <c r="AK26" s="270">
        <v>0</v>
      </c>
      <c r="AL26" s="270">
        <v>0</v>
      </c>
      <c r="AM26" s="267" t="s">
        <v>520</v>
      </c>
      <c r="AN26" s="267" t="s">
        <v>520</v>
      </c>
      <c r="AO26" s="267">
        <f t="shared" si="3"/>
        <v>0</v>
      </c>
      <c r="AP26" s="277">
        <f t="shared" si="4"/>
        <v>0</v>
      </c>
    </row>
    <row r="27" spans="1:45" ht="31.5" x14ac:dyDescent="0.25">
      <c r="A27" s="268" t="s">
        <v>169</v>
      </c>
      <c r="B27" s="269" t="s">
        <v>312</v>
      </c>
      <c r="C27" s="267">
        <v>0.57155202000000005</v>
      </c>
      <c r="D27" s="267">
        <v>16.291202039999995</v>
      </c>
      <c r="E27" s="471">
        <v>0</v>
      </c>
      <c r="F27" s="267">
        <f t="shared" si="5"/>
        <v>0.57155202000000005</v>
      </c>
      <c r="G27" s="267">
        <f t="shared" si="6"/>
        <v>0</v>
      </c>
      <c r="H27" s="270">
        <v>0</v>
      </c>
      <c r="I27" s="110">
        <v>0</v>
      </c>
      <c r="J27" s="110">
        <v>0</v>
      </c>
      <c r="K27" s="110">
        <v>0.57155202000000005</v>
      </c>
      <c r="L27" s="110">
        <v>0</v>
      </c>
      <c r="M27" s="110">
        <v>0</v>
      </c>
      <c r="N27" s="110">
        <v>0</v>
      </c>
      <c r="O27" s="110">
        <v>0</v>
      </c>
      <c r="P27" s="110">
        <v>0</v>
      </c>
      <c r="Q27" s="110">
        <v>0</v>
      </c>
      <c r="R27" s="110">
        <v>0</v>
      </c>
      <c r="S27" s="110">
        <v>0</v>
      </c>
      <c r="T27" s="110">
        <v>0</v>
      </c>
      <c r="U27" s="270">
        <v>0</v>
      </c>
      <c r="V27" s="270">
        <v>0</v>
      </c>
      <c r="W27" s="270">
        <v>16.020111979399999</v>
      </c>
      <c r="X27" s="270">
        <v>0</v>
      </c>
      <c r="Y27" s="270">
        <v>0</v>
      </c>
      <c r="Z27" s="270">
        <v>0</v>
      </c>
      <c r="AA27" s="270">
        <v>0</v>
      </c>
      <c r="AB27" s="270">
        <v>0</v>
      </c>
      <c r="AC27" s="270">
        <v>0</v>
      </c>
      <c r="AD27" s="270">
        <v>0</v>
      </c>
      <c r="AE27" s="267" t="s">
        <v>520</v>
      </c>
      <c r="AF27" s="267" t="s">
        <v>520</v>
      </c>
      <c r="AG27" s="270">
        <v>0</v>
      </c>
      <c r="AH27" s="270">
        <v>0</v>
      </c>
      <c r="AI27" s="267" t="s">
        <v>520</v>
      </c>
      <c r="AJ27" s="267" t="s">
        <v>520</v>
      </c>
      <c r="AK27" s="270">
        <v>0</v>
      </c>
      <c r="AL27" s="270">
        <v>0</v>
      </c>
      <c r="AM27" s="267" t="s">
        <v>520</v>
      </c>
      <c r="AN27" s="267" t="s">
        <v>520</v>
      </c>
      <c r="AO27" s="267">
        <f t="shared" si="3"/>
        <v>0</v>
      </c>
      <c r="AP27" s="277">
        <f t="shared" si="4"/>
        <v>16.591663999399998</v>
      </c>
    </row>
    <row r="28" spans="1:45" x14ac:dyDescent="0.25">
      <c r="A28" s="268" t="s">
        <v>168</v>
      </c>
      <c r="B28" s="269" t="s">
        <v>394</v>
      </c>
      <c r="C28" s="267">
        <v>0</v>
      </c>
      <c r="D28" s="267">
        <v>0</v>
      </c>
      <c r="E28" s="471">
        <v>0</v>
      </c>
      <c r="F28" s="267">
        <f t="shared" si="5"/>
        <v>0</v>
      </c>
      <c r="G28" s="267">
        <f t="shared" si="6"/>
        <v>0</v>
      </c>
      <c r="H28" s="270">
        <v>0</v>
      </c>
      <c r="I28" s="110">
        <v>0</v>
      </c>
      <c r="J28" s="110">
        <v>0</v>
      </c>
      <c r="K28" s="110">
        <v>0</v>
      </c>
      <c r="L28" s="110">
        <v>0</v>
      </c>
      <c r="M28" s="110">
        <v>0</v>
      </c>
      <c r="N28" s="110">
        <v>0</v>
      </c>
      <c r="O28" s="110">
        <v>0</v>
      </c>
      <c r="P28" s="110">
        <v>0</v>
      </c>
      <c r="Q28" s="110">
        <v>0</v>
      </c>
      <c r="R28" s="110">
        <v>0</v>
      </c>
      <c r="S28" s="110">
        <v>0</v>
      </c>
      <c r="T28" s="110">
        <v>0</v>
      </c>
      <c r="U28" s="270">
        <v>0</v>
      </c>
      <c r="V28" s="270">
        <v>0</v>
      </c>
      <c r="W28" s="270">
        <v>0</v>
      </c>
      <c r="X28" s="270">
        <v>0</v>
      </c>
      <c r="Y28" s="270">
        <v>0</v>
      </c>
      <c r="Z28" s="270">
        <v>0</v>
      </c>
      <c r="AA28" s="270">
        <v>0</v>
      </c>
      <c r="AB28" s="270">
        <v>0</v>
      </c>
      <c r="AC28" s="270">
        <v>0</v>
      </c>
      <c r="AD28" s="270">
        <v>0</v>
      </c>
      <c r="AE28" s="267" t="s">
        <v>520</v>
      </c>
      <c r="AF28" s="267" t="s">
        <v>520</v>
      </c>
      <c r="AG28" s="270">
        <v>0</v>
      </c>
      <c r="AH28" s="270">
        <v>0</v>
      </c>
      <c r="AI28" s="267" t="s">
        <v>520</v>
      </c>
      <c r="AJ28" s="267" t="s">
        <v>520</v>
      </c>
      <c r="AK28" s="270">
        <v>0</v>
      </c>
      <c r="AL28" s="270">
        <v>0</v>
      </c>
      <c r="AM28" s="267" t="s">
        <v>520</v>
      </c>
      <c r="AN28" s="267" t="s">
        <v>520</v>
      </c>
      <c r="AO28" s="267">
        <f t="shared" si="3"/>
        <v>0</v>
      </c>
      <c r="AP28" s="277">
        <f t="shared" si="4"/>
        <v>0</v>
      </c>
    </row>
    <row r="29" spans="1:45" x14ac:dyDescent="0.25">
      <c r="A29" s="268" t="s">
        <v>167</v>
      </c>
      <c r="B29" s="29" t="s">
        <v>166</v>
      </c>
      <c r="C29" s="267">
        <v>3098.2528512700001</v>
      </c>
      <c r="D29" s="267">
        <f>2905.52149584-D27</f>
        <v>2889.2302938000003</v>
      </c>
      <c r="E29" s="471">
        <v>0</v>
      </c>
      <c r="F29" s="267">
        <f t="shared" si="5"/>
        <v>3098.2528512700001</v>
      </c>
      <c r="G29" s="267">
        <f t="shared" si="6"/>
        <v>752.3610602599997</v>
      </c>
      <c r="H29" s="270">
        <v>0</v>
      </c>
      <c r="I29" s="110">
        <v>0</v>
      </c>
      <c r="J29" s="110">
        <v>0</v>
      </c>
      <c r="K29" s="110">
        <v>21.09</v>
      </c>
      <c r="L29" s="110">
        <v>0</v>
      </c>
      <c r="M29" s="110">
        <v>1172.2116192499998</v>
      </c>
      <c r="N29" s="110">
        <v>0</v>
      </c>
      <c r="O29" s="110">
        <v>851.05946371000005</v>
      </c>
      <c r="P29" s="110">
        <v>0</v>
      </c>
      <c r="Q29" s="110">
        <v>1139.9421182602348</v>
      </c>
      <c r="R29" s="110">
        <v>0</v>
      </c>
      <c r="S29" s="110">
        <v>1473.7423272999999</v>
      </c>
      <c r="T29" s="110">
        <v>0</v>
      </c>
      <c r="U29" s="270">
        <v>752.36106026000004</v>
      </c>
      <c r="V29" s="270">
        <v>653.1746288280001</v>
      </c>
      <c r="W29" s="271">
        <v>345.76912675</v>
      </c>
      <c r="X29" s="270">
        <v>0</v>
      </c>
      <c r="Y29" s="270">
        <v>0</v>
      </c>
      <c r="Z29" s="270">
        <v>0</v>
      </c>
      <c r="AA29" s="270">
        <v>0</v>
      </c>
      <c r="AB29" s="270">
        <v>0</v>
      </c>
      <c r="AC29" s="270">
        <v>0</v>
      </c>
      <c r="AD29" s="270">
        <v>0</v>
      </c>
      <c r="AE29" s="267" t="s">
        <v>520</v>
      </c>
      <c r="AF29" s="267" t="s">
        <v>520</v>
      </c>
      <c r="AG29" s="270">
        <v>0</v>
      </c>
      <c r="AH29" s="270">
        <v>0</v>
      </c>
      <c r="AI29" s="267" t="s">
        <v>520</v>
      </c>
      <c r="AJ29" s="267" t="s">
        <v>520</v>
      </c>
      <c r="AK29" s="270">
        <v>0</v>
      </c>
      <c r="AL29" s="270">
        <v>0</v>
      </c>
      <c r="AM29" s="267" t="s">
        <v>520</v>
      </c>
      <c r="AN29" s="267" t="s">
        <v>520</v>
      </c>
      <c r="AO29" s="267">
        <f t="shared" si="3"/>
        <v>3064.5147977702345</v>
      </c>
      <c r="AP29" s="277">
        <f t="shared" si="4"/>
        <v>2691.6609177599998</v>
      </c>
    </row>
    <row r="30" spans="1:45" s="81" customFormat="1" ht="47.25" x14ac:dyDescent="0.25">
      <c r="A30" s="265" t="s">
        <v>60</v>
      </c>
      <c r="B30" s="266" t="s">
        <v>165</v>
      </c>
      <c r="C30" s="267">
        <v>2626.2451596599999</v>
      </c>
      <c r="D30" s="267">
        <v>2455.60167675</v>
      </c>
      <c r="E30" s="471">
        <v>0</v>
      </c>
      <c r="F30" s="267">
        <f t="shared" si="5"/>
        <v>2626.2451596599999</v>
      </c>
      <c r="G30" s="267">
        <f t="shared" si="6"/>
        <v>558.24591588999988</v>
      </c>
      <c r="H30" s="267">
        <v>0</v>
      </c>
      <c r="I30" s="109">
        <v>0</v>
      </c>
      <c r="J30" s="109">
        <v>0</v>
      </c>
      <c r="K30" s="109">
        <v>0.57155199999999995</v>
      </c>
      <c r="L30" s="109">
        <v>0</v>
      </c>
      <c r="M30" s="109">
        <v>568.11468734219466</v>
      </c>
      <c r="N30" s="109">
        <v>0</v>
      </c>
      <c r="O30" s="109">
        <v>330.71873299999999</v>
      </c>
      <c r="P30" s="109">
        <v>0</v>
      </c>
      <c r="Q30" s="109">
        <v>1409.2105139376652</v>
      </c>
      <c r="R30" s="109">
        <v>0</v>
      </c>
      <c r="S30" s="109">
        <v>1736.70895877</v>
      </c>
      <c r="T30" s="109">
        <v>0</v>
      </c>
      <c r="U30" s="267">
        <v>558.24591588999999</v>
      </c>
      <c r="V30" s="267">
        <v>406.35335641833336</v>
      </c>
      <c r="W30" s="267">
        <v>387.85702598</v>
      </c>
      <c r="X30" s="267">
        <v>235.96446650833332</v>
      </c>
      <c r="Y30" s="267">
        <v>0</v>
      </c>
      <c r="Z30" s="267">
        <v>0</v>
      </c>
      <c r="AA30" s="267">
        <v>0</v>
      </c>
      <c r="AB30" s="267">
        <v>0</v>
      </c>
      <c r="AC30" s="267">
        <v>0</v>
      </c>
      <c r="AD30" s="267">
        <v>0</v>
      </c>
      <c r="AE30" s="267" t="s">
        <v>520</v>
      </c>
      <c r="AF30" s="267" t="s">
        <v>520</v>
      </c>
      <c r="AG30" s="267">
        <v>0</v>
      </c>
      <c r="AH30" s="267">
        <v>0</v>
      </c>
      <c r="AI30" s="267" t="s">
        <v>520</v>
      </c>
      <c r="AJ30" s="267" t="s">
        <v>520</v>
      </c>
      <c r="AK30" s="267">
        <v>0</v>
      </c>
      <c r="AL30" s="267">
        <v>0</v>
      </c>
      <c r="AM30" s="267" t="s">
        <v>520</v>
      </c>
      <c r="AN30" s="267" t="s">
        <v>520</v>
      </c>
      <c r="AO30" s="267">
        <f t="shared" si="3"/>
        <v>2535.5711171698599</v>
      </c>
      <c r="AP30" s="277">
        <f t="shared" si="4"/>
        <v>2455.8562697499997</v>
      </c>
    </row>
    <row r="31" spans="1:45" x14ac:dyDescent="0.25">
      <c r="A31" s="265" t="s">
        <v>164</v>
      </c>
      <c r="B31" s="269" t="s">
        <v>163</v>
      </c>
      <c r="C31" s="267">
        <v>63.011887080000001</v>
      </c>
      <c r="D31" s="267">
        <v>93.378307410000005</v>
      </c>
      <c r="E31" s="471">
        <v>0</v>
      </c>
      <c r="F31" s="267">
        <f t="shared" si="5"/>
        <v>63.011887080000001</v>
      </c>
      <c r="G31" s="267">
        <f t="shared" si="6"/>
        <v>-14.176680730000001</v>
      </c>
      <c r="H31" s="270">
        <v>0</v>
      </c>
      <c r="I31" s="110">
        <v>0</v>
      </c>
      <c r="J31" s="110">
        <v>0</v>
      </c>
      <c r="K31" s="110">
        <v>0</v>
      </c>
      <c r="L31" s="110">
        <v>0</v>
      </c>
      <c r="M31" s="110">
        <v>0</v>
      </c>
      <c r="N31" s="110">
        <v>0</v>
      </c>
      <c r="O31" s="110">
        <v>36.880338999999999</v>
      </c>
      <c r="P31" s="110">
        <v>0</v>
      </c>
      <c r="Q31" s="110">
        <v>0</v>
      </c>
      <c r="R31" s="110">
        <v>0</v>
      </c>
      <c r="S31" s="110">
        <v>40.308228810000003</v>
      </c>
      <c r="T31" s="110">
        <v>0</v>
      </c>
      <c r="U31" s="270">
        <v>0</v>
      </c>
      <c r="V31" s="270">
        <v>0</v>
      </c>
      <c r="W31" s="270">
        <v>16.436039620000003</v>
      </c>
      <c r="X31" s="270">
        <v>0</v>
      </c>
      <c r="Y31" s="270">
        <v>0</v>
      </c>
      <c r="Z31" s="270">
        <v>0</v>
      </c>
      <c r="AA31" s="270">
        <v>0</v>
      </c>
      <c r="AB31" s="270">
        <v>0</v>
      </c>
      <c r="AC31" s="270">
        <v>0</v>
      </c>
      <c r="AD31" s="270">
        <v>0</v>
      </c>
      <c r="AE31" s="267" t="s">
        <v>520</v>
      </c>
      <c r="AF31" s="267" t="s">
        <v>520</v>
      </c>
      <c r="AG31" s="270">
        <v>0</v>
      </c>
      <c r="AH31" s="270">
        <v>0</v>
      </c>
      <c r="AI31" s="267" t="s">
        <v>520</v>
      </c>
      <c r="AJ31" s="267" t="s">
        <v>520</v>
      </c>
      <c r="AK31" s="270">
        <v>0</v>
      </c>
      <c r="AL31" s="270">
        <v>0</v>
      </c>
      <c r="AM31" s="267" t="s">
        <v>520</v>
      </c>
      <c r="AN31" s="267" t="s">
        <v>520</v>
      </c>
      <c r="AO31" s="267">
        <f t="shared" si="3"/>
        <v>0</v>
      </c>
      <c r="AP31" s="277">
        <f t="shared" si="4"/>
        <v>93.624607429999998</v>
      </c>
    </row>
    <row r="32" spans="1:45" ht="31.5" x14ac:dyDescent="0.25">
      <c r="A32" s="265" t="s">
        <v>162</v>
      </c>
      <c r="B32" s="269" t="s">
        <v>161</v>
      </c>
      <c r="C32" s="267">
        <v>383.4874585</v>
      </c>
      <c r="D32" s="267">
        <v>257.63174391000001</v>
      </c>
      <c r="E32" s="471">
        <v>0</v>
      </c>
      <c r="F32" s="267">
        <f t="shared" si="5"/>
        <v>383.4874585</v>
      </c>
      <c r="G32" s="267">
        <f t="shared" si="6"/>
        <v>245.05074956999999</v>
      </c>
      <c r="H32" s="270">
        <v>0</v>
      </c>
      <c r="I32" s="110">
        <v>0</v>
      </c>
      <c r="J32" s="110">
        <v>0</v>
      </c>
      <c r="K32" s="110">
        <v>0</v>
      </c>
      <c r="L32" s="110">
        <v>0</v>
      </c>
      <c r="M32" s="110">
        <v>0</v>
      </c>
      <c r="N32" s="110">
        <v>0</v>
      </c>
      <c r="O32" s="110">
        <v>23.131124</v>
      </c>
      <c r="P32" s="110">
        <v>0</v>
      </c>
      <c r="Q32" s="110">
        <v>0</v>
      </c>
      <c r="R32" s="110">
        <v>0</v>
      </c>
      <c r="S32" s="110">
        <v>115.30558492999999</v>
      </c>
      <c r="T32" s="110">
        <v>0</v>
      </c>
      <c r="U32" s="270">
        <v>0</v>
      </c>
      <c r="V32" s="270">
        <v>0</v>
      </c>
      <c r="W32" s="270">
        <v>119.19503498</v>
      </c>
      <c r="X32" s="270">
        <v>0</v>
      </c>
      <c r="Y32" s="270">
        <v>0</v>
      </c>
      <c r="Z32" s="270">
        <v>0</v>
      </c>
      <c r="AA32" s="270">
        <v>0</v>
      </c>
      <c r="AB32" s="270">
        <v>0</v>
      </c>
      <c r="AC32" s="270">
        <v>0</v>
      </c>
      <c r="AD32" s="270">
        <v>0</v>
      </c>
      <c r="AE32" s="267" t="s">
        <v>520</v>
      </c>
      <c r="AF32" s="267" t="s">
        <v>520</v>
      </c>
      <c r="AG32" s="270">
        <v>0</v>
      </c>
      <c r="AH32" s="270">
        <v>0</v>
      </c>
      <c r="AI32" s="267" t="s">
        <v>520</v>
      </c>
      <c r="AJ32" s="267" t="s">
        <v>520</v>
      </c>
      <c r="AK32" s="270">
        <v>0</v>
      </c>
      <c r="AL32" s="270">
        <v>0</v>
      </c>
      <c r="AM32" s="267" t="s">
        <v>520</v>
      </c>
      <c r="AN32" s="267" t="s">
        <v>520</v>
      </c>
      <c r="AO32" s="267">
        <f t="shared" si="3"/>
        <v>0</v>
      </c>
      <c r="AP32" s="277">
        <f t="shared" si="4"/>
        <v>257.63174391000001</v>
      </c>
    </row>
    <row r="33" spans="1:42" x14ac:dyDescent="0.25">
      <c r="A33" s="265" t="s">
        <v>160</v>
      </c>
      <c r="B33" s="269" t="s">
        <v>159</v>
      </c>
      <c r="C33" s="267">
        <v>1926.84490542</v>
      </c>
      <c r="D33" s="267">
        <v>1844.31792292</v>
      </c>
      <c r="E33" s="471">
        <v>0</v>
      </c>
      <c r="F33" s="267">
        <f t="shared" si="5"/>
        <v>1926.84490542</v>
      </c>
      <c r="G33" s="267">
        <f t="shared" si="6"/>
        <v>160.33228847000009</v>
      </c>
      <c r="H33" s="270">
        <v>0</v>
      </c>
      <c r="I33" s="110">
        <v>0</v>
      </c>
      <c r="J33" s="110">
        <v>0</v>
      </c>
      <c r="K33" s="110">
        <v>0</v>
      </c>
      <c r="L33" s="110">
        <v>0</v>
      </c>
      <c r="M33" s="110">
        <v>0</v>
      </c>
      <c r="N33" s="110">
        <v>0</v>
      </c>
      <c r="O33" s="110">
        <v>253.70762500000001</v>
      </c>
      <c r="P33" s="110">
        <v>0</v>
      </c>
      <c r="Q33" s="110">
        <v>0</v>
      </c>
      <c r="R33" s="110">
        <v>0</v>
      </c>
      <c r="S33" s="110">
        <v>1512.8049919499999</v>
      </c>
      <c r="T33" s="110">
        <v>0</v>
      </c>
      <c r="U33" s="270">
        <v>0</v>
      </c>
      <c r="V33" s="270">
        <v>0</v>
      </c>
      <c r="W33" s="270">
        <v>77.792250640000006</v>
      </c>
      <c r="X33" s="270">
        <v>0</v>
      </c>
      <c r="Y33" s="270">
        <v>0</v>
      </c>
      <c r="Z33" s="270">
        <v>0</v>
      </c>
      <c r="AA33" s="270">
        <v>0</v>
      </c>
      <c r="AB33" s="270">
        <v>0</v>
      </c>
      <c r="AC33" s="270">
        <v>0</v>
      </c>
      <c r="AD33" s="270">
        <v>0</v>
      </c>
      <c r="AE33" s="267" t="s">
        <v>520</v>
      </c>
      <c r="AF33" s="267" t="s">
        <v>520</v>
      </c>
      <c r="AG33" s="270">
        <v>0</v>
      </c>
      <c r="AH33" s="270">
        <v>0</v>
      </c>
      <c r="AI33" s="267" t="s">
        <v>520</v>
      </c>
      <c r="AJ33" s="267" t="s">
        <v>520</v>
      </c>
      <c r="AK33" s="270">
        <v>0</v>
      </c>
      <c r="AL33" s="270">
        <v>0</v>
      </c>
      <c r="AM33" s="267" t="s">
        <v>520</v>
      </c>
      <c r="AN33" s="267" t="s">
        <v>520</v>
      </c>
      <c r="AO33" s="267">
        <f t="shared" si="3"/>
        <v>0</v>
      </c>
      <c r="AP33" s="277">
        <f t="shared" si="4"/>
        <v>1844.30486759</v>
      </c>
    </row>
    <row r="34" spans="1:42" x14ac:dyDescent="0.25">
      <c r="A34" s="265" t="s">
        <v>158</v>
      </c>
      <c r="B34" s="269" t="s">
        <v>157</v>
      </c>
      <c r="C34" s="267">
        <v>252.90090866</v>
      </c>
      <c r="D34" s="267">
        <f>D30-D31-D32-D33</f>
        <v>260.27370251000002</v>
      </c>
      <c r="E34" s="471">
        <v>0</v>
      </c>
      <c r="F34" s="267">
        <f t="shared" si="5"/>
        <v>252.90090866</v>
      </c>
      <c r="G34" s="267">
        <f t="shared" si="6"/>
        <v>167.03955858</v>
      </c>
      <c r="H34" s="270">
        <v>0</v>
      </c>
      <c r="I34" s="110">
        <v>0</v>
      </c>
      <c r="J34" s="110">
        <v>0</v>
      </c>
      <c r="K34" s="110">
        <v>0.57155199999999995</v>
      </c>
      <c r="L34" s="110">
        <v>0</v>
      </c>
      <c r="M34" s="110">
        <v>0</v>
      </c>
      <c r="N34" s="110">
        <v>0</v>
      </c>
      <c r="O34" s="110">
        <v>16.999645000000001</v>
      </c>
      <c r="P34" s="110">
        <v>0</v>
      </c>
      <c r="Q34" s="110">
        <v>0</v>
      </c>
      <c r="R34" s="110">
        <v>0</v>
      </c>
      <c r="S34" s="110">
        <v>68.290153079999996</v>
      </c>
      <c r="T34" s="110">
        <v>0</v>
      </c>
      <c r="U34" s="270">
        <v>0</v>
      </c>
      <c r="V34" s="270">
        <v>0</v>
      </c>
      <c r="W34" s="270">
        <v>174.43370074000001</v>
      </c>
      <c r="X34" s="270">
        <v>0</v>
      </c>
      <c r="Y34" s="270">
        <v>0</v>
      </c>
      <c r="Z34" s="270">
        <v>0</v>
      </c>
      <c r="AA34" s="270">
        <v>0</v>
      </c>
      <c r="AB34" s="270">
        <v>0</v>
      </c>
      <c r="AC34" s="270">
        <v>0</v>
      </c>
      <c r="AD34" s="270">
        <v>0</v>
      </c>
      <c r="AE34" s="267" t="s">
        <v>520</v>
      </c>
      <c r="AF34" s="267" t="s">
        <v>520</v>
      </c>
      <c r="AG34" s="270">
        <v>0</v>
      </c>
      <c r="AH34" s="270">
        <v>0</v>
      </c>
      <c r="AI34" s="267" t="s">
        <v>520</v>
      </c>
      <c r="AJ34" s="267" t="s">
        <v>520</v>
      </c>
      <c r="AK34" s="270">
        <v>0</v>
      </c>
      <c r="AL34" s="270">
        <v>0</v>
      </c>
      <c r="AM34" s="267" t="s">
        <v>520</v>
      </c>
      <c r="AN34" s="267" t="s">
        <v>520</v>
      </c>
      <c r="AO34" s="267">
        <f t="shared" si="3"/>
        <v>0</v>
      </c>
      <c r="AP34" s="277">
        <f t="shared" si="4"/>
        <v>260.29505082000003</v>
      </c>
    </row>
    <row r="35" spans="1:42" s="81" customFormat="1" ht="31.5" x14ac:dyDescent="0.25">
      <c r="A35" s="265" t="s">
        <v>59</v>
      </c>
      <c r="B35" s="266" t="s">
        <v>156</v>
      </c>
      <c r="C35" s="267">
        <v>0</v>
      </c>
      <c r="D35" s="267">
        <v>0</v>
      </c>
      <c r="E35" s="471">
        <v>0</v>
      </c>
      <c r="F35" s="267">
        <f t="shared" si="5"/>
        <v>0</v>
      </c>
      <c r="G35" s="267">
        <f t="shared" si="6"/>
        <v>0</v>
      </c>
      <c r="H35" s="267">
        <v>0</v>
      </c>
      <c r="I35" s="109">
        <v>0</v>
      </c>
      <c r="J35" s="109">
        <v>0</v>
      </c>
      <c r="K35" s="109">
        <v>0</v>
      </c>
      <c r="L35" s="109">
        <v>0</v>
      </c>
      <c r="M35" s="109">
        <v>0</v>
      </c>
      <c r="N35" s="109">
        <v>0</v>
      </c>
      <c r="O35" s="109">
        <v>0</v>
      </c>
      <c r="P35" s="109">
        <v>0</v>
      </c>
      <c r="Q35" s="109">
        <v>0</v>
      </c>
      <c r="R35" s="109">
        <v>0</v>
      </c>
      <c r="S35" s="109">
        <v>0</v>
      </c>
      <c r="T35" s="109">
        <v>0</v>
      </c>
      <c r="U35" s="267">
        <v>0</v>
      </c>
      <c r="V35" s="267">
        <v>0</v>
      </c>
      <c r="W35" s="267">
        <v>0</v>
      </c>
      <c r="X35" s="267">
        <v>0</v>
      </c>
      <c r="Y35" s="267">
        <v>0</v>
      </c>
      <c r="Z35" s="267">
        <v>0</v>
      </c>
      <c r="AA35" s="267">
        <v>0</v>
      </c>
      <c r="AB35" s="267">
        <v>0</v>
      </c>
      <c r="AC35" s="267">
        <v>0</v>
      </c>
      <c r="AD35" s="267">
        <v>0</v>
      </c>
      <c r="AE35" s="267" t="s">
        <v>520</v>
      </c>
      <c r="AF35" s="267" t="s">
        <v>520</v>
      </c>
      <c r="AG35" s="267">
        <v>0</v>
      </c>
      <c r="AH35" s="267">
        <v>0</v>
      </c>
      <c r="AI35" s="267" t="s">
        <v>520</v>
      </c>
      <c r="AJ35" s="267" t="s">
        <v>520</v>
      </c>
      <c r="AK35" s="267">
        <v>0</v>
      </c>
      <c r="AL35" s="267">
        <v>0</v>
      </c>
      <c r="AM35" s="267" t="s">
        <v>520</v>
      </c>
      <c r="AN35" s="267" t="s">
        <v>520</v>
      </c>
      <c r="AO35" s="267">
        <f t="shared" si="3"/>
        <v>0</v>
      </c>
      <c r="AP35" s="277">
        <f t="shared" si="4"/>
        <v>0</v>
      </c>
    </row>
    <row r="36" spans="1:42" ht="31.5" x14ac:dyDescent="0.25">
      <c r="A36" s="268" t="s">
        <v>155</v>
      </c>
      <c r="B36" s="272" t="s">
        <v>154</v>
      </c>
      <c r="C36" s="267">
        <v>0</v>
      </c>
      <c r="D36" s="267">
        <v>0</v>
      </c>
      <c r="E36" s="471">
        <v>0</v>
      </c>
      <c r="F36" s="267">
        <f t="shared" si="5"/>
        <v>0</v>
      </c>
      <c r="G36" s="267">
        <f t="shared" si="6"/>
        <v>0</v>
      </c>
      <c r="H36" s="270">
        <v>0</v>
      </c>
      <c r="I36" s="110">
        <v>0</v>
      </c>
      <c r="J36" s="110">
        <v>0</v>
      </c>
      <c r="K36" s="110">
        <v>0</v>
      </c>
      <c r="L36" s="110">
        <v>0</v>
      </c>
      <c r="M36" s="110">
        <v>0</v>
      </c>
      <c r="N36" s="110">
        <v>0</v>
      </c>
      <c r="O36" s="110">
        <v>0</v>
      </c>
      <c r="P36" s="110">
        <v>0</v>
      </c>
      <c r="Q36" s="110">
        <v>0</v>
      </c>
      <c r="R36" s="110">
        <v>0</v>
      </c>
      <c r="S36" s="110">
        <v>0</v>
      </c>
      <c r="T36" s="110">
        <v>0</v>
      </c>
      <c r="U36" s="270">
        <v>0</v>
      </c>
      <c r="V36" s="270">
        <v>0</v>
      </c>
      <c r="W36" s="273">
        <v>0</v>
      </c>
      <c r="X36" s="273">
        <v>0</v>
      </c>
      <c r="Y36" s="270">
        <v>0</v>
      </c>
      <c r="Z36" s="270">
        <v>0</v>
      </c>
      <c r="AA36" s="270">
        <v>0</v>
      </c>
      <c r="AB36" s="270">
        <v>0</v>
      </c>
      <c r="AC36" s="270">
        <v>0</v>
      </c>
      <c r="AD36" s="270">
        <v>0</v>
      </c>
      <c r="AE36" s="267" t="s">
        <v>520</v>
      </c>
      <c r="AF36" s="267" t="s">
        <v>520</v>
      </c>
      <c r="AG36" s="270">
        <v>0</v>
      </c>
      <c r="AH36" s="270">
        <v>0</v>
      </c>
      <c r="AI36" s="267" t="s">
        <v>520</v>
      </c>
      <c r="AJ36" s="267" t="s">
        <v>520</v>
      </c>
      <c r="AK36" s="270">
        <v>0</v>
      </c>
      <c r="AL36" s="270">
        <v>0</v>
      </c>
      <c r="AM36" s="267" t="s">
        <v>520</v>
      </c>
      <c r="AN36" s="267" t="s">
        <v>520</v>
      </c>
      <c r="AO36" s="267">
        <f t="shared" si="3"/>
        <v>0</v>
      </c>
      <c r="AP36" s="277">
        <f t="shared" si="4"/>
        <v>0</v>
      </c>
    </row>
    <row r="37" spans="1:42" x14ac:dyDescent="0.25">
      <c r="A37" s="268" t="s">
        <v>153</v>
      </c>
      <c r="B37" s="272" t="s">
        <v>143</v>
      </c>
      <c r="C37" s="267">
        <v>0</v>
      </c>
      <c r="D37" s="267">
        <v>0</v>
      </c>
      <c r="E37" s="471">
        <v>0</v>
      </c>
      <c r="F37" s="267">
        <f t="shared" si="5"/>
        <v>0</v>
      </c>
      <c r="G37" s="267">
        <f t="shared" si="6"/>
        <v>0</v>
      </c>
      <c r="H37" s="270">
        <v>0</v>
      </c>
      <c r="I37" s="110">
        <v>0</v>
      </c>
      <c r="J37" s="110">
        <v>0</v>
      </c>
      <c r="K37" s="110">
        <v>0</v>
      </c>
      <c r="L37" s="110">
        <v>0</v>
      </c>
      <c r="M37" s="110">
        <v>0</v>
      </c>
      <c r="N37" s="110">
        <v>0</v>
      </c>
      <c r="O37" s="110">
        <v>0</v>
      </c>
      <c r="P37" s="110">
        <v>0</v>
      </c>
      <c r="Q37" s="110">
        <v>0</v>
      </c>
      <c r="R37" s="110">
        <v>0</v>
      </c>
      <c r="S37" s="110">
        <v>0</v>
      </c>
      <c r="T37" s="110">
        <v>0</v>
      </c>
      <c r="U37" s="270">
        <v>0</v>
      </c>
      <c r="V37" s="270">
        <v>0</v>
      </c>
      <c r="W37" s="273">
        <v>0</v>
      </c>
      <c r="X37" s="273">
        <v>0</v>
      </c>
      <c r="Y37" s="270">
        <v>0</v>
      </c>
      <c r="Z37" s="270">
        <v>0</v>
      </c>
      <c r="AA37" s="270">
        <v>0</v>
      </c>
      <c r="AB37" s="270">
        <v>0</v>
      </c>
      <c r="AC37" s="270">
        <v>0</v>
      </c>
      <c r="AD37" s="270">
        <v>0</v>
      </c>
      <c r="AE37" s="267" t="s">
        <v>520</v>
      </c>
      <c r="AF37" s="267" t="s">
        <v>520</v>
      </c>
      <c r="AG37" s="270">
        <v>0</v>
      </c>
      <c r="AH37" s="270">
        <v>0</v>
      </c>
      <c r="AI37" s="267" t="s">
        <v>520</v>
      </c>
      <c r="AJ37" s="267" t="s">
        <v>520</v>
      </c>
      <c r="AK37" s="270">
        <v>0</v>
      </c>
      <c r="AL37" s="270">
        <v>0</v>
      </c>
      <c r="AM37" s="267" t="s">
        <v>520</v>
      </c>
      <c r="AN37" s="267" t="s">
        <v>520</v>
      </c>
      <c r="AO37" s="267">
        <f t="shared" si="3"/>
        <v>0</v>
      </c>
      <c r="AP37" s="277">
        <f t="shared" si="4"/>
        <v>0</v>
      </c>
    </row>
    <row r="38" spans="1:42" x14ac:dyDescent="0.25">
      <c r="A38" s="268" t="s">
        <v>152</v>
      </c>
      <c r="B38" s="272" t="s">
        <v>141</v>
      </c>
      <c r="C38" s="267">
        <v>0</v>
      </c>
      <c r="D38" s="267">
        <v>0</v>
      </c>
      <c r="E38" s="471">
        <v>0</v>
      </c>
      <c r="F38" s="267">
        <f t="shared" si="5"/>
        <v>0</v>
      </c>
      <c r="G38" s="267">
        <f t="shared" si="6"/>
        <v>0</v>
      </c>
      <c r="H38" s="270">
        <v>0</v>
      </c>
      <c r="I38" s="110">
        <v>0</v>
      </c>
      <c r="J38" s="110">
        <v>0</v>
      </c>
      <c r="K38" s="110">
        <v>0</v>
      </c>
      <c r="L38" s="110">
        <v>0</v>
      </c>
      <c r="M38" s="110">
        <v>0</v>
      </c>
      <c r="N38" s="110">
        <v>0</v>
      </c>
      <c r="O38" s="110">
        <v>0</v>
      </c>
      <c r="P38" s="110">
        <v>0</v>
      </c>
      <c r="Q38" s="110">
        <v>0</v>
      </c>
      <c r="R38" s="110">
        <v>0</v>
      </c>
      <c r="S38" s="110">
        <v>0</v>
      </c>
      <c r="T38" s="110">
        <v>0</v>
      </c>
      <c r="U38" s="270">
        <v>0</v>
      </c>
      <c r="V38" s="270">
        <v>0</v>
      </c>
      <c r="W38" s="273">
        <v>0</v>
      </c>
      <c r="X38" s="273">
        <v>0</v>
      </c>
      <c r="Y38" s="270">
        <v>0</v>
      </c>
      <c r="Z38" s="270">
        <v>0</v>
      </c>
      <c r="AA38" s="270">
        <v>0</v>
      </c>
      <c r="AB38" s="270">
        <v>0</v>
      </c>
      <c r="AC38" s="270">
        <v>0</v>
      </c>
      <c r="AD38" s="270">
        <v>0</v>
      </c>
      <c r="AE38" s="267" t="s">
        <v>520</v>
      </c>
      <c r="AF38" s="267" t="s">
        <v>520</v>
      </c>
      <c r="AG38" s="270">
        <v>0</v>
      </c>
      <c r="AH38" s="270">
        <v>0</v>
      </c>
      <c r="AI38" s="267" t="s">
        <v>520</v>
      </c>
      <c r="AJ38" s="267" t="s">
        <v>520</v>
      </c>
      <c r="AK38" s="270">
        <v>0</v>
      </c>
      <c r="AL38" s="270">
        <v>0</v>
      </c>
      <c r="AM38" s="267" t="s">
        <v>520</v>
      </c>
      <c r="AN38" s="267" t="s">
        <v>520</v>
      </c>
      <c r="AO38" s="267">
        <f t="shared" si="3"/>
        <v>0</v>
      </c>
      <c r="AP38" s="277">
        <f t="shared" si="4"/>
        <v>0</v>
      </c>
    </row>
    <row r="39" spans="1:42" ht="31.5" x14ac:dyDescent="0.25">
      <c r="A39" s="268" t="s">
        <v>151</v>
      </c>
      <c r="B39" s="269" t="s">
        <v>139</v>
      </c>
      <c r="C39" s="267">
        <v>0</v>
      </c>
      <c r="D39" s="267">
        <v>0</v>
      </c>
      <c r="E39" s="471">
        <v>0</v>
      </c>
      <c r="F39" s="267">
        <f t="shared" si="5"/>
        <v>0</v>
      </c>
      <c r="G39" s="267">
        <f t="shared" si="6"/>
        <v>0</v>
      </c>
      <c r="H39" s="270">
        <v>0</v>
      </c>
      <c r="I39" s="110">
        <v>0</v>
      </c>
      <c r="J39" s="110">
        <v>0</v>
      </c>
      <c r="K39" s="110">
        <v>0</v>
      </c>
      <c r="L39" s="110">
        <v>0</v>
      </c>
      <c r="M39" s="110">
        <v>0</v>
      </c>
      <c r="N39" s="110">
        <v>0</v>
      </c>
      <c r="O39" s="110">
        <v>0</v>
      </c>
      <c r="P39" s="110">
        <v>0</v>
      </c>
      <c r="Q39" s="110">
        <v>0</v>
      </c>
      <c r="R39" s="110">
        <v>0</v>
      </c>
      <c r="S39" s="110">
        <v>0</v>
      </c>
      <c r="T39" s="110">
        <v>0</v>
      </c>
      <c r="U39" s="270">
        <v>0</v>
      </c>
      <c r="V39" s="270">
        <v>0</v>
      </c>
      <c r="W39" s="270">
        <v>0</v>
      </c>
      <c r="X39" s="270">
        <v>0</v>
      </c>
      <c r="Y39" s="270">
        <v>0</v>
      </c>
      <c r="Z39" s="270">
        <v>0</v>
      </c>
      <c r="AA39" s="270">
        <v>0</v>
      </c>
      <c r="AB39" s="270">
        <v>0</v>
      </c>
      <c r="AC39" s="270">
        <v>0</v>
      </c>
      <c r="AD39" s="270">
        <v>0</v>
      </c>
      <c r="AE39" s="267" t="s">
        <v>520</v>
      </c>
      <c r="AF39" s="267" t="s">
        <v>520</v>
      </c>
      <c r="AG39" s="270">
        <v>0</v>
      </c>
      <c r="AH39" s="270">
        <v>0</v>
      </c>
      <c r="AI39" s="267" t="s">
        <v>520</v>
      </c>
      <c r="AJ39" s="267" t="s">
        <v>520</v>
      </c>
      <c r="AK39" s="270">
        <v>0</v>
      </c>
      <c r="AL39" s="270">
        <v>0</v>
      </c>
      <c r="AM39" s="267" t="s">
        <v>520</v>
      </c>
      <c r="AN39" s="267" t="s">
        <v>520</v>
      </c>
      <c r="AO39" s="267">
        <f t="shared" si="3"/>
        <v>0</v>
      </c>
      <c r="AP39" s="277">
        <f t="shared" si="4"/>
        <v>0</v>
      </c>
    </row>
    <row r="40" spans="1:42" ht="31.5" x14ac:dyDescent="0.25">
      <c r="A40" s="268" t="s">
        <v>150</v>
      </c>
      <c r="B40" s="269" t="s">
        <v>137</v>
      </c>
      <c r="C40" s="267">
        <v>0</v>
      </c>
      <c r="D40" s="267">
        <v>0</v>
      </c>
      <c r="E40" s="471">
        <v>0</v>
      </c>
      <c r="F40" s="267">
        <f t="shared" si="5"/>
        <v>0</v>
      </c>
      <c r="G40" s="267">
        <f t="shared" si="6"/>
        <v>0</v>
      </c>
      <c r="H40" s="270">
        <v>0</v>
      </c>
      <c r="I40" s="110">
        <v>0</v>
      </c>
      <c r="J40" s="110">
        <v>0</v>
      </c>
      <c r="K40" s="110">
        <v>0</v>
      </c>
      <c r="L40" s="110">
        <v>0</v>
      </c>
      <c r="M40" s="110">
        <v>0</v>
      </c>
      <c r="N40" s="110">
        <v>0</v>
      </c>
      <c r="O40" s="110">
        <v>0</v>
      </c>
      <c r="P40" s="110">
        <v>0</v>
      </c>
      <c r="Q40" s="110">
        <v>0</v>
      </c>
      <c r="R40" s="110">
        <v>0</v>
      </c>
      <c r="S40" s="110">
        <v>0</v>
      </c>
      <c r="T40" s="110">
        <v>0</v>
      </c>
      <c r="U40" s="270">
        <v>0</v>
      </c>
      <c r="V40" s="270">
        <v>0</v>
      </c>
      <c r="W40" s="270">
        <v>0</v>
      </c>
      <c r="X40" s="270">
        <v>0</v>
      </c>
      <c r="Y40" s="270">
        <v>0</v>
      </c>
      <c r="Z40" s="270">
        <v>0</v>
      </c>
      <c r="AA40" s="270">
        <v>0</v>
      </c>
      <c r="AB40" s="270">
        <v>0</v>
      </c>
      <c r="AC40" s="270">
        <v>0</v>
      </c>
      <c r="AD40" s="270">
        <v>0</v>
      </c>
      <c r="AE40" s="267" t="s">
        <v>520</v>
      </c>
      <c r="AF40" s="267" t="s">
        <v>520</v>
      </c>
      <c r="AG40" s="270">
        <v>0</v>
      </c>
      <c r="AH40" s="270">
        <v>0</v>
      </c>
      <c r="AI40" s="267" t="s">
        <v>520</v>
      </c>
      <c r="AJ40" s="267" t="s">
        <v>520</v>
      </c>
      <c r="AK40" s="270">
        <v>0</v>
      </c>
      <c r="AL40" s="270">
        <v>0</v>
      </c>
      <c r="AM40" s="267" t="s">
        <v>520</v>
      </c>
      <c r="AN40" s="267" t="s">
        <v>520</v>
      </c>
      <c r="AO40" s="267">
        <f t="shared" si="3"/>
        <v>0</v>
      </c>
      <c r="AP40" s="277">
        <f t="shared" si="4"/>
        <v>0</v>
      </c>
    </row>
    <row r="41" spans="1:42" x14ac:dyDescent="0.25">
      <c r="A41" s="268" t="s">
        <v>149</v>
      </c>
      <c r="B41" s="269" t="s">
        <v>135</v>
      </c>
      <c r="C41" s="267">
        <v>0</v>
      </c>
      <c r="D41" s="267">
        <v>0</v>
      </c>
      <c r="E41" s="471">
        <v>0</v>
      </c>
      <c r="F41" s="267">
        <f t="shared" si="5"/>
        <v>0</v>
      </c>
      <c r="G41" s="267">
        <f t="shared" si="6"/>
        <v>0</v>
      </c>
      <c r="H41" s="270">
        <v>0</v>
      </c>
      <c r="I41" s="110">
        <v>0</v>
      </c>
      <c r="J41" s="110">
        <v>0</v>
      </c>
      <c r="K41" s="110">
        <v>0</v>
      </c>
      <c r="L41" s="110">
        <v>0</v>
      </c>
      <c r="M41" s="110">
        <v>0</v>
      </c>
      <c r="N41" s="110">
        <v>0</v>
      </c>
      <c r="O41" s="110">
        <v>0</v>
      </c>
      <c r="P41" s="110">
        <v>0</v>
      </c>
      <c r="Q41" s="110">
        <v>0</v>
      </c>
      <c r="R41" s="110">
        <v>0</v>
      </c>
      <c r="S41" s="110">
        <v>0</v>
      </c>
      <c r="T41" s="110">
        <v>0</v>
      </c>
      <c r="U41" s="270">
        <v>0</v>
      </c>
      <c r="V41" s="270">
        <v>0</v>
      </c>
      <c r="W41" s="270">
        <v>0</v>
      </c>
      <c r="X41" s="270">
        <v>0</v>
      </c>
      <c r="Y41" s="270">
        <v>0</v>
      </c>
      <c r="Z41" s="270">
        <v>0</v>
      </c>
      <c r="AA41" s="270">
        <v>0</v>
      </c>
      <c r="AB41" s="270">
        <v>0</v>
      </c>
      <c r="AC41" s="270">
        <v>0</v>
      </c>
      <c r="AD41" s="270">
        <v>0</v>
      </c>
      <c r="AE41" s="267" t="s">
        <v>520</v>
      </c>
      <c r="AF41" s="267" t="s">
        <v>520</v>
      </c>
      <c r="AG41" s="270">
        <v>0</v>
      </c>
      <c r="AH41" s="270">
        <v>0</v>
      </c>
      <c r="AI41" s="267" t="s">
        <v>520</v>
      </c>
      <c r="AJ41" s="267" t="s">
        <v>520</v>
      </c>
      <c r="AK41" s="270">
        <v>0</v>
      </c>
      <c r="AL41" s="270">
        <v>0</v>
      </c>
      <c r="AM41" s="267" t="s">
        <v>520</v>
      </c>
      <c r="AN41" s="267" t="s">
        <v>520</v>
      </c>
      <c r="AO41" s="267">
        <f t="shared" si="3"/>
        <v>0</v>
      </c>
      <c r="AP41" s="277">
        <f t="shared" si="4"/>
        <v>0</v>
      </c>
    </row>
    <row r="42" spans="1:42" ht="18.75" x14ac:dyDescent="0.25">
      <c r="A42" s="268" t="s">
        <v>148</v>
      </c>
      <c r="B42" s="333" t="s">
        <v>578</v>
      </c>
      <c r="C42" s="267">
        <v>52</v>
      </c>
      <c r="D42" s="267">
        <v>52</v>
      </c>
      <c r="E42" s="471">
        <v>0</v>
      </c>
      <c r="F42" s="267">
        <f t="shared" si="5"/>
        <v>52</v>
      </c>
      <c r="G42" s="267">
        <f t="shared" si="6"/>
        <v>52</v>
      </c>
      <c r="H42" s="270">
        <v>0</v>
      </c>
      <c r="I42" s="110">
        <v>0</v>
      </c>
      <c r="J42" s="110">
        <v>0</v>
      </c>
      <c r="K42" s="110">
        <v>0</v>
      </c>
      <c r="L42" s="110">
        <v>0</v>
      </c>
      <c r="M42" s="110">
        <v>0</v>
      </c>
      <c r="N42" s="110">
        <v>0</v>
      </c>
      <c r="O42" s="110">
        <v>0</v>
      </c>
      <c r="P42" s="110">
        <v>0</v>
      </c>
      <c r="Q42" s="110">
        <v>52</v>
      </c>
      <c r="R42" s="110">
        <v>0</v>
      </c>
      <c r="S42" s="110">
        <v>0</v>
      </c>
      <c r="T42" s="110">
        <v>0</v>
      </c>
      <c r="U42" s="270">
        <v>52</v>
      </c>
      <c r="V42" s="270">
        <v>52</v>
      </c>
      <c r="W42" s="273">
        <v>52</v>
      </c>
      <c r="X42" s="273">
        <v>52</v>
      </c>
      <c r="Y42" s="270">
        <v>0</v>
      </c>
      <c r="Z42" s="270">
        <v>0</v>
      </c>
      <c r="AA42" s="270">
        <v>0</v>
      </c>
      <c r="AB42" s="270">
        <v>0</v>
      </c>
      <c r="AC42" s="270">
        <v>0</v>
      </c>
      <c r="AD42" s="270">
        <v>0</v>
      </c>
      <c r="AE42" s="267" t="s">
        <v>520</v>
      </c>
      <c r="AF42" s="267" t="s">
        <v>520</v>
      </c>
      <c r="AG42" s="270">
        <v>0</v>
      </c>
      <c r="AH42" s="270">
        <v>0</v>
      </c>
      <c r="AI42" s="267" t="s">
        <v>520</v>
      </c>
      <c r="AJ42" s="267" t="s">
        <v>520</v>
      </c>
      <c r="AK42" s="270">
        <v>0</v>
      </c>
      <c r="AL42" s="270">
        <v>0</v>
      </c>
      <c r="AM42" s="267" t="s">
        <v>520</v>
      </c>
      <c r="AN42" s="267" t="s">
        <v>520</v>
      </c>
      <c r="AO42" s="267">
        <f t="shared" si="3"/>
        <v>104</v>
      </c>
      <c r="AP42" s="277">
        <f t="shared" si="4"/>
        <v>52</v>
      </c>
    </row>
    <row r="43" spans="1:42" s="81" customFormat="1" x14ac:dyDescent="0.25">
      <c r="A43" s="265" t="s">
        <v>58</v>
      </c>
      <c r="B43" s="266" t="s">
        <v>147</v>
      </c>
      <c r="C43" s="267">
        <v>0</v>
      </c>
      <c r="D43" s="267">
        <v>0</v>
      </c>
      <c r="E43" s="471">
        <v>0</v>
      </c>
      <c r="F43" s="267">
        <f t="shared" si="5"/>
        <v>0</v>
      </c>
      <c r="G43" s="267">
        <f t="shared" si="6"/>
        <v>0</v>
      </c>
      <c r="H43" s="267">
        <v>0</v>
      </c>
      <c r="I43" s="109">
        <v>0</v>
      </c>
      <c r="J43" s="109">
        <v>0</v>
      </c>
      <c r="K43" s="109">
        <v>0</v>
      </c>
      <c r="L43" s="109">
        <v>0</v>
      </c>
      <c r="M43" s="109">
        <v>0</v>
      </c>
      <c r="N43" s="109">
        <v>0</v>
      </c>
      <c r="O43" s="109">
        <v>0</v>
      </c>
      <c r="P43" s="109">
        <v>0</v>
      </c>
      <c r="Q43" s="109">
        <v>0</v>
      </c>
      <c r="R43" s="109">
        <v>0</v>
      </c>
      <c r="S43" s="109">
        <v>0</v>
      </c>
      <c r="T43" s="109">
        <v>0</v>
      </c>
      <c r="U43" s="267">
        <v>0</v>
      </c>
      <c r="V43" s="267">
        <v>0</v>
      </c>
      <c r="W43" s="267">
        <v>0</v>
      </c>
      <c r="X43" s="267">
        <v>0</v>
      </c>
      <c r="Y43" s="267">
        <v>0</v>
      </c>
      <c r="Z43" s="267">
        <v>0</v>
      </c>
      <c r="AA43" s="267">
        <v>0</v>
      </c>
      <c r="AB43" s="267">
        <v>0</v>
      </c>
      <c r="AC43" s="267">
        <v>0</v>
      </c>
      <c r="AD43" s="267">
        <v>0</v>
      </c>
      <c r="AE43" s="267" t="s">
        <v>520</v>
      </c>
      <c r="AF43" s="267" t="s">
        <v>520</v>
      </c>
      <c r="AG43" s="267">
        <v>0</v>
      </c>
      <c r="AH43" s="267">
        <v>0</v>
      </c>
      <c r="AI43" s="267" t="s">
        <v>520</v>
      </c>
      <c r="AJ43" s="267" t="s">
        <v>520</v>
      </c>
      <c r="AK43" s="267">
        <v>0</v>
      </c>
      <c r="AL43" s="267">
        <v>0</v>
      </c>
      <c r="AM43" s="267" t="s">
        <v>520</v>
      </c>
      <c r="AN43" s="267" t="s">
        <v>520</v>
      </c>
      <c r="AO43" s="267">
        <f t="shared" si="3"/>
        <v>0</v>
      </c>
      <c r="AP43" s="277">
        <f t="shared" si="4"/>
        <v>0</v>
      </c>
    </row>
    <row r="44" spans="1:42" x14ac:dyDescent="0.25">
      <c r="A44" s="268" t="s">
        <v>146</v>
      </c>
      <c r="B44" s="269" t="s">
        <v>145</v>
      </c>
      <c r="C44" s="267">
        <v>0</v>
      </c>
      <c r="D44" s="267">
        <v>0</v>
      </c>
      <c r="E44" s="471">
        <v>0</v>
      </c>
      <c r="F44" s="267">
        <f t="shared" si="5"/>
        <v>0</v>
      </c>
      <c r="G44" s="267">
        <f t="shared" si="6"/>
        <v>0</v>
      </c>
      <c r="H44" s="270">
        <v>0</v>
      </c>
      <c r="I44" s="110">
        <v>0</v>
      </c>
      <c r="J44" s="110">
        <v>0</v>
      </c>
      <c r="K44" s="110">
        <v>0</v>
      </c>
      <c r="L44" s="110">
        <v>0</v>
      </c>
      <c r="M44" s="110">
        <v>0</v>
      </c>
      <c r="N44" s="110">
        <v>0</v>
      </c>
      <c r="O44" s="110">
        <v>0</v>
      </c>
      <c r="P44" s="110">
        <v>0</v>
      </c>
      <c r="Q44" s="110">
        <v>0</v>
      </c>
      <c r="R44" s="110">
        <v>0</v>
      </c>
      <c r="S44" s="110">
        <v>0</v>
      </c>
      <c r="T44" s="110">
        <v>0</v>
      </c>
      <c r="U44" s="270">
        <v>0</v>
      </c>
      <c r="V44" s="270">
        <v>0</v>
      </c>
      <c r="W44" s="270">
        <v>0</v>
      </c>
      <c r="X44" s="270">
        <v>0</v>
      </c>
      <c r="Y44" s="270">
        <v>0</v>
      </c>
      <c r="Z44" s="270">
        <v>0</v>
      </c>
      <c r="AA44" s="270">
        <v>0</v>
      </c>
      <c r="AB44" s="270">
        <v>0</v>
      </c>
      <c r="AC44" s="270">
        <v>0</v>
      </c>
      <c r="AD44" s="270">
        <v>0</v>
      </c>
      <c r="AE44" s="267" t="s">
        <v>520</v>
      </c>
      <c r="AF44" s="267" t="s">
        <v>520</v>
      </c>
      <c r="AG44" s="270">
        <v>0</v>
      </c>
      <c r="AH44" s="270">
        <v>0</v>
      </c>
      <c r="AI44" s="267" t="s">
        <v>520</v>
      </c>
      <c r="AJ44" s="267" t="s">
        <v>520</v>
      </c>
      <c r="AK44" s="270">
        <v>0</v>
      </c>
      <c r="AL44" s="270">
        <v>0</v>
      </c>
      <c r="AM44" s="267" t="s">
        <v>520</v>
      </c>
      <c r="AN44" s="267" t="s">
        <v>520</v>
      </c>
      <c r="AO44" s="267">
        <f t="shared" si="3"/>
        <v>0</v>
      </c>
      <c r="AP44" s="277">
        <f t="shared" si="4"/>
        <v>0</v>
      </c>
    </row>
    <row r="45" spans="1:42" x14ac:dyDescent="0.25">
      <c r="A45" s="268" t="s">
        <v>144</v>
      </c>
      <c r="B45" s="269" t="s">
        <v>143</v>
      </c>
      <c r="C45" s="267">
        <v>0</v>
      </c>
      <c r="D45" s="267">
        <v>0</v>
      </c>
      <c r="E45" s="471">
        <v>0</v>
      </c>
      <c r="F45" s="267">
        <f t="shared" si="5"/>
        <v>0</v>
      </c>
      <c r="G45" s="267">
        <f t="shared" si="6"/>
        <v>0</v>
      </c>
      <c r="H45" s="270">
        <v>0</v>
      </c>
      <c r="I45" s="110">
        <v>0</v>
      </c>
      <c r="J45" s="110">
        <v>0</v>
      </c>
      <c r="K45" s="110">
        <v>0</v>
      </c>
      <c r="L45" s="110">
        <v>0</v>
      </c>
      <c r="M45" s="110">
        <v>0</v>
      </c>
      <c r="N45" s="110">
        <v>0</v>
      </c>
      <c r="O45" s="110">
        <v>0</v>
      </c>
      <c r="P45" s="110">
        <v>0</v>
      </c>
      <c r="Q45" s="110">
        <v>0</v>
      </c>
      <c r="R45" s="110">
        <v>0</v>
      </c>
      <c r="S45" s="110">
        <v>0</v>
      </c>
      <c r="T45" s="110">
        <v>0</v>
      </c>
      <c r="U45" s="270">
        <v>0</v>
      </c>
      <c r="V45" s="270">
        <v>0</v>
      </c>
      <c r="W45" s="270">
        <v>0</v>
      </c>
      <c r="X45" s="270">
        <v>0</v>
      </c>
      <c r="Y45" s="270">
        <v>0</v>
      </c>
      <c r="Z45" s="270">
        <v>0</v>
      </c>
      <c r="AA45" s="270">
        <v>0</v>
      </c>
      <c r="AB45" s="270">
        <v>0</v>
      </c>
      <c r="AC45" s="270">
        <v>0</v>
      </c>
      <c r="AD45" s="270">
        <v>0</v>
      </c>
      <c r="AE45" s="267" t="s">
        <v>520</v>
      </c>
      <c r="AF45" s="267" t="s">
        <v>520</v>
      </c>
      <c r="AG45" s="270">
        <v>0</v>
      </c>
      <c r="AH45" s="270">
        <v>0</v>
      </c>
      <c r="AI45" s="267" t="s">
        <v>520</v>
      </c>
      <c r="AJ45" s="267" t="s">
        <v>520</v>
      </c>
      <c r="AK45" s="270">
        <v>0</v>
      </c>
      <c r="AL45" s="270">
        <v>0</v>
      </c>
      <c r="AM45" s="267" t="s">
        <v>520</v>
      </c>
      <c r="AN45" s="267" t="s">
        <v>520</v>
      </c>
      <c r="AO45" s="267">
        <f t="shared" si="3"/>
        <v>0</v>
      </c>
      <c r="AP45" s="277">
        <f t="shared" si="4"/>
        <v>0</v>
      </c>
    </row>
    <row r="46" spans="1:42" x14ac:dyDescent="0.25">
      <c r="A46" s="268" t="s">
        <v>142</v>
      </c>
      <c r="B46" s="269" t="s">
        <v>141</v>
      </c>
      <c r="C46" s="267">
        <v>0</v>
      </c>
      <c r="D46" s="267">
        <v>0</v>
      </c>
      <c r="E46" s="471">
        <v>0</v>
      </c>
      <c r="F46" s="267">
        <f t="shared" si="5"/>
        <v>0</v>
      </c>
      <c r="G46" s="267">
        <f t="shared" si="6"/>
        <v>0</v>
      </c>
      <c r="H46" s="270">
        <v>0</v>
      </c>
      <c r="I46" s="110">
        <v>0</v>
      </c>
      <c r="J46" s="110">
        <v>0</v>
      </c>
      <c r="K46" s="110">
        <v>0</v>
      </c>
      <c r="L46" s="110">
        <v>0</v>
      </c>
      <c r="M46" s="110">
        <v>0</v>
      </c>
      <c r="N46" s="110">
        <v>0</v>
      </c>
      <c r="O46" s="110">
        <v>0</v>
      </c>
      <c r="P46" s="110">
        <v>0</v>
      </c>
      <c r="Q46" s="110">
        <v>0</v>
      </c>
      <c r="R46" s="110">
        <v>0</v>
      </c>
      <c r="S46" s="110">
        <v>0</v>
      </c>
      <c r="T46" s="110">
        <v>0</v>
      </c>
      <c r="U46" s="270">
        <v>0</v>
      </c>
      <c r="V46" s="270">
        <v>0</v>
      </c>
      <c r="W46" s="270">
        <v>0</v>
      </c>
      <c r="X46" s="270">
        <v>0</v>
      </c>
      <c r="Y46" s="270">
        <v>0</v>
      </c>
      <c r="Z46" s="270">
        <v>0</v>
      </c>
      <c r="AA46" s="270">
        <v>0</v>
      </c>
      <c r="AB46" s="270">
        <v>0</v>
      </c>
      <c r="AC46" s="270">
        <v>0</v>
      </c>
      <c r="AD46" s="270">
        <v>0</v>
      </c>
      <c r="AE46" s="267" t="s">
        <v>520</v>
      </c>
      <c r="AF46" s="267" t="s">
        <v>520</v>
      </c>
      <c r="AG46" s="270">
        <v>0</v>
      </c>
      <c r="AH46" s="270">
        <v>0</v>
      </c>
      <c r="AI46" s="267" t="s">
        <v>520</v>
      </c>
      <c r="AJ46" s="267" t="s">
        <v>520</v>
      </c>
      <c r="AK46" s="270">
        <v>0</v>
      </c>
      <c r="AL46" s="270">
        <v>0</v>
      </c>
      <c r="AM46" s="267" t="s">
        <v>520</v>
      </c>
      <c r="AN46" s="267" t="s">
        <v>520</v>
      </c>
      <c r="AO46" s="267">
        <f t="shared" si="3"/>
        <v>0</v>
      </c>
      <c r="AP46" s="277">
        <f t="shared" si="4"/>
        <v>0</v>
      </c>
    </row>
    <row r="47" spans="1:42" ht="31.5" x14ac:dyDescent="0.25">
      <c r="A47" s="268" t="s">
        <v>140</v>
      </c>
      <c r="B47" s="269" t="s">
        <v>139</v>
      </c>
      <c r="C47" s="267">
        <v>0</v>
      </c>
      <c r="D47" s="267">
        <v>0</v>
      </c>
      <c r="E47" s="471">
        <v>0</v>
      </c>
      <c r="F47" s="267">
        <f t="shared" si="5"/>
        <v>0</v>
      </c>
      <c r="G47" s="267">
        <f t="shared" si="6"/>
        <v>0</v>
      </c>
      <c r="H47" s="270">
        <v>0</v>
      </c>
      <c r="I47" s="110">
        <v>0</v>
      </c>
      <c r="J47" s="110">
        <v>0</v>
      </c>
      <c r="K47" s="110">
        <v>0</v>
      </c>
      <c r="L47" s="110">
        <v>0</v>
      </c>
      <c r="M47" s="110">
        <v>0</v>
      </c>
      <c r="N47" s="110">
        <v>0</v>
      </c>
      <c r="O47" s="110">
        <v>0</v>
      </c>
      <c r="P47" s="110">
        <v>0</v>
      </c>
      <c r="Q47" s="110">
        <v>0</v>
      </c>
      <c r="R47" s="110">
        <v>0</v>
      </c>
      <c r="S47" s="110">
        <v>0</v>
      </c>
      <c r="T47" s="110">
        <v>0</v>
      </c>
      <c r="U47" s="270">
        <v>0</v>
      </c>
      <c r="V47" s="270">
        <v>0</v>
      </c>
      <c r="W47" s="270">
        <v>0</v>
      </c>
      <c r="X47" s="270">
        <v>0</v>
      </c>
      <c r="Y47" s="270">
        <v>0</v>
      </c>
      <c r="Z47" s="270">
        <v>0</v>
      </c>
      <c r="AA47" s="270">
        <v>0</v>
      </c>
      <c r="AB47" s="270">
        <v>0</v>
      </c>
      <c r="AC47" s="270">
        <v>0</v>
      </c>
      <c r="AD47" s="270">
        <v>0</v>
      </c>
      <c r="AE47" s="267" t="s">
        <v>520</v>
      </c>
      <c r="AF47" s="267" t="s">
        <v>520</v>
      </c>
      <c r="AG47" s="270">
        <v>0</v>
      </c>
      <c r="AH47" s="270">
        <v>0</v>
      </c>
      <c r="AI47" s="267" t="s">
        <v>520</v>
      </c>
      <c r="AJ47" s="267" t="s">
        <v>520</v>
      </c>
      <c r="AK47" s="270">
        <v>0</v>
      </c>
      <c r="AL47" s="270">
        <v>0</v>
      </c>
      <c r="AM47" s="267" t="s">
        <v>520</v>
      </c>
      <c r="AN47" s="267" t="s">
        <v>520</v>
      </c>
      <c r="AO47" s="267">
        <f t="shared" si="3"/>
        <v>0</v>
      </c>
      <c r="AP47" s="277">
        <f t="shared" si="4"/>
        <v>0</v>
      </c>
    </row>
    <row r="48" spans="1:42" ht="31.5" x14ac:dyDescent="0.25">
      <c r="A48" s="268" t="s">
        <v>138</v>
      </c>
      <c r="B48" s="269" t="s">
        <v>137</v>
      </c>
      <c r="C48" s="267">
        <v>0</v>
      </c>
      <c r="D48" s="267">
        <v>0</v>
      </c>
      <c r="E48" s="471">
        <v>0</v>
      </c>
      <c r="F48" s="267">
        <f t="shared" si="5"/>
        <v>0</v>
      </c>
      <c r="G48" s="267">
        <f t="shared" si="6"/>
        <v>0</v>
      </c>
      <c r="H48" s="270">
        <v>0</v>
      </c>
      <c r="I48" s="110">
        <v>0</v>
      </c>
      <c r="J48" s="110">
        <v>0</v>
      </c>
      <c r="K48" s="110">
        <v>0</v>
      </c>
      <c r="L48" s="110">
        <v>0</v>
      </c>
      <c r="M48" s="110">
        <v>0</v>
      </c>
      <c r="N48" s="110">
        <v>0</v>
      </c>
      <c r="O48" s="110">
        <v>0</v>
      </c>
      <c r="P48" s="110">
        <v>0</v>
      </c>
      <c r="Q48" s="110">
        <v>0</v>
      </c>
      <c r="R48" s="110">
        <v>0</v>
      </c>
      <c r="S48" s="110">
        <v>0</v>
      </c>
      <c r="T48" s="110">
        <v>0</v>
      </c>
      <c r="U48" s="270">
        <v>0</v>
      </c>
      <c r="V48" s="270">
        <v>0</v>
      </c>
      <c r="W48" s="270">
        <v>0</v>
      </c>
      <c r="X48" s="270">
        <v>0</v>
      </c>
      <c r="Y48" s="270">
        <v>0</v>
      </c>
      <c r="Z48" s="270">
        <v>0</v>
      </c>
      <c r="AA48" s="270">
        <v>0</v>
      </c>
      <c r="AB48" s="270">
        <v>0</v>
      </c>
      <c r="AC48" s="270">
        <v>0</v>
      </c>
      <c r="AD48" s="270">
        <v>0</v>
      </c>
      <c r="AE48" s="267" t="s">
        <v>520</v>
      </c>
      <c r="AF48" s="267" t="s">
        <v>520</v>
      </c>
      <c r="AG48" s="270">
        <v>0</v>
      </c>
      <c r="AH48" s="270">
        <v>0</v>
      </c>
      <c r="AI48" s="267" t="s">
        <v>520</v>
      </c>
      <c r="AJ48" s="267" t="s">
        <v>520</v>
      </c>
      <c r="AK48" s="270">
        <v>0</v>
      </c>
      <c r="AL48" s="270">
        <v>0</v>
      </c>
      <c r="AM48" s="267" t="s">
        <v>520</v>
      </c>
      <c r="AN48" s="267" t="s">
        <v>520</v>
      </c>
      <c r="AO48" s="267">
        <f t="shared" si="3"/>
        <v>0</v>
      </c>
      <c r="AP48" s="277">
        <f t="shared" si="4"/>
        <v>0</v>
      </c>
    </row>
    <row r="49" spans="1:42" x14ac:dyDescent="0.25">
      <c r="A49" s="268" t="s">
        <v>136</v>
      </c>
      <c r="B49" s="269" t="s">
        <v>135</v>
      </c>
      <c r="C49" s="267">
        <v>0</v>
      </c>
      <c r="D49" s="267">
        <v>0</v>
      </c>
      <c r="E49" s="471">
        <v>0</v>
      </c>
      <c r="F49" s="267">
        <f t="shared" si="5"/>
        <v>0</v>
      </c>
      <c r="G49" s="267">
        <f t="shared" si="6"/>
        <v>0</v>
      </c>
      <c r="H49" s="270">
        <v>0</v>
      </c>
      <c r="I49" s="110">
        <v>0</v>
      </c>
      <c r="J49" s="110">
        <v>0</v>
      </c>
      <c r="K49" s="110">
        <v>0</v>
      </c>
      <c r="L49" s="110">
        <v>0</v>
      </c>
      <c r="M49" s="110">
        <v>0</v>
      </c>
      <c r="N49" s="110">
        <v>0</v>
      </c>
      <c r="O49" s="110">
        <v>0</v>
      </c>
      <c r="P49" s="110">
        <v>0</v>
      </c>
      <c r="Q49" s="110">
        <v>0</v>
      </c>
      <c r="R49" s="110">
        <v>0</v>
      </c>
      <c r="S49" s="110">
        <v>0</v>
      </c>
      <c r="T49" s="110">
        <v>0</v>
      </c>
      <c r="U49" s="270">
        <v>0</v>
      </c>
      <c r="V49" s="270">
        <v>0</v>
      </c>
      <c r="W49" s="270">
        <v>0</v>
      </c>
      <c r="X49" s="270">
        <v>0</v>
      </c>
      <c r="Y49" s="270">
        <v>0</v>
      </c>
      <c r="Z49" s="270">
        <v>0</v>
      </c>
      <c r="AA49" s="270">
        <v>0</v>
      </c>
      <c r="AB49" s="270">
        <v>0</v>
      </c>
      <c r="AC49" s="270">
        <v>0</v>
      </c>
      <c r="AD49" s="270">
        <v>0</v>
      </c>
      <c r="AE49" s="267" t="s">
        <v>520</v>
      </c>
      <c r="AF49" s="267" t="s">
        <v>520</v>
      </c>
      <c r="AG49" s="270">
        <v>0</v>
      </c>
      <c r="AH49" s="270">
        <v>0</v>
      </c>
      <c r="AI49" s="267" t="s">
        <v>520</v>
      </c>
      <c r="AJ49" s="267" t="s">
        <v>520</v>
      </c>
      <c r="AK49" s="270">
        <v>0</v>
      </c>
      <c r="AL49" s="270">
        <v>0</v>
      </c>
      <c r="AM49" s="267" t="s">
        <v>520</v>
      </c>
      <c r="AN49" s="267" t="s">
        <v>520</v>
      </c>
      <c r="AO49" s="267">
        <f t="shared" si="3"/>
        <v>0</v>
      </c>
      <c r="AP49" s="277">
        <f t="shared" si="4"/>
        <v>0</v>
      </c>
    </row>
    <row r="50" spans="1:42" ht="18.75" x14ac:dyDescent="0.25">
      <c r="A50" s="268" t="s">
        <v>134</v>
      </c>
      <c r="B50" s="333" t="s">
        <v>578</v>
      </c>
      <c r="C50" s="267">
        <v>52</v>
      </c>
      <c r="D50" s="267">
        <v>52</v>
      </c>
      <c r="E50" s="471">
        <v>0</v>
      </c>
      <c r="F50" s="267">
        <f t="shared" si="5"/>
        <v>52</v>
      </c>
      <c r="G50" s="267">
        <f t="shared" si="6"/>
        <v>52</v>
      </c>
      <c r="H50" s="270">
        <v>0</v>
      </c>
      <c r="I50" s="110">
        <v>0</v>
      </c>
      <c r="J50" s="110">
        <v>0</v>
      </c>
      <c r="K50" s="110">
        <v>0</v>
      </c>
      <c r="L50" s="110">
        <v>0</v>
      </c>
      <c r="M50" s="110">
        <v>0</v>
      </c>
      <c r="N50" s="110">
        <v>0</v>
      </c>
      <c r="O50" s="110">
        <v>0</v>
      </c>
      <c r="P50" s="110">
        <v>0</v>
      </c>
      <c r="Q50" s="110">
        <v>52</v>
      </c>
      <c r="R50" s="110">
        <v>0</v>
      </c>
      <c r="S50" s="110">
        <v>0</v>
      </c>
      <c r="T50" s="110">
        <v>0</v>
      </c>
      <c r="U50" s="270">
        <v>52</v>
      </c>
      <c r="V50" s="270">
        <v>52</v>
      </c>
      <c r="W50" s="273">
        <v>52</v>
      </c>
      <c r="X50" s="273">
        <v>52</v>
      </c>
      <c r="Y50" s="270">
        <v>0</v>
      </c>
      <c r="Z50" s="270">
        <v>0</v>
      </c>
      <c r="AA50" s="270">
        <v>0</v>
      </c>
      <c r="AB50" s="270">
        <v>0</v>
      </c>
      <c r="AC50" s="270">
        <v>0</v>
      </c>
      <c r="AD50" s="270">
        <v>0</v>
      </c>
      <c r="AE50" s="267" t="s">
        <v>520</v>
      </c>
      <c r="AF50" s="267" t="s">
        <v>520</v>
      </c>
      <c r="AG50" s="270">
        <v>0</v>
      </c>
      <c r="AH50" s="270">
        <v>0</v>
      </c>
      <c r="AI50" s="267" t="s">
        <v>520</v>
      </c>
      <c r="AJ50" s="267" t="s">
        <v>520</v>
      </c>
      <c r="AK50" s="270">
        <v>0</v>
      </c>
      <c r="AL50" s="270">
        <v>0</v>
      </c>
      <c r="AM50" s="267" t="s">
        <v>520</v>
      </c>
      <c r="AN50" s="267" t="s">
        <v>520</v>
      </c>
      <c r="AO50" s="267">
        <f t="shared" si="3"/>
        <v>104</v>
      </c>
      <c r="AP50" s="277">
        <f t="shared" si="4"/>
        <v>52</v>
      </c>
    </row>
    <row r="51" spans="1:42" s="81" customFormat="1" ht="31.5" x14ac:dyDescent="0.25">
      <c r="A51" s="265" t="s">
        <v>56</v>
      </c>
      <c r="B51" s="266" t="s">
        <v>133</v>
      </c>
      <c r="C51" s="267">
        <v>0</v>
      </c>
      <c r="D51" s="267">
        <v>0</v>
      </c>
      <c r="E51" s="471">
        <v>0</v>
      </c>
      <c r="F51" s="267">
        <f t="shared" si="5"/>
        <v>0</v>
      </c>
      <c r="G51" s="267">
        <f t="shared" si="6"/>
        <v>0</v>
      </c>
      <c r="H51" s="267">
        <v>0</v>
      </c>
      <c r="I51" s="109">
        <v>0</v>
      </c>
      <c r="J51" s="109">
        <v>0</v>
      </c>
      <c r="K51" s="109">
        <v>0</v>
      </c>
      <c r="L51" s="109">
        <v>0</v>
      </c>
      <c r="M51" s="109">
        <v>0</v>
      </c>
      <c r="N51" s="109">
        <v>0</v>
      </c>
      <c r="O51" s="109">
        <v>0</v>
      </c>
      <c r="P51" s="109">
        <v>0</v>
      </c>
      <c r="Q51" s="109">
        <v>0</v>
      </c>
      <c r="R51" s="109">
        <v>0</v>
      </c>
      <c r="S51" s="109">
        <v>0</v>
      </c>
      <c r="T51" s="109">
        <v>0</v>
      </c>
      <c r="U51" s="267">
        <v>0</v>
      </c>
      <c r="V51" s="267">
        <v>0</v>
      </c>
      <c r="W51" s="267">
        <v>0</v>
      </c>
      <c r="X51" s="267">
        <v>0</v>
      </c>
      <c r="Y51" s="267">
        <v>0</v>
      </c>
      <c r="Z51" s="267">
        <v>0</v>
      </c>
      <c r="AA51" s="267">
        <v>0</v>
      </c>
      <c r="AB51" s="267">
        <v>0</v>
      </c>
      <c r="AC51" s="267">
        <v>0</v>
      </c>
      <c r="AD51" s="267">
        <v>0</v>
      </c>
      <c r="AE51" s="267" t="s">
        <v>520</v>
      </c>
      <c r="AF51" s="267" t="s">
        <v>520</v>
      </c>
      <c r="AG51" s="267">
        <v>0</v>
      </c>
      <c r="AH51" s="267">
        <v>0</v>
      </c>
      <c r="AI51" s="267" t="s">
        <v>520</v>
      </c>
      <c r="AJ51" s="267" t="s">
        <v>520</v>
      </c>
      <c r="AK51" s="267">
        <v>0</v>
      </c>
      <c r="AL51" s="267">
        <v>0</v>
      </c>
      <c r="AM51" s="267" t="s">
        <v>520</v>
      </c>
      <c r="AN51" s="267" t="s">
        <v>520</v>
      </c>
      <c r="AO51" s="267">
        <f t="shared" si="3"/>
        <v>0</v>
      </c>
      <c r="AP51" s="277">
        <f t="shared" si="4"/>
        <v>0</v>
      </c>
    </row>
    <row r="52" spans="1:42" x14ac:dyDescent="0.25">
      <c r="A52" s="268" t="s">
        <v>132</v>
      </c>
      <c r="B52" s="269" t="s">
        <v>131</v>
      </c>
      <c r="C52" s="267">
        <v>2626.2451596599999</v>
      </c>
      <c r="D52" s="267">
        <f>D30</f>
        <v>2455.60167675</v>
      </c>
      <c r="E52" s="471">
        <v>0</v>
      </c>
      <c r="F52" s="267">
        <f t="shared" si="5"/>
        <v>2626.2451596599999</v>
      </c>
      <c r="G52" s="267">
        <f t="shared" si="6"/>
        <v>2626.2451596599999</v>
      </c>
      <c r="H52" s="270">
        <v>0</v>
      </c>
      <c r="I52" s="110">
        <v>0</v>
      </c>
      <c r="J52" s="110">
        <v>0</v>
      </c>
      <c r="K52" s="110">
        <v>0</v>
      </c>
      <c r="L52" s="110">
        <v>0</v>
      </c>
      <c r="M52" s="110">
        <v>0</v>
      </c>
      <c r="N52" s="110">
        <v>0</v>
      </c>
      <c r="O52" s="110">
        <v>0</v>
      </c>
      <c r="P52" s="110">
        <v>0</v>
      </c>
      <c r="Q52" s="110">
        <v>1977.8967527728814</v>
      </c>
      <c r="R52" s="110">
        <v>0</v>
      </c>
      <c r="S52" s="110">
        <v>0</v>
      </c>
      <c r="T52" s="110">
        <v>0</v>
      </c>
      <c r="U52" s="270">
        <v>2626.2451596599999</v>
      </c>
      <c r="V52" s="270">
        <v>2626.2451596599999</v>
      </c>
      <c r="W52" s="273">
        <v>2455.85626955</v>
      </c>
      <c r="X52" s="273">
        <v>2455.85626955</v>
      </c>
      <c r="Y52" s="270">
        <v>0</v>
      </c>
      <c r="Z52" s="270">
        <v>0</v>
      </c>
      <c r="AA52" s="270">
        <v>0</v>
      </c>
      <c r="AB52" s="270">
        <v>0</v>
      </c>
      <c r="AC52" s="270">
        <v>0</v>
      </c>
      <c r="AD52" s="270">
        <v>0</v>
      </c>
      <c r="AE52" s="267" t="s">
        <v>520</v>
      </c>
      <c r="AF52" s="267" t="s">
        <v>520</v>
      </c>
      <c r="AG52" s="270">
        <v>0</v>
      </c>
      <c r="AH52" s="270">
        <v>0</v>
      </c>
      <c r="AI52" s="267" t="s">
        <v>520</v>
      </c>
      <c r="AJ52" s="267" t="s">
        <v>520</v>
      </c>
      <c r="AK52" s="270">
        <v>0</v>
      </c>
      <c r="AL52" s="270">
        <v>0</v>
      </c>
      <c r="AM52" s="267" t="s">
        <v>520</v>
      </c>
      <c r="AN52" s="267" t="s">
        <v>520</v>
      </c>
      <c r="AO52" s="267">
        <f t="shared" si="3"/>
        <v>4604.1419124328813</v>
      </c>
      <c r="AP52" s="277">
        <f t="shared" si="4"/>
        <v>2455.85626955</v>
      </c>
    </row>
    <row r="53" spans="1:42" x14ac:dyDescent="0.25">
      <c r="A53" s="268" t="s">
        <v>130</v>
      </c>
      <c r="B53" s="269" t="s">
        <v>124</v>
      </c>
      <c r="C53" s="267">
        <v>0</v>
      </c>
      <c r="D53" s="267">
        <v>0</v>
      </c>
      <c r="E53" s="471">
        <v>0</v>
      </c>
      <c r="F53" s="267">
        <f t="shared" si="5"/>
        <v>0</v>
      </c>
      <c r="G53" s="267">
        <f t="shared" si="6"/>
        <v>0</v>
      </c>
      <c r="H53" s="270">
        <v>0</v>
      </c>
      <c r="I53" s="110">
        <v>0</v>
      </c>
      <c r="J53" s="110">
        <v>0</v>
      </c>
      <c r="K53" s="110">
        <v>0</v>
      </c>
      <c r="L53" s="110">
        <v>0</v>
      </c>
      <c r="M53" s="110">
        <v>0</v>
      </c>
      <c r="N53" s="110">
        <v>0</v>
      </c>
      <c r="O53" s="110">
        <v>0</v>
      </c>
      <c r="P53" s="110">
        <v>0</v>
      </c>
      <c r="Q53" s="110">
        <v>0</v>
      </c>
      <c r="R53" s="110">
        <v>0</v>
      </c>
      <c r="S53" s="110">
        <v>0</v>
      </c>
      <c r="T53" s="110">
        <v>0</v>
      </c>
      <c r="U53" s="270">
        <v>0</v>
      </c>
      <c r="V53" s="270">
        <v>0</v>
      </c>
      <c r="W53" s="270">
        <v>0</v>
      </c>
      <c r="X53" s="270">
        <v>0</v>
      </c>
      <c r="Y53" s="270">
        <v>0</v>
      </c>
      <c r="Z53" s="270">
        <v>0</v>
      </c>
      <c r="AA53" s="270">
        <v>0</v>
      </c>
      <c r="AB53" s="270">
        <v>0</v>
      </c>
      <c r="AC53" s="270">
        <v>0</v>
      </c>
      <c r="AD53" s="270">
        <v>0</v>
      </c>
      <c r="AE53" s="267" t="s">
        <v>520</v>
      </c>
      <c r="AF53" s="267" t="s">
        <v>520</v>
      </c>
      <c r="AG53" s="270">
        <v>0</v>
      </c>
      <c r="AH53" s="270">
        <v>0</v>
      </c>
      <c r="AI53" s="267" t="s">
        <v>520</v>
      </c>
      <c r="AJ53" s="267" t="s">
        <v>520</v>
      </c>
      <c r="AK53" s="270">
        <v>0</v>
      </c>
      <c r="AL53" s="270">
        <v>0</v>
      </c>
      <c r="AM53" s="267" t="s">
        <v>520</v>
      </c>
      <c r="AN53" s="267" t="s">
        <v>520</v>
      </c>
      <c r="AO53" s="267">
        <f t="shared" si="3"/>
        <v>0</v>
      </c>
      <c r="AP53" s="277">
        <f t="shared" si="4"/>
        <v>0</v>
      </c>
    </row>
    <row r="54" spans="1:42" x14ac:dyDescent="0.25">
      <c r="A54" s="268" t="s">
        <v>129</v>
      </c>
      <c r="B54" s="272" t="s">
        <v>123</v>
      </c>
      <c r="C54" s="267">
        <v>0</v>
      </c>
      <c r="D54" s="267">
        <v>0</v>
      </c>
      <c r="E54" s="471">
        <v>0</v>
      </c>
      <c r="F54" s="267">
        <f t="shared" si="5"/>
        <v>0</v>
      </c>
      <c r="G54" s="267">
        <f t="shared" si="6"/>
        <v>0</v>
      </c>
      <c r="H54" s="270">
        <v>0</v>
      </c>
      <c r="I54" s="110">
        <v>0</v>
      </c>
      <c r="J54" s="110">
        <v>0</v>
      </c>
      <c r="K54" s="110">
        <v>0</v>
      </c>
      <c r="L54" s="110">
        <v>0</v>
      </c>
      <c r="M54" s="110">
        <v>0</v>
      </c>
      <c r="N54" s="110">
        <v>0</v>
      </c>
      <c r="O54" s="110">
        <v>0</v>
      </c>
      <c r="P54" s="110">
        <v>0</v>
      </c>
      <c r="Q54" s="110">
        <v>0</v>
      </c>
      <c r="R54" s="110">
        <v>0</v>
      </c>
      <c r="S54" s="110">
        <v>0</v>
      </c>
      <c r="T54" s="110">
        <v>0</v>
      </c>
      <c r="U54" s="270">
        <v>0</v>
      </c>
      <c r="V54" s="270">
        <v>0</v>
      </c>
      <c r="W54" s="273">
        <v>0</v>
      </c>
      <c r="X54" s="273">
        <v>0</v>
      </c>
      <c r="Y54" s="270">
        <v>0</v>
      </c>
      <c r="Z54" s="270">
        <v>0</v>
      </c>
      <c r="AA54" s="270">
        <v>0</v>
      </c>
      <c r="AB54" s="270">
        <v>0</v>
      </c>
      <c r="AC54" s="270">
        <v>0</v>
      </c>
      <c r="AD54" s="270">
        <v>0</v>
      </c>
      <c r="AE54" s="267" t="s">
        <v>520</v>
      </c>
      <c r="AF54" s="267" t="s">
        <v>520</v>
      </c>
      <c r="AG54" s="270">
        <v>0</v>
      </c>
      <c r="AH54" s="270">
        <v>0</v>
      </c>
      <c r="AI54" s="267" t="s">
        <v>520</v>
      </c>
      <c r="AJ54" s="267" t="s">
        <v>520</v>
      </c>
      <c r="AK54" s="270">
        <v>0</v>
      </c>
      <c r="AL54" s="270">
        <v>0</v>
      </c>
      <c r="AM54" s="267" t="s">
        <v>520</v>
      </c>
      <c r="AN54" s="267" t="s">
        <v>520</v>
      </c>
      <c r="AO54" s="267">
        <f t="shared" si="3"/>
        <v>0</v>
      </c>
      <c r="AP54" s="277">
        <f t="shared" si="4"/>
        <v>0</v>
      </c>
    </row>
    <row r="55" spans="1:42" x14ac:dyDescent="0.25">
      <c r="A55" s="268" t="s">
        <v>128</v>
      </c>
      <c r="B55" s="272" t="s">
        <v>122</v>
      </c>
      <c r="C55" s="267">
        <v>0</v>
      </c>
      <c r="D55" s="267">
        <v>0</v>
      </c>
      <c r="E55" s="471">
        <v>0</v>
      </c>
      <c r="F55" s="267">
        <f t="shared" si="5"/>
        <v>0</v>
      </c>
      <c r="G55" s="267">
        <f t="shared" si="6"/>
        <v>0</v>
      </c>
      <c r="H55" s="270">
        <v>0</v>
      </c>
      <c r="I55" s="110">
        <v>0</v>
      </c>
      <c r="J55" s="110">
        <v>0</v>
      </c>
      <c r="K55" s="110">
        <v>0</v>
      </c>
      <c r="L55" s="110">
        <v>0</v>
      </c>
      <c r="M55" s="110">
        <v>0</v>
      </c>
      <c r="N55" s="110">
        <v>0</v>
      </c>
      <c r="O55" s="110">
        <v>0</v>
      </c>
      <c r="P55" s="110">
        <v>0</v>
      </c>
      <c r="Q55" s="110">
        <v>0</v>
      </c>
      <c r="R55" s="110">
        <v>0</v>
      </c>
      <c r="S55" s="110">
        <v>0</v>
      </c>
      <c r="T55" s="110">
        <v>0</v>
      </c>
      <c r="U55" s="270">
        <v>0</v>
      </c>
      <c r="V55" s="270">
        <v>0</v>
      </c>
      <c r="W55" s="273">
        <v>0</v>
      </c>
      <c r="X55" s="273">
        <v>0</v>
      </c>
      <c r="Y55" s="270">
        <v>0</v>
      </c>
      <c r="Z55" s="270">
        <v>0</v>
      </c>
      <c r="AA55" s="270">
        <v>0</v>
      </c>
      <c r="AB55" s="270">
        <v>0</v>
      </c>
      <c r="AC55" s="270">
        <v>0</v>
      </c>
      <c r="AD55" s="270">
        <v>0</v>
      </c>
      <c r="AE55" s="267" t="s">
        <v>520</v>
      </c>
      <c r="AF55" s="267" t="s">
        <v>520</v>
      </c>
      <c r="AG55" s="270">
        <v>0</v>
      </c>
      <c r="AH55" s="270">
        <v>0</v>
      </c>
      <c r="AI55" s="267" t="s">
        <v>520</v>
      </c>
      <c r="AJ55" s="267" t="s">
        <v>520</v>
      </c>
      <c r="AK55" s="270">
        <v>0</v>
      </c>
      <c r="AL55" s="270">
        <v>0</v>
      </c>
      <c r="AM55" s="267" t="s">
        <v>520</v>
      </c>
      <c r="AN55" s="267" t="s">
        <v>520</v>
      </c>
      <c r="AO55" s="267">
        <f t="shared" si="3"/>
        <v>0</v>
      </c>
      <c r="AP55" s="277">
        <f t="shared" si="4"/>
        <v>0</v>
      </c>
    </row>
    <row r="56" spans="1:42" x14ac:dyDescent="0.25">
      <c r="A56" s="268" t="s">
        <v>127</v>
      </c>
      <c r="B56" s="272" t="s">
        <v>121</v>
      </c>
      <c r="C56" s="267">
        <v>0</v>
      </c>
      <c r="D56" s="267">
        <v>0</v>
      </c>
      <c r="E56" s="471">
        <v>0</v>
      </c>
      <c r="F56" s="267">
        <f t="shared" si="5"/>
        <v>0</v>
      </c>
      <c r="G56" s="267">
        <f t="shared" si="6"/>
        <v>0</v>
      </c>
      <c r="H56" s="270">
        <v>0</v>
      </c>
      <c r="I56" s="110">
        <v>0</v>
      </c>
      <c r="J56" s="110">
        <v>0</v>
      </c>
      <c r="K56" s="110">
        <v>0</v>
      </c>
      <c r="L56" s="110">
        <v>0</v>
      </c>
      <c r="M56" s="110">
        <v>0</v>
      </c>
      <c r="N56" s="110">
        <v>0</v>
      </c>
      <c r="O56" s="110">
        <v>0</v>
      </c>
      <c r="P56" s="110">
        <v>0</v>
      </c>
      <c r="Q56" s="110">
        <v>0</v>
      </c>
      <c r="R56" s="110">
        <v>0</v>
      </c>
      <c r="S56" s="110">
        <v>0</v>
      </c>
      <c r="T56" s="110">
        <v>0</v>
      </c>
      <c r="U56" s="270">
        <v>0</v>
      </c>
      <c r="V56" s="270">
        <v>0</v>
      </c>
      <c r="W56" s="273">
        <v>0</v>
      </c>
      <c r="X56" s="273">
        <v>0</v>
      </c>
      <c r="Y56" s="270">
        <v>0</v>
      </c>
      <c r="Z56" s="270">
        <v>0</v>
      </c>
      <c r="AA56" s="270">
        <v>0</v>
      </c>
      <c r="AB56" s="270">
        <v>0</v>
      </c>
      <c r="AC56" s="270">
        <v>0</v>
      </c>
      <c r="AD56" s="270">
        <v>0</v>
      </c>
      <c r="AE56" s="267" t="s">
        <v>520</v>
      </c>
      <c r="AF56" s="267" t="s">
        <v>520</v>
      </c>
      <c r="AG56" s="270">
        <v>0</v>
      </c>
      <c r="AH56" s="270">
        <v>0</v>
      </c>
      <c r="AI56" s="267" t="s">
        <v>520</v>
      </c>
      <c r="AJ56" s="267" t="s">
        <v>520</v>
      </c>
      <c r="AK56" s="270">
        <v>0</v>
      </c>
      <c r="AL56" s="270">
        <v>0</v>
      </c>
      <c r="AM56" s="267" t="s">
        <v>520</v>
      </c>
      <c r="AN56" s="267" t="s">
        <v>520</v>
      </c>
      <c r="AO56" s="267">
        <f t="shared" si="3"/>
        <v>0</v>
      </c>
      <c r="AP56" s="277">
        <f t="shared" si="4"/>
        <v>0</v>
      </c>
    </row>
    <row r="57" spans="1:42" ht="18.75" x14ac:dyDescent="0.25">
      <c r="A57" s="268" t="s">
        <v>126</v>
      </c>
      <c r="B57" s="333" t="s">
        <v>578</v>
      </c>
      <c r="C57" s="267">
        <v>52</v>
      </c>
      <c r="D57" s="267">
        <v>52</v>
      </c>
      <c r="E57" s="471">
        <v>0</v>
      </c>
      <c r="F57" s="267">
        <f t="shared" si="5"/>
        <v>52</v>
      </c>
      <c r="G57" s="267">
        <f t="shared" si="6"/>
        <v>52</v>
      </c>
      <c r="H57" s="270">
        <v>0</v>
      </c>
      <c r="I57" s="110">
        <v>0</v>
      </c>
      <c r="J57" s="110">
        <v>0</v>
      </c>
      <c r="K57" s="110">
        <v>0</v>
      </c>
      <c r="L57" s="110">
        <v>0</v>
      </c>
      <c r="M57" s="110">
        <v>0</v>
      </c>
      <c r="N57" s="110">
        <v>0</v>
      </c>
      <c r="O57" s="110">
        <v>0</v>
      </c>
      <c r="P57" s="110">
        <v>0</v>
      </c>
      <c r="Q57" s="110">
        <v>52</v>
      </c>
      <c r="R57" s="110">
        <v>0</v>
      </c>
      <c r="S57" s="110">
        <v>0</v>
      </c>
      <c r="T57" s="110">
        <v>0</v>
      </c>
      <c r="U57" s="270">
        <v>52</v>
      </c>
      <c r="V57" s="270">
        <v>52</v>
      </c>
      <c r="W57" s="273">
        <v>52</v>
      </c>
      <c r="X57" s="273">
        <v>52</v>
      </c>
      <c r="Y57" s="270">
        <v>0</v>
      </c>
      <c r="Z57" s="270">
        <v>0</v>
      </c>
      <c r="AA57" s="270">
        <v>0</v>
      </c>
      <c r="AB57" s="270">
        <v>0</v>
      </c>
      <c r="AC57" s="270">
        <v>0</v>
      </c>
      <c r="AD57" s="270">
        <v>0</v>
      </c>
      <c r="AE57" s="267" t="s">
        <v>520</v>
      </c>
      <c r="AF57" s="267" t="s">
        <v>520</v>
      </c>
      <c r="AG57" s="270">
        <v>0</v>
      </c>
      <c r="AH57" s="270">
        <v>0</v>
      </c>
      <c r="AI57" s="267" t="s">
        <v>520</v>
      </c>
      <c r="AJ57" s="267" t="s">
        <v>520</v>
      </c>
      <c r="AK57" s="270">
        <v>0</v>
      </c>
      <c r="AL57" s="270">
        <v>0</v>
      </c>
      <c r="AM57" s="267" t="s">
        <v>520</v>
      </c>
      <c r="AN57" s="267" t="s">
        <v>520</v>
      </c>
      <c r="AO57" s="267">
        <f t="shared" si="3"/>
        <v>104</v>
      </c>
      <c r="AP57" s="277">
        <f t="shared" si="4"/>
        <v>52</v>
      </c>
    </row>
    <row r="58" spans="1:42" s="81" customFormat="1" ht="31.5" x14ac:dyDescent="0.25">
      <c r="A58" s="265" t="s">
        <v>55</v>
      </c>
      <c r="B58" s="274" t="s">
        <v>200</v>
      </c>
      <c r="C58" s="267">
        <v>0</v>
      </c>
      <c r="D58" s="267">
        <v>0</v>
      </c>
      <c r="E58" s="471">
        <v>0</v>
      </c>
      <c r="F58" s="267">
        <f t="shared" si="5"/>
        <v>0</v>
      </c>
      <c r="G58" s="267">
        <f t="shared" si="6"/>
        <v>0</v>
      </c>
      <c r="H58" s="267">
        <v>0</v>
      </c>
      <c r="I58" s="109">
        <v>0</v>
      </c>
      <c r="J58" s="109">
        <v>0</v>
      </c>
      <c r="K58" s="109">
        <v>0</v>
      </c>
      <c r="L58" s="109">
        <v>0</v>
      </c>
      <c r="M58" s="109">
        <v>0</v>
      </c>
      <c r="N58" s="109">
        <v>0</v>
      </c>
      <c r="O58" s="109">
        <v>0</v>
      </c>
      <c r="P58" s="109">
        <v>0</v>
      </c>
      <c r="Q58" s="109">
        <v>0</v>
      </c>
      <c r="R58" s="109">
        <v>0</v>
      </c>
      <c r="S58" s="109">
        <v>0</v>
      </c>
      <c r="T58" s="109">
        <v>0</v>
      </c>
      <c r="U58" s="267">
        <v>0</v>
      </c>
      <c r="V58" s="267">
        <v>0</v>
      </c>
      <c r="W58" s="275">
        <v>0</v>
      </c>
      <c r="X58" s="275">
        <v>0</v>
      </c>
      <c r="Y58" s="267">
        <v>0</v>
      </c>
      <c r="Z58" s="267">
        <v>0</v>
      </c>
      <c r="AA58" s="267">
        <v>0</v>
      </c>
      <c r="AB58" s="267">
        <v>0</v>
      </c>
      <c r="AC58" s="267">
        <v>0</v>
      </c>
      <c r="AD58" s="267">
        <v>0</v>
      </c>
      <c r="AE58" s="267" t="s">
        <v>520</v>
      </c>
      <c r="AF58" s="267" t="s">
        <v>520</v>
      </c>
      <c r="AG58" s="267">
        <v>0</v>
      </c>
      <c r="AH58" s="267">
        <v>0</v>
      </c>
      <c r="AI58" s="267" t="s">
        <v>520</v>
      </c>
      <c r="AJ58" s="267" t="s">
        <v>520</v>
      </c>
      <c r="AK58" s="267">
        <v>0</v>
      </c>
      <c r="AL58" s="267">
        <v>0</v>
      </c>
      <c r="AM58" s="267" t="s">
        <v>520</v>
      </c>
      <c r="AN58" s="267" t="s">
        <v>520</v>
      </c>
      <c r="AO58" s="267">
        <f t="shared" si="3"/>
        <v>0</v>
      </c>
      <c r="AP58" s="277">
        <f t="shared" si="4"/>
        <v>0</v>
      </c>
    </row>
    <row r="59" spans="1:42" s="81" customFormat="1" x14ac:dyDescent="0.25">
      <c r="A59" s="265" t="s">
        <v>53</v>
      </c>
      <c r="B59" s="266" t="s">
        <v>125</v>
      </c>
      <c r="C59" s="267">
        <v>0</v>
      </c>
      <c r="D59" s="267">
        <v>0</v>
      </c>
      <c r="E59" s="471">
        <v>0</v>
      </c>
      <c r="F59" s="267">
        <f t="shared" si="5"/>
        <v>0</v>
      </c>
      <c r="G59" s="267">
        <f t="shared" si="6"/>
        <v>0</v>
      </c>
      <c r="H59" s="267">
        <v>0</v>
      </c>
      <c r="I59" s="109">
        <v>0</v>
      </c>
      <c r="J59" s="109">
        <v>0</v>
      </c>
      <c r="K59" s="109">
        <v>0</v>
      </c>
      <c r="L59" s="109">
        <v>0</v>
      </c>
      <c r="M59" s="109">
        <v>0</v>
      </c>
      <c r="N59" s="109">
        <v>0</v>
      </c>
      <c r="O59" s="109">
        <v>0</v>
      </c>
      <c r="P59" s="109">
        <v>0</v>
      </c>
      <c r="Q59" s="109">
        <v>0</v>
      </c>
      <c r="R59" s="109">
        <v>0</v>
      </c>
      <c r="S59" s="109">
        <v>0</v>
      </c>
      <c r="T59" s="109">
        <v>0</v>
      </c>
      <c r="U59" s="267">
        <v>0</v>
      </c>
      <c r="V59" s="267">
        <v>0</v>
      </c>
      <c r="W59" s="267">
        <v>0</v>
      </c>
      <c r="X59" s="267">
        <v>0</v>
      </c>
      <c r="Y59" s="267">
        <v>0</v>
      </c>
      <c r="Z59" s="267">
        <v>0</v>
      </c>
      <c r="AA59" s="267">
        <v>0</v>
      </c>
      <c r="AB59" s="267">
        <v>0</v>
      </c>
      <c r="AC59" s="267">
        <v>0</v>
      </c>
      <c r="AD59" s="267">
        <v>0</v>
      </c>
      <c r="AE59" s="267" t="s">
        <v>520</v>
      </c>
      <c r="AF59" s="267" t="s">
        <v>520</v>
      </c>
      <c r="AG59" s="267">
        <v>0</v>
      </c>
      <c r="AH59" s="267">
        <v>0</v>
      </c>
      <c r="AI59" s="267" t="s">
        <v>520</v>
      </c>
      <c r="AJ59" s="267" t="s">
        <v>520</v>
      </c>
      <c r="AK59" s="267">
        <v>0</v>
      </c>
      <c r="AL59" s="267">
        <v>0</v>
      </c>
      <c r="AM59" s="267" t="s">
        <v>520</v>
      </c>
      <c r="AN59" s="267" t="s">
        <v>520</v>
      </c>
      <c r="AO59" s="267">
        <f t="shared" si="3"/>
        <v>0</v>
      </c>
      <c r="AP59" s="277">
        <f t="shared" si="4"/>
        <v>0</v>
      </c>
    </row>
    <row r="60" spans="1:42" x14ac:dyDescent="0.25">
      <c r="A60" s="268" t="s">
        <v>194</v>
      </c>
      <c r="B60" s="179" t="s">
        <v>145</v>
      </c>
      <c r="C60" s="267">
        <v>0</v>
      </c>
      <c r="D60" s="267">
        <v>0</v>
      </c>
      <c r="E60" s="471">
        <v>0</v>
      </c>
      <c r="F60" s="267">
        <f t="shared" si="5"/>
        <v>0</v>
      </c>
      <c r="G60" s="267">
        <f t="shared" si="6"/>
        <v>0</v>
      </c>
      <c r="H60" s="270">
        <v>0</v>
      </c>
      <c r="I60" s="110">
        <v>0</v>
      </c>
      <c r="J60" s="110">
        <v>0</v>
      </c>
      <c r="K60" s="110">
        <v>0</v>
      </c>
      <c r="L60" s="110">
        <v>0</v>
      </c>
      <c r="M60" s="110">
        <v>0</v>
      </c>
      <c r="N60" s="110">
        <v>0</v>
      </c>
      <c r="O60" s="110">
        <v>0</v>
      </c>
      <c r="P60" s="110">
        <v>0</v>
      </c>
      <c r="Q60" s="110">
        <v>0</v>
      </c>
      <c r="R60" s="110">
        <v>0</v>
      </c>
      <c r="S60" s="110">
        <v>0</v>
      </c>
      <c r="T60" s="110">
        <v>0</v>
      </c>
      <c r="U60" s="270">
        <v>0</v>
      </c>
      <c r="V60" s="270">
        <v>0</v>
      </c>
      <c r="W60" s="276">
        <v>0</v>
      </c>
      <c r="X60" s="276">
        <v>0</v>
      </c>
      <c r="Y60" s="270">
        <v>0</v>
      </c>
      <c r="Z60" s="270">
        <v>0</v>
      </c>
      <c r="AA60" s="270">
        <v>0</v>
      </c>
      <c r="AB60" s="270">
        <v>0</v>
      </c>
      <c r="AC60" s="270">
        <v>0</v>
      </c>
      <c r="AD60" s="270">
        <v>0</v>
      </c>
      <c r="AE60" s="267" t="s">
        <v>520</v>
      </c>
      <c r="AF60" s="267" t="s">
        <v>520</v>
      </c>
      <c r="AG60" s="270">
        <v>0</v>
      </c>
      <c r="AH60" s="270">
        <v>0</v>
      </c>
      <c r="AI60" s="267" t="s">
        <v>520</v>
      </c>
      <c r="AJ60" s="267" t="s">
        <v>520</v>
      </c>
      <c r="AK60" s="270">
        <v>0</v>
      </c>
      <c r="AL60" s="270">
        <v>0</v>
      </c>
      <c r="AM60" s="267" t="s">
        <v>520</v>
      </c>
      <c r="AN60" s="267" t="s">
        <v>520</v>
      </c>
      <c r="AO60" s="267">
        <f t="shared" si="3"/>
        <v>0</v>
      </c>
      <c r="AP60" s="277">
        <f t="shared" si="4"/>
        <v>0</v>
      </c>
    </row>
    <row r="61" spans="1:42" x14ac:dyDescent="0.25">
      <c r="A61" s="268" t="s">
        <v>195</v>
      </c>
      <c r="B61" s="179" t="s">
        <v>143</v>
      </c>
      <c r="C61" s="267">
        <v>0</v>
      </c>
      <c r="D61" s="267">
        <v>0</v>
      </c>
      <c r="E61" s="471">
        <v>0</v>
      </c>
      <c r="F61" s="267">
        <f t="shared" si="5"/>
        <v>0</v>
      </c>
      <c r="G61" s="267">
        <f t="shared" si="6"/>
        <v>0</v>
      </c>
      <c r="H61" s="270">
        <v>0</v>
      </c>
      <c r="I61" s="110">
        <v>0</v>
      </c>
      <c r="J61" s="110">
        <v>0</v>
      </c>
      <c r="K61" s="110">
        <v>0</v>
      </c>
      <c r="L61" s="110">
        <v>0</v>
      </c>
      <c r="M61" s="110">
        <v>0</v>
      </c>
      <c r="N61" s="110">
        <v>0</v>
      </c>
      <c r="O61" s="110">
        <v>0</v>
      </c>
      <c r="P61" s="110">
        <v>0</v>
      </c>
      <c r="Q61" s="110">
        <v>0</v>
      </c>
      <c r="R61" s="110">
        <v>0</v>
      </c>
      <c r="S61" s="110">
        <v>0</v>
      </c>
      <c r="T61" s="110">
        <v>0</v>
      </c>
      <c r="U61" s="270">
        <v>0</v>
      </c>
      <c r="V61" s="270">
        <v>0</v>
      </c>
      <c r="W61" s="276">
        <v>0</v>
      </c>
      <c r="X61" s="276">
        <v>0</v>
      </c>
      <c r="Y61" s="270">
        <v>0</v>
      </c>
      <c r="Z61" s="270">
        <v>0</v>
      </c>
      <c r="AA61" s="270">
        <v>0</v>
      </c>
      <c r="AB61" s="270">
        <v>0</v>
      </c>
      <c r="AC61" s="270">
        <v>0</v>
      </c>
      <c r="AD61" s="270">
        <v>0</v>
      </c>
      <c r="AE61" s="267" t="s">
        <v>520</v>
      </c>
      <c r="AF61" s="267" t="s">
        <v>520</v>
      </c>
      <c r="AG61" s="270">
        <v>0</v>
      </c>
      <c r="AH61" s="270">
        <v>0</v>
      </c>
      <c r="AI61" s="267" t="s">
        <v>520</v>
      </c>
      <c r="AJ61" s="267" t="s">
        <v>520</v>
      </c>
      <c r="AK61" s="270">
        <v>0</v>
      </c>
      <c r="AL61" s="270">
        <v>0</v>
      </c>
      <c r="AM61" s="267" t="s">
        <v>520</v>
      </c>
      <c r="AN61" s="267" t="s">
        <v>520</v>
      </c>
      <c r="AO61" s="267">
        <f t="shared" si="3"/>
        <v>0</v>
      </c>
      <c r="AP61" s="277">
        <f t="shared" si="4"/>
        <v>0</v>
      </c>
    </row>
    <row r="62" spans="1:42" x14ac:dyDescent="0.25">
      <c r="A62" s="268" t="s">
        <v>196</v>
      </c>
      <c r="B62" s="179" t="s">
        <v>141</v>
      </c>
      <c r="C62" s="267">
        <v>0</v>
      </c>
      <c r="D62" s="267">
        <v>0</v>
      </c>
      <c r="E62" s="471">
        <v>0</v>
      </c>
      <c r="F62" s="267">
        <f t="shared" si="5"/>
        <v>0</v>
      </c>
      <c r="G62" s="267">
        <f t="shared" si="6"/>
        <v>0</v>
      </c>
      <c r="H62" s="270">
        <v>0</v>
      </c>
      <c r="I62" s="110">
        <v>0</v>
      </c>
      <c r="J62" s="110">
        <v>0</v>
      </c>
      <c r="K62" s="110">
        <v>0</v>
      </c>
      <c r="L62" s="110">
        <v>0</v>
      </c>
      <c r="M62" s="110">
        <v>0</v>
      </c>
      <c r="N62" s="110">
        <v>0</v>
      </c>
      <c r="O62" s="110">
        <v>0</v>
      </c>
      <c r="P62" s="110">
        <v>0</v>
      </c>
      <c r="Q62" s="110">
        <v>0</v>
      </c>
      <c r="R62" s="110">
        <v>0</v>
      </c>
      <c r="S62" s="110">
        <v>0</v>
      </c>
      <c r="T62" s="110">
        <v>0</v>
      </c>
      <c r="U62" s="270">
        <v>0</v>
      </c>
      <c r="V62" s="270">
        <v>0</v>
      </c>
      <c r="W62" s="276">
        <v>0</v>
      </c>
      <c r="X62" s="276">
        <v>0</v>
      </c>
      <c r="Y62" s="270">
        <v>0</v>
      </c>
      <c r="Z62" s="270">
        <v>0</v>
      </c>
      <c r="AA62" s="270">
        <v>0</v>
      </c>
      <c r="AB62" s="270">
        <v>0</v>
      </c>
      <c r="AC62" s="270">
        <v>0</v>
      </c>
      <c r="AD62" s="270">
        <v>0</v>
      </c>
      <c r="AE62" s="267" t="s">
        <v>520</v>
      </c>
      <c r="AF62" s="267" t="s">
        <v>520</v>
      </c>
      <c r="AG62" s="270">
        <v>0</v>
      </c>
      <c r="AH62" s="270">
        <v>0</v>
      </c>
      <c r="AI62" s="267" t="s">
        <v>520</v>
      </c>
      <c r="AJ62" s="267" t="s">
        <v>520</v>
      </c>
      <c r="AK62" s="270">
        <v>0</v>
      </c>
      <c r="AL62" s="270">
        <v>0</v>
      </c>
      <c r="AM62" s="267" t="s">
        <v>520</v>
      </c>
      <c r="AN62" s="267" t="s">
        <v>520</v>
      </c>
      <c r="AO62" s="267">
        <f t="shared" si="3"/>
        <v>0</v>
      </c>
      <c r="AP62" s="277">
        <f t="shared" si="4"/>
        <v>0</v>
      </c>
    </row>
    <row r="63" spans="1:42" x14ac:dyDescent="0.25">
      <c r="A63" s="268" t="s">
        <v>197</v>
      </c>
      <c r="B63" s="179" t="s">
        <v>199</v>
      </c>
      <c r="C63" s="267">
        <v>0</v>
      </c>
      <c r="D63" s="267">
        <v>0</v>
      </c>
      <c r="E63" s="471">
        <v>0</v>
      </c>
      <c r="F63" s="267">
        <f t="shared" si="5"/>
        <v>0</v>
      </c>
      <c r="G63" s="267">
        <f t="shared" si="6"/>
        <v>0</v>
      </c>
      <c r="H63" s="270">
        <v>0</v>
      </c>
      <c r="I63" s="110">
        <v>0</v>
      </c>
      <c r="J63" s="110">
        <v>0</v>
      </c>
      <c r="K63" s="110">
        <v>0</v>
      </c>
      <c r="L63" s="110">
        <v>0</v>
      </c>
      <c r="M63" s="110">
        <v>0</v>
      </c>
      <c r="N63" s="110">
        <v>0</v>
      </c>
      <c r="O63" s="110">
        <v>0</v>
      </c>
      <c r="P63" s="110">
        <v>0</v>
      </c>
      <c r="Q63" s="110">
        <v>0</v>
      </c>
      <c r="R63" s="110">
        <v>0</v>
      </c>
      <c r="S63" s="110">
        <v>0</v>
      </c>
      <c r="T63" s="110">
        <v>0</v>
      </c>
      <c r="U63" s="270">
        <v>0</v>
      </c>
      <c r="V63" s="270">
        <v>0</v>
      </c>
      <c r="W63" s="276">
        <v>0</v>
      </c>
      <c r="X63" s="276">
        <v>0</v>
      </c>
      <c r="Y63" s="270">
        <v>0</v>
      </c>
      <c r="Z63" s="270">
        <v>0</v>
      </c>
      <c r="AA63" s="270">
        <v>0</v>
      </c>
      <c r="AB63" s="270">
        <v>0</v>
      </c>
      <c r="AC63" s="270">
        <v>0</v>
      </c>
      <c r="AD63" s="270">
        <v>0</v>
      </c>
      <c r="AE63" s="267" t="s">
        <v>520</v>
      </c>
      <c r="AF63" s="267" t="s">
        <v>520</v>
      </c>
      <c r="AG63" s="270">
        <v>0</v>
      </c>
      <c r="AH63" s="270">
        <v>0</v>
      </c>
      <c r="AI63" s="267" t="s">
        <v>520</v>
      </c>
      <c r="AJ63" s="267" t="s">
        <v>520</v>
      </c>
      <c r="AK63" s="270">
        <v>0</v>
      </c>
      <c r="AL63" s="270">
        <v>0</v>
      </c>
      <c r="AM63" s="267" t="s">
        <v>520</v>
      </c>
      <c r="AN63" s="267" t="s">
        <v>520</v>
      </c>
      <c r="AO63" s="267">
        <f t="shared" si="3"/>
        <v>0</v>
      </c>
      <c r="AP63" s="277">
        <f t="shared" si="4"/>
        <v>0</v>
      </c>
    </row>
    <row r="64" spans="1:42" ht="18.75" x14ac:dyDescent="0.25">
      <c r="A64" s="268" t="s">
        <v>198</v>
      </c>
      <c r="B64" s="272" t="s">
        <v>521</v>
      </c>
      <c r="C64" s="267">
        <v>0</v>
      </c>
      <c r="D64" s="267">
        <v>0</v>
      </c>
      <c r="E64" s="471">
        <v>0</v>
      </c>
      <c r="F64" s="267">
        <f t="shared" si="5"/>
        <v>0</v>
      </c>
      <c r="G64" s="267">
        <f t="shared" si="6"/>
        <v>0</v>
      </c>
      <c r="H64" s="270">
        <v>0</v>
      </c>
      <c r="I64" s="110">
        <v>0</v>
      </c>
      <c r="J64" s="110">
        <v>0</v>
      </c>
      <c r="K64" s="110">
        <v>0</v>
      </c>
      <c r="L64" s="110">
        <v>0</v>
      </c>
      <c r="M64" s="110">
        <v>0</v>
      </c>
      <c r="N64" s="110">
        <v>0</v>
      </c>
      <c r="O64" s="110">
        <v>0</v>
      </c>
      <c r="P64" s="110">
        <v>0</v>
      </c>
      <c r="Q64" s="110">
        <v>0</v>
      </c>
      <c r="R64" s="110">
        <v>0</v>
      </c>
      <c r="S64" s="110">
        <v>0</v>
      </c>
      <c r="T64" s="110">
        <v>0</v>
      </c>
      <c r="U64" s="270">
        <v>0</v>
      </c>
      <c r="V64" s="270">
        <v>0</v>
      </c>
      <c r="W64" s="273">
        <v>0</v>
      </c>
      <c r="X64" s="273">
        <v>0</v>
      </c>
      <c r="Y64" s="270">
        <v>0</v>
      </c>
      <c r="Z64" s="270">
        <v>0</v>
      </c>
      <c r="AA64" s="270">
        <v>0</v>
      </c>
      <c r="AB64" s="270">
        <v>0</v>
      </c>
      <c r="AC64" s="270">
        <v>0</v>
      </c>
      <c r="AD64" s="270">
        <v>0</v>
      </c>
      <c r="AE64" s="267" t="s">
        <v>520</v>
      </c>
      <c r="AF64" s="267" t="s">
        <v>520</v>
      </c>
      <c r="AG64" s="270">
        <v>0</v>
      </c>
      <c r="AH64" s="270">
        <v>0</v>
      </c>
      <c r="AI64" s="267" t="s">
        <v>520</v>
      </c>
      <c r="AJ64" s="267" t="s">
        <v>520</v>
      </c>
      <c r="AK64" s="270">
        <v>0</v>
      </c>
      <c r="AL64" s="270">
        <v>0</v>
      </c>
      <c r="AM64" s="267" t="s">
        <v>520</v>
      </c>
      <c r="AN64" s="267" t="s">
        <v>520</v>
      </c>
      <c r="AO64" s="267">
        <f t="shared" si="3"/>
        <v>0</v>
      </c>
      <c r="AP64" s="277">
        <f t="shared" si="4"/>
        <v>0</v>
      </c>
    </row>
    <row r="65" spans="1:41" x14ac:dyDescent="0.25">
      <c r="A65" s="24"/>
      <c r="B65" s="25"/>
      <c r="C65" s="25"/>
      <c r="D65" s="25"/>
      <c r="E65" s="25"/>
      <c r="F65" s="25"/>
      <c r="G65" s="25"/>
      <c r="H65" s="25"/>
      <c r="I65" s="25"/>
      <c r="J65" s="25"/>
      <c r="K65" s="25"/>
      <c r="L65" s="25"/>
      <c r="M65" s="25"/>
      <c r="N65" s="25"/>
      <c r="O65" s="25"/>
      <c r="P65" s="25"/>
      <c r="Q65" s="25"/>
      <c r="R65" s="25"/>
      <c r="S65" s="25"/>
      <c r="T65" s="25"/>
      <c r="U65" s="19"/>
      <c r="V65" s="19"/>
      <c r="W65" s="19"/>
      <c r="X65" s="19"/>
      <c r="Y65" s="19"/>
      <c r="Z65" s="19"/>
      <c r="AA65" s="19"/>
      <c r="AB65" s="19"/>
      <c r="AC65" s="19"/>
      <c r="AD65" s="19"/>
      <c r="AE65" s="19"/>
      <c r="AF65" s="19"/>
      <c r="AG65" s="19"/>
      <c r="AH65" s="19"/>
      <c r="AI65" s="19"/>
      <c r="AJ65" s="19"/>
      <c r="AK65" s="19"/>
      <c r="AL65" s="19"/>
      <c r="AM65" s="19"/>
      <c r="AN65" s="19"/>
      <c r="AO65" s="19"/>
    </row>
    <row r="66" spans="1:41" ht="54" customHeight="1" x14ac:dyDescent="0.25">
      <c r="A66" s="19"/>
      <c r="B66" s="417"/>
      <c r="C66" s="417"/>
      <c r="D66" s="417"/>
      <c r="E66" s="417"/>
      <c r="F66" s="417"/>
      <c r="G66" s="417"/>
      <c r="H66" s="417"/>
      <c r="I66" s="417"/>
      <c r="J66" s="417"/>
      <c r="K66" s="258"/>
      <c r="L66" s="258"/>
      <c r="M66" s="296"/>
      <c r="N66" s="296"/>
      <c r="O66" s="296"/>
      <c r="P66" s="296"/>
      <c r="Q66" s="296"/>
      <c r="R66" s="296"/>
      <c r="S66" s="296"/>
      <c r="T66" s="296"/>
      <c r="U66" s="23"/>
      <c r="V66" s="23"/>
      <c r="W66" s="23"/>
      <c r="X66" s="23"/>
      <c r="Y66" s="23"/>
      <c r="Z66" s="23"/>
      <c r="AA66" s="23"/>
      <c r="AB66" s="23"/>
      <c r="AC66" s="23"/>
      <c r="AD66" s="23"/>
      <c r="AE66" s="23"/>
      <c r="AF66" s="23"/>
      <c r="AG66" s="23"/>
      <c r="AH66" s="23"/>
      <c r="AI66" s="23"/>
      <c r="AJ66" s="23"/>
      <c r="AK66" s="23"/>
      <c r="AL66" s="23"/>
      <c r="AM66" s="23"/>
      <c r="AN66" s="23"/>
      <c r="AO66" s="23"/>
    </row>
    <row r="67" spans="1:41" x14ac:dyDescent="0.25">
      <c r="A67" s="19"/>
      <c r="B67" s="19"/>
      <c r="C67" s="19"/>
      <c r="D67" s="19"/>
      <c r="E67" s="19"/>
      <c r="F67" s="19"/>
      <c r="G67" s="19"/>
      <c r="U67" s="19"/>
      <c r="V67" s="19"/>
      <c r="W67" s="19"/>
      <c r="X67" s="19"/>
      <c r="Y67" s="19"/>
      <c r="Z67" s="19"/>
      <c r="AA67" s="19"/>
      <c r="AB67" s="19"/>
      <c r="AC67" s="19"/>
      <c r="AD67" s="19"/>
      <c r="AE67" s="19"/>
      <c r="AF67" s="19"/>
      <c r="AG67" s="19"/>
      <c r="AH67" s="19"/>
      <c r="AI67" s="19"/>
      <c r="AJ67" s="19"/>
      <c r="AK67" s="19"/>
      <c r="AL67" s="19"/>
      <c r="AM67" s="19"/>
      <c r="AN67" s="19"/>
      <c r="AO67" s="19"/>
    </row>
    <row r="68" spans="1:41" ht="50.25" customHeight="1" x14ac:dyDescent="0.25">
      <c r="A68" s="19"/>
      <c r="B68" s="418"/>
      <c r="C68" s="418"/>
      <c r="D68" s="418"/>
      <c r="E68" s="418"/>
      <c r="F68" s="418"/>
      <c r="G68" s="418"/>
      <c r="H68" s="418"/>
      <c r="I68" s="418"/>
      <c r="J68" s="418"/>
      <c r="K68" s="259"/>
      <c r="L68" s="259"/>
      <c r="M68" s="297"/>
      <c r="N68" s="297"/>
      <c r="O68" s="297"/>
      <c r="P68" s="297"/>
      <c r="Q68" s="297"/>
      <c r="R68" s="297"/>
      <c r="S68" s="297"/>
      <c r="T68" s="297"/>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25">
      <c r="A69" s="19"/>
      <c r="B69" s="19"/>
      <c r="C69" s="19"/>
      <c r="D69" s="19"/>
      <c r="E69" s="19"/>
      <c r="F69" s="19"/>
      <c r="G69" s="19"/>
      <c r="U69" s="19"/>
      <c r="V69" s="19"/>
      <c r="W69" s="19"/>
      <c r="X69" s="19"/>
      <c r="Y69" s="19"/>
      <c r="Z69" s="19"/>
      <c r="AA69" s="19"/>
      <c r="AB69" s="19"/>
      <c r="AC69" s="19"/>
      <c r="AD69" s="19"/>
      <c r="AE69" s="19"/>
      <c r="AF69" s="19"/>
      <c r="AG69" s="19"/>
      <c r="AH69" s="19"/>
      <c r="AI69" s="19"/>
      <c r="AJ69" s="19"/>
      <c r="AK69" s="19"/>
      <c r="AL69" s="19"/>
      <c r="AM69" s="19"/>
      <c r="AN69" s="19"/>
      <c r="AO69" s="19"/>
    </row>
    <row r="70" spans="1:41" ht="36.75" customHeight="1" x14ac:dyDescent="0.25">
      <c r="A70" s="19"/>
      <c r="B70" s="417"/>
      <c r="C70" s="417"/>
      <c r="D70" s="417"/>
      <c r="E70" s="417"/>
      <c r="F70" s="417"/>
      <c r="G70" s="417"/>
      <c r="H70" s="417"/>
      <c r="I70" s="417"/>
      <c r="J70" s="417"/>
      <c r="K70" s="258"/>
      <c r="L70" s="258"/>
      <c r="M70" s="296"/>
      <c r="N70" s="296"/>
      <c r="O70" s="296"/>
      <c r="P70" s="296"/>
      <c r="Q70" s="296"/>
      <c r="R70" s="296"/>
      <c r="S70" s="296"/>
      <c r="T70" s="296"/>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25">
      <c r="A71" s="19"/>
      <c r="B71" s="22"/>
      <c r="C71" s="22"/>
      <c r="D71" s="22"/>
      <c r="E71" s="22"/>
      <c r="F71" s="22"/>
      <c r="G71" s="22"/>
      <c r="U71" s="19"/>
      <c r="V71" s="19"/>
      <c r="W71" s="19"/>
      <c r="X71" s="19"/>
      <c r="Y71" s="19"/>
      <c r="Z71" s="19"/>
      <c r="AA71" s="19"/>
      <c r="AB71" s="19"/>
      <c r="AC71" s="19"/>
      <c r="AD71" s="19"/>
      <c r="AE71" s="19"/>
      <c r="AF71" s="19"/>
      <c r="AG71" s="19"/>
      <c r="AH71" s="19"/>
      <c r="AI71" s="19"/>
      <c r="AJ71" s="19"/>
      <c r="AK71" s="19"/>
      <c r="AL71" s="19"/>
      <c r="AM71" s="19"/>
      <c r="AN71" s="19"/>
      <c r="AO71" s="19"/>
    </row>
    <row r="72" spans="1:41" ht="51" customHeight="1" x14ac:dyDescent="0.25">
      <c r="A72" s="19"/>
      <c r="B72" s="417"/>
      <c r="C72" s="417"/>
      <c r="D72" s="417"/>
      <c r="E72" s="417"/>
      <c r="F72" s="417"/>
      <c r="G72" s="417"/>
      <c r="H72" s="417"/>
      <c r="I72" s="417"/>
      <c r="J72" s="417"/>
      <c r="K72" s="258"/>
      <c r="L72" s="258"/>
      <c r="M72" s="296"/>
      <c r="N72" s="296"/>
      <c r="O72" s="296"/>
      <c r="P72" s="296"/>
      <c r="Q72" s="296"/>
      <c r="R72" s="296"/>
      <c r="S72" s="296"/>
      <c r="T72" s="296"/>
      <c r="U72" s="19"/>
      <c r="V72" s="19"/>
      <c r="W72" s="19"/>
      <c r="X72" s="19"/>
      <c r="Y72" s="19"/>
      <c r="Z72" s="19"/>
      <c r="AA72" s="19"/>
      <c r="AB72" s="19"/>
      <c r="AC72" s="19"/>
      <c r="AD72" s="19"/>
      <c r="AE72" s="19"/>
      <c r="AF72" s="19"/>
      <c r="AG72" s="19"/>
      <c r="AH72" s="19"/>
      <c r="AI72" s="19"/>
      <c r="AJ72" s="19"/>
      <c r="AK72" s="19"/>
      <c r="AL72" s="19"/>
      <c r="AM72" s="19"/>
      <c r="AN72" s="19"/>
      <c r="AO72" s="19"/>
    </row>
    <row r="73" spans="1:41" ht="32.25" customHeight="1" x14ac:dyDescent="0.25">
      <c r="A73" s="19"/>
      <c r="B73" s="418"/>
      <c r="C73" s="418"/>
      <c r="D73" s="418"/>
      <c r="E73" s="418"/>
      <c r="F73" s="418"/>
      <c r="G73" s="418"/>
      <c r="H73" s="418"/>
      <c r="I73" s="418"/>
      <c r="J73" s="418"/>
      <c r="K73" s="259"/>
      <c r="L73" s="259"/>
      <c r="M73" s="297"/>
      <c r="N73" s="297"/>
      <c r="O73" s="297"/>
      <c r="P73" s="297"/>
      <c r="Q73" s="297"/>
      <c r="R73" s="297"/>
      <c r="S73" s="297"/>
      <c r="T73" s="297"/>
      <c r="U73" s="19"/>
      <c r="V73" s="19"/>
      <c r="W73" s="19"/>
      <c r="X73" s="19"/>
      <c r="Y73" s="19"/>
      <c r="Z73" s="19"/>
      <c r="AA73" s="19"/>
      <c r="AB73" s="19"/>
      <c r="AC73" s="19"/>
      <c r="AD73" s="19"/>
      <c r="AE73" s="19"/>
      <c r="AF73" s="19"/>
      <c r="AG73" s="19"/>
      <c r="AH73" s="19"/>
      <c r="AI73" s="19"/>
      <c r="AJ73" s="19"/>
      <c r="AK73" s="19"/>
      <c r="AL73" s="19"/>
      <c r="AM73" s="19"/>
      <c r="AN73" s="19"/>
      <c r="AO73" s="19"/>
    </row>
    <row r="74" spans="1:41" ht="51.75" customHeight="1" x14ac:dyDescent="0.25">
      <c r="A74" s="19"/>
      <c r="B74" s="417"/>
      <c r="C74" s="417"/>
      <c r="D74" s="417"/>
      <c r="E74" s="417"/>
      <c r="F74" s="417"/>
      <c r="G74" s="417"/>
      <c r="H74" s="417"/>
      <c r="I74" s="417"/>
      <c r="J74" s="417"/>
      <c r="K74" s="258"/>
      <c r="L74" s="258"/>
      <c r="M74" s="296"/>
      <c r="N74" s="296"/>
      <c r="O74" s="296"/>
      <c r="P74" s="296"/>
      <c r="Q74" s="296"/>
      <c r="R74" s="296"/>
      <c r="S74" s="296"/>
      <c r="T74" s="296"/>
      <c r="U74" s="19"/>
      <c r="V74" s="19"/>
      <c r="W74" s="19"/>
      <c r="X74" s="19"/>
      <c r="Y74" s="19"/>
      <c r="Z74" s="19"/>
      <c r="AA74" s="19"/>
      <c r="AB74" s="19"/>
      <c r="AC74" s="19"/>
      <c r="AD74" s="19"/>
      <c r="AE74" s="19"/>
      <c r="AF74" s="19"/>
      <c r="AG74" s="19"/>
      <c r="AH74" s="19"/>
      <c r="AI74" s="19"/>
      <c r="AJ74" s="19"/>
      <c r="AK74" s="19"/>
      <c r="AL74" s="19"/>
      <c r="AM74" s="19"/>
      <c r="AN74" s="19"/>
      <c r="AO74" s="19"/>
    </row>
    <row r="75" spans="1:41" ht="21.75" customHeight="1" x14ac:dyDescent="0.25">
      <c r="A75" s="19"/>
      <c r="B75" s="415"/>
      <c r="C75" s="415"/>
      <c r="D75" s="415"/>
      <c r="E75" s="415"/>
      <c r="F75" s="415"/>
      <c r="G75" s="415"/>
      <c r="H75" s="415"/>
      <c r="I75" s="415"/>
      <c r="J75" s="415"/>
      <c r="K75" s="256"/>
      <c r="L75" s="256"/>
      <c r="M75" s="294"/>
      <c r="N75" s="294"/>
      <c r="O75" s="294"/>
      <c r="P75" s="294"/>
      <c r="Q75" s="294"/>
      <c r="R75" s="294"/>
      <c r="S75" s="294"/>
      <c r="T75" s="294"/>
      <c r="U75" s="19"/>
      <c r="V75" s="19"/>
      <c r="W75" s="19"/>
      <c r="X75" s="19"/>
      <c r="Y75" s="19"/>
      <c r="Z75" s="19"/>
      <c r="AA75" s="19"/>
      <c r="AB75" s="19"/>
      <c r="AC75" s="19"/>
      <c r="AD75" s="19"/>
      <c r="AE75" s="19"/>
      <c r="AF75" s="19"/>
      <c r="AG75" s="19"/>
      <c r="AH75" s="19"/>
      <c r="AI75" s="19"/>
      <c r="AJ75" s="19"/>
      <c r="AK75" s="19"/>
      <c r="AL75" s="19"/>
      <c r="AM75" s="19"/>
      <c r="AN75" s="19"/>
      <c r="AO75" s="19"/>
    </row>
    <row r="76" spans="1:41" ht="23.25" customHeight="1" x14ac:dyDescent="0.25">
      <c r="A76" s="19"/>
      <c r="B76" s="20"/>
      <c r="C76" s="20"/>
      <c r="D76" s="20"/>
      <c r="E76" s="20"/>
      <c r="F76" s="20"/>
      <c r="G76" s="20"/>
      <c r="U76" s="19"/>
      <c r="V76" s="19"/>
      <c r="W76" s="19"/>
      <c r="X76" s="19"/>
      <c r="Y76" s="19"/>
      <c r="Z76" s="19"/>
      <c r="AA76" s="19"/>
      <c r="AB76" s="19"/>
      <c r="AC76" s="19"/>
      <c r="AD76" s="19"/>
      <c r="AE76" s="19"/>
      <c r="AF76" s="19"/>
      <c r="AG76" s="19"/>
      <c r="AH76" s="19"/>
      <c r="AI76" s="19"/>
      <c r="AJ76" s="19"/>
      <c r="AK76" s="19"/>
      <c r="AL76" s="19"/>
      <c r="AM76" s="19"/>
      <c r="AN76" s="19"/>
      <c r="AO76" s="19"/>
    </row>
    <row r="77" spans="1:41" ht="18.75" customHeight="1" x14ac:dyDescent="0.25">
      <c r="A77" s="19"/>
      <c r="B77" s="416"/>
      <c r="C77" s="416"/>
      <c r="D77" s="416"/>
      <c r="E77" s="416"/>
      <c r="F77" s="416"/>
      <c r="G77" s="416"/>
      <c r="H77" s="416"/>
      <c r="I77" s="416"/>
      <c r="J77" s="416"/>
      <c r="K77" s="257"/>
      <c r="L77" s="257"/>
      <c r="M77" s="295"/>
      <c r="N77" s="295"/>
      <c r="O77" s="295"/>
      <c r="P77" s="295"/>
      <c r="Q77" s="295"/>
      <c r="R77" s="295"/>
      <c r="S77" s="295"/>
      <c r="T77" s="295"/>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25">
      <c r="A78" s="19"/>
      <c r="B78" s="19"/>
      <c r="C78" s="19"/>
      <c r="D78" s="19"/>
      <c r="E78" s="19"/>
      <c r="F78" s="19"/>
      <c r="G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25">
      <c r="A79" s="19"/>
      <c r="B79" s="19"/>
      <c r="C79" s="19"/>
      <c r="D79" s="19"/>
      <c r="E79" s="19"/>
      <c r="F79" s="19"/>
      <c r="G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25">
      <c r="H80" s="18"/>
      <c r="I80" s="18"/>
      <c r="J80" s="18"/>
      <c r="K80" s="18"/>
      <c r="L80" s="18"/>
      <c r="M80" s="18"/>
      <c r="N80" s="18"/>
      <c r="O80" s="18"/>
      <c r="P80" s="18"/>
      <c r="Q80" s="18"/>
      <c r="R80" s="18"/>
      <c r="S80" s="18"/>
      <c r="T80" s="18"/>
    </row>
    <row r="81" spans="8:20" x14ac:dyDescent="0.25">
      <c r="H81" s="18"/>
      <c r="I81" s="18"/>
      <c r="J81" s="18"/>
      <c r="K81" s="18"/>
      <c r="L81" s="18"/>
      <c r="M81" s="18"/>
      <c r="N81" s="18"/>
      <c r="O81" s="18"/>
      <c r="P81" s="18"/>
      <c r="Q81" s="18"/>
      <c r="R81" s="18"/>
      <c r="S81" s="18"/>
      <c r="T81" s="18"/>
    </row>
    <row r="82" spans="8:20" x14ac:dyDescent="0.25">
      <c r="H82" s="18"/>
      <c r="I82" s="18"/>
      <c r="J82" s="18"/>
      <c r="K82" s="18"/>
      <c r="L82" s="18"/>
      <c r="M82" s="18"/>
      <c r="N82" s="18"/>
      <c r="O82" s="18"/>
      <c r="P82" s="18"/>
      <c r="Q82" s="18"/>
      <c r="R82" s="18"/>
      <c r="S82" s="18"/>
      <c r="T82" s="18"/>
    </row>
    <row r="83" spans="8:20" x14ac:dyDescent="0.25">
      <c r="H83" s="18"/>
      <c r="I83" s="18"/>
      <c r="J83" s="18"/>
      <c r="K83" s="18"/>
      <c r="L83" s="18"/>
      <c r="M83" s="18"/>
      <c r="N83" s="18"/>
      <c r="O83" s="18"/>
      <c r="P83" s="18"/>
      <c r="Q83" s="18"/>
      <c r="R83" s="18"/>
      <c r="S83" s="18"/>
      <c r="T83" s="18"/>
    </row>
    <row r="84" spans="8:20" x14ac:dyDescent="0.25">
      <c r="H84" s="18"/>
      <c r="I84" s="18"/>
      <c r="J84" s="18"/>
      <c r="K84" s="18"/>
      <c r="L84" s="18"/>
      <c r="M84" s="18"/>
      <c r="N84" s="18"/>
      <c r="O84" s="18"/>
      <c r="P84" s="18"/>
      <c r="Q84" s="18"/>
      <c r="R84" s="18"/>
      <c r="S84" s="18"/>
      <c r="T84" s="18"/>
    </row>
    <row r="85" spans="8:20" x14ac:dyDescent="0.25">
      <c r="H85" s="18"/>
      <c r="I85" s="18"/>
      <c r="J85" s="18"/>
      <c r="K85" s="18"/>
      <c r="L85" s="18"/>
      <c r="M85" s="18"/>
      <c r="N85" s="18"/>
      <c r="O85" s="18"/>
      <c r="P85" s="18"/>
      <c r="Q85" s="18"/>
      <c r="R85" s="18"/>
      <c r="S85" s="18"/>
      <c r="T85" s="18"/>
    </row>
    <row r="86" spans="8:20" x14ac:dyDescent="0.25">
      <c r="H86" s="18"/>
      <c r="I86" s="18"/>
      <c r="J86" s="18"/>
      <c r="K86" s="18"/>
      <c r="L86" s="18"/>
      <c r="M86" s="18"/>
      <c r="N86" s="18"/>
      <c r="O86" s="18"/>
      <c r="P86" s="18"/>
      <c r="Q86" s="18"/>
      <c r="R86" s="18"/>
      <c r="S86" s="18"/>
      <c r="T86" s="18"/>
    </row>
    <row r="87" spans="8:20" x14ac:dyDescent="0.25">
      <c r="H87" s="18"/>
      <c r="I87" s="18"/>
      <c r="J87" s="18"/>
      <c r="K87" s="18"/>
      <c r="L87" s="18"/>
      <c r="M87" s="18"/>
      <c r="N87" s="18"/>
      <c r="O87" s="18"/>
      <c r="P87" s="18"/>
      <c r="Q87" s="18"/>
      <c r="R87" s="18"/>
      <c r="S87" s="18"/>
      <c r="T87" s="18"/>
    </row>
    <row r="88" spans="8:20" x14ac:dyDescent="0.25">
      <c r="H88" s="18"/>
      <c r="I88" s="18"/>
      <c r="J88" s="18"/>
      <c r="K88" s="18"/>
      <c r="L88" s="18"/>
      <c r="M88" s="18"/>
      <c r="N88" s="18"/>
      <c r="O88" s="18"/>
      <c r="P88" s="18"/>
      <c r="Q88" s="18"/>
      <c r="R88" s="18"/>
      <c r="S88" s="18"/>
      <c r="T88" s="18"/>
    </row>
    <row r="89" spans="8:20" x14ac:dyDescent="0.25">
      <c r="H89" s="18"/>
      <c r="I89" s="18"/>
      <c r="J89" s="18"/>
      <c r="K89" s="18"/>
      <c r="L89" s="18"/>
      <c r="M89" s="18"/>
      <c r="N89" s="18"/>
      <c r="O89" s="18"/>
      <c r="P89" s="18"/>
      <c r="Q89" s="18"/>
      <c r="R89" s="18"/>
      <c r="S89" s="18"/>
      <c r="T89" s="18"/>
    </row>
    <row r="90" spans="8:20" x14ac:dyDescent="0.25">
      <c r="H90" s="18"/>
      <c r="I90" s="18"/>
      <c r="J90" s="18"/>
      <c r="K90" s="18"/>
      <c r="L90" s="18"/>
      <c r="M90" s="18"/>
      <c r="N90" s="18"/>
      <c r="O90" s="18"/>
      <c r="P90" s="18"/>
      <c r="Q90" s="18"/>
      <c r="R90" s="18"/>
      <c r="S90" s="18"/>
      <c r="T90" s="18"/>
    </row>
    <row r="91" spans="8:20" x14ac:dyDescent="0.25">
      <c r="H91" s="18"/>
      <c r="I91" s="18"/>
      <c r="J91" s="18"/>
      <c r="K91" s="18"/>
      <c r="L91" s="18"/>
      <c r="M91" s="18"/>
      <c r="N91" s="18"/>
      <c r="O91" s="18"/>
      <c r="P91" s="18"/>
      <c r="Q91" s="18"/>
      <c r="R91" s="18"/>
      <c r="S91" s="18"/>
      <c r="T91" s="18"/>
    </row>
    <row r="92" spans="8:20" x14ac:dyDescent="0.25">
      <c r="H92" s="18"/>
      <c r="I92" s="18"/>
      <c r="J92" s="18"/>
      <c r="K92" s="18"/>
      <c r="L92" s="18"/>
      <c r="M92" s="18"/>
      <c r="N92" s="18"/>
      <c r="O92" s="18"/>
      <c r="P92" s="18"/>
      <c r="Q92" s="18"/>
      <c r="R92" s="18"/>
      <c r="S92" s="18"/>
      <c r="T92" s="18"/>
    </row>
  </sheetData>
  <mergeCells count="48">
    <mergeCell ref="C20:E21"/>
    <mergeCell ref="I20:L20"/>
    <mergeCell ref="M20:P20"/>
    <mergeCell ref="Q20:T20"/>
    <mergeCell ref="I21:J21"/>
    <mergeCell ref="K21:L21"/>
    <mergeCell ref="M21:N21"/>
    <mergeCell ref="O21:P21"/>
    <mergeCell ref="Q21:R21"/>
    <mergeCell ref="S21:T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12:AP12"/>
    <mergeCell ref="A4:AP4"/>
    <mergeCell ref="A6:AP6"/>
    <mergeCell ref="A8:AP8"/>
    <mergeCell ref="A9:AP9"/>
    <mergeCell ref="A11:AP11"/>
  </mergeCells>
  <conditionalFormatting sqref="C30 Z24:AD24 S24:X24 F25:G64">
    <cfRule type="cellIs" dxfId="52" priority="70" operator="greaterThan">
      <formula>0</formula>
    </cfRule>
  </conditionalFormatting>
  <conditionalFormatting sqref="C31">
    <cfRule type="cellIs" dxfId="51" priority="69" operator="greaterThan">
      <formula>0</formula>
    </cfRule>
  </conditionalFormatting>
  <conditionalFormatting sqref="C31">
    <cfRule type="cellIs" dxfId="50" priority="68" operator="greaterThan">
      <formula>0</formula>
    </cfRule>
  </conditionalFormatting>
  <conditionalFormatting sqref="C31">
    <cfRule type="cellIs" dxfId="49" priority="67" operator="greaterThan">
      <formula>0</formula>
    </cfRule>
  </conditionalFormatting>
  <conditionalFormatting sqref="AG24:AH24 AK24:AL24 C25:C64 Z24:AD24 Z25:Z64 U51 U53:U56 U58:U64 AO24:AO64 S24:T24 F25:G64 U24:X35 U36:U49 W36:W49 W58:W64 W53:W56 W51">
    <cfRule type="cellIs" dxfId="48" priority="66" operator="notEqual">
      <formula>0</formula>
    </cfRule>
  </conditionalFormatting>
  <conditionalFormatting sqref="AG24:AH24 AK24:AL24">
    <cfRule type="cellIs" dxfId="47" priority="65" operator="greaterThan">
      <formula>0</formula>
    </cfRule>
  </conditionalFormatting>
  <conditionalFormatting sqref="AG24:AH24 AK24:AL24">
    <cfRule type="cellIs" dxfId="46" priority="64" operator="greaterThan">
      <formula>0</formula>
    </cfRule>
  </conditionalFormatting>
  <conditionalFormatting sqref="AG24:AH24 AK24:AL24">
    <cfRule type="cellIs" dxfId="45" priority="63" operator="greaterThan">
      <formula>0</formula>
    </cfRule>
  </conditionalFormatting>
  <conditionalFormatting sqref="D30:E30">
    <cfRule type="cellIs" dxfId="44" priority="62" operator="greaterThan">
      <formula>0</formula>
    </cfRule>
  </conditionalFormatting>
  <conditionalFormatting sqref="D31:E31">
    <cfRule type="cellIs" dxfId="43" priority="61" operator="greaterThan">
      <formula>0</formula>
    </cfRule>
  </conditionalFormatting>
  <conditionalFormatting sqref="D31:E31">
    <cfRule type="cellIs" dxfId="42" priority="60" operator="greaterThan">
      <formula>0</formula>
    </cfRule>
  </conditionalFormatting>
  <conditionalFormatting sqref="D31:E31">
    <cfRule type="cellIs" dxfId="41" priority="59" operator="greaterThan">
      <formula>0</formula>
    </cfRule>
  </conditionalFormatting>
  <conditionalFormatting sqref="D25:E64">
    <cfRule type="cellIs" dxfId="40" priority="58" operator="notEqual">
      <formula>0</formula>
    </cfRule>
  </conditionalFormatting>
  <conditionalFormatting sqref="AA25:AD64 AG25:AH64 AK25:AL64">
    <cfRule type="cellIs" dxfId="39" priority="57" operator="notEqual">
      <formula>0</formula>
    </cfRule>
  </conditionalFormatting>
  <conditionalFormatting sqref="H25:H64">
    <cfRule type="cellIs" dxfId="38" priority="41" operator="notEqual">
      <formula>0</formula>
    </cfRule>
  </conditionalFormatting>
  <conditionalFormatting sqref="Y24">
    <cfRule type="cellIs" dxfId="37" priority="33" operator="greaterThan">
      <formula>0</formula>
    </cfRule>
  </conditionalFormatting>
  <conditionalFormatting sqref="Y24:Y64">
    <cfRule type="cellIs" dxfId="36" priority="32" operator="notEqual">
      <formula>0</formula>
    </cfRule>
  </conditionalFormatting>
  <conditionalFormatting sqref="AP24:AP64">
    <cfRule type="cellIs" dxfId="35" priority="29" operator="notEqual">
      <formula>0</formula>
    </cfRule>
  </conditionalFormatting>
  <conditionalFormatting sqref="U50 W50">
    <cfRule type="cellIs" dxfId="34" priority="28" operator="notEqual">
      <formula>0</formula>
    </cfRule>
  </conditionalFormatting>
  <conditionalFormatting sqref="U52 W52">
    <cfRule type="cellIs" dxfId="33" priority="26" operator="notEqual">
      <formula>0</formula>
    </cfRule>
  </conditionalFormatting>
  <conditionalFormatting sqref="U57 W57">
    <cfRule type="cellIs" dxfId="32" priority="24" operator="notEqual">
      <formula>0</formula>
    </cfRule>
  </conditionalFormatting>
  <conditionalFormatting sqref="I36:J64 S25:T64">
    <cfRule type="cellIs" dxfId="31" priority="22" operator="notEqual">
      <formula>0</formula>
    </cfRule>
  </conditionalFormatting>
  <conditionalFormatting sqref="L25:N29 L30 N30 L24 N24 K36:R41 R30 R24 K58:R64 R57 K43:R56 R42 K35:N35 P31:R35 P24 P30 P25:R29 L31:N34">
    <cfRule type="cellIs" dxfId="30" priority="21" operator="notEqual">
      <formula>0</formula>
    </cfRule>
  </conditionalFormatting>
  <conditionalFormatting sqref="I24:J35 C24:H24">
    <cfRule type="cellIs" dxfId="29" priority="20" operator="notEqual">
      <formula>0</formula>
    </cfRule>
  </conditionalFormatting>
  <conditionalFormatting sqref="M24">
    <cfRule type="cellIs" dxfId="28" priority="19" operator="notEqual">
      <formula>0</formula>
    </cfRule>
  </conditionalFormatting>
  <conditionalFormatting sqref="M30">
    <cfRule type="cellIs" dxfId="27" priority="18" operator="notEqual">
      <formula>0</formula>
    </cfRule>
  </conditionalFormatting>
  <conditionalFormatting sqref="Q30">
    <cfRule type="cellIs" dxfId="26" priority="17" operator="notEqual">
      <formula>0</formula>
    </cfRule>
  </conditionalFormatting>
  <conditionalFormatting sqref="Q24">
    <cfRule type="cellIs" dxfId="25" priority="16" operator="notEqual">
      <formula>0</formula>
    </cfRule>
  </conditionalFormatting>
  <conditionalFormatting sqref="K57:Q57">
    <cfRule type="cellIs" dxfId="24" priority="15" operator="notEqual">
      <formula>0</formula>
    </cfRule>
  </conditionalFormatting>
  <conditionalFormatting sqref="K42:Q42">
    <cfRule type="cellIs" dxfId="23" priority="14" operator="notEqual">
      <formula>0</formula>
    </cfRule>
  </conditionalFormatting>
  <conditionalFormatting sqref="O25:O29 O31:O35">
    <cfRule type="cellIs" dxfId="22" priority="13" operator="notEqual">
      <formula>0</formula>
    </cfRule>
  </conditionalFormatting>
  <conditionalFormatting sqref="O24">
    <cfRule type="cellIs" dxfId="21" priority="12" operator="notEqual">
      <formula>0</formula>
    </cfRule>
  </conditionalFormatting>
  <conditionalFormatting sqref="O30">
    <cfRule type="cellIs" dxfId="20" priority="11" operator="notEqual">
      <formula>0</formula>
    </cfRule>
  </conditionalFormatting>
  <conditionalFormatting sqref="K24:K34">
    <cfRule type="cellIs" dxfId="19" priority="10" operator="notEqual">
      <formula>0</formula>
    </cfRule>
  </conditionalFormatting>
  <conditionalFormatting sqref="V51 V53:V56 V58:V64 V36:V49">
    <cfRule type="cellIs" dxfId="15" priority="8" operator="notEqual">
      <formula>0</formula>
    </cfRule>
  </conditionalFormatting>
  <conditionalFormatting sqref="V50">
    <cfRule type="cellIs" dxfId="13" priority="7" operator="notEqual">
      <formula>0</formula>
    </cfRule>
  </conditionalFormatting>
  <conditionalFormatting sqref="V52">
    <cfRule type="cellIs" dxfId="11" priority="6" operator="notEqual">
      <formula>0</formula>
    </cfRule>
  </conditionalFormatting>
  <conditionalFormatting sqref="V57">
    <cfRule type="cellIs" dxfId="9" priority="5" operator="notEqual">
      <formula>0</formula>
    </cfRule>
  </conditionalFormatting>
  <conditionalFormatting sqref="X36:X49 X58:X64 X53:X56 X51">
    <cfRule type="cellIs" dxfId="7" priority="4" operator="notEqual">
      <formula>0</formula>
    </cfRule>
  </conditionalFormatting>
  <conditionalFormatting sqref="X50">
    <cfRule type="cellIs" dxfId="5" priority="3" operator="notEqual">
      <formula>0</formula>
    </cfRule>
  </conditionalFormatting>
  <conditionalFormatting sqref="X52">
    <cfRule type="cellIs" dxfId="3" priority="2" operator="notEqual">
      <formula>0</formula>
    </cfRule>
  </conditionalFormatting>
  <conditionalFormatting sqref="X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A16" zoomScale="85" zoomScaleSheetLayoutView="85" workbookViewId="0">
      <selection activeCell="L26" sqref="L26"/>
    </sheetView>
  </sheetViews>
  <sheetFormatPr defaultColWidth="9.140625" defaultRowHeight="15" x14ac:dyDescent="0.25"/>
  <cols>
    <col min="1" max="1" width="6.140625" style="181" customWidth="1"/>
    <col min="2" max="2" width="23.140625" style="181" customWidth="1"/>
    <col min="3" max="3" width="20" style="181" bestFit="1" customWidth="1"/>
    <col min="4" max="4" width="15.140625" style="181" customWidth="1"/>
    <col min="5" max="12" width="7.7109375" style="181" customWidth="1"/>
    <col min="13" max="13" width="10.7109375" style="181" customWidth="1"/>
    <col min="14" max="14" width="61" style="181" customWidth="1"/>
    <col min="15" max="15" width="20" style="181" customWidth="1"/>
    <col min="16" max="17" width="13.42578125" style="181" customWidth="1"/>
    <col min="18" max="18" width="17" style="181" customWidth="1"/>
    <col min="19" max="20" width="9.7109375" style="181" customWidth="1"/>
    <col min="21" max="21" width="11.42578125" style="181" customWidth="1"/>
    <col min="22" max="22" width="12.7109375" style="181" customWidth="1"/>
    <col min="23" max="23" width="23.85546875" style="181" customWidth="1"/>
    <col min="24" max="24" width="10.7109375" style="181" customWidth="1"/>
    <col min="25" max="25" width="19" style="181" customWidth="1"/>
    <col min="26" max="26" width="7.7109375" style="181" customWidth="1"/>
    <col min="27" max="28" width="10.7109375" style="181" customWidth="1"/>
    <col min="29" max="29" width="20.7109375" style="181" customWidth="1"/>
    <col min="30" max="30" width="10.7109375" style="181" customWidth="1"/>
    <col min="31" max="31" width="15.85546875" style="181" customWidth="1"/>
    <col min="32" max="32" width="11.7109375" style="181" customWidth="1"/>
    <col min="33" max="33" width="11.5703125" style="181" customWidth="1"/>
    <col min="34" max="35" width="10.28515625" style="181" bestFit="1" customWidth="1"/>
    <col min="36" max="36" width="11.7109375" style="181" customWidth="1"/>
    <col min="37" max="37" width="12" style="181" customWidth="1"/>
    <col min="38" max="38" width="12.28515625" style="181" customWidth="1"/>
    <col min="39" max="41" width="9.7109375" style="181" customWidth="1"/>
    <col min="42" max="42" width="12.42578125" style="181" customWidth="1"/>
    <col min="43" max="43" width="12" style="181" customWidth="1"/>
    <col min="44" max="44" width="14.140625" style="181" customWidth="1"/>
    <col min="45" max="46" width="13.28515625" style="181" customWidth="1"/>
    <col min="47" max="47" width="10.7109375" style="181" customWidth="1"/>
    <col min="48" max="48" width="21.7109375" style="181" customWidth="1"/>
    <col min="49" max="16384" width="9.140625" style="181"/>
  </cols>
  <sheetData>
    <row r="1" spans="1:48" ht="18.75" x14ac:dyDescent="0.25">
      <c r="AV1" s="5" t="s">
        <v>65</v>
      </c>
    </row>
    <row r="2" spans="1:48" ht="18.75" x14ac:dyDescent="0.3">
      <c r="AV2" s="1" t="s">
        <v>7</v>
      </c>
    </row>
    <row r="3" spans="1:48" ht="18.75" x14ac:dyDescent="0.3">
      <c r="AV3" s="1" t="s">
        <v>64</v>
      </c>
    </row>
    <row r="4" spans="1:48" ht="18.75" x14ac:dyDescent="0.3">
      <c r="AV4" s="1"/>
    </row>
    <row r="5" spans="1:48" ht="18.75" customHeight="1" x14ac:dyDescent="0.25">
      <c r="A5" s="346" t="str">
        <f>'6.2. Паспорт фин осв ввод факт'!A4</f>
        <v>Год раскрытия информации: 2020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ht="18.75" x14ac:dyDescent="0.3">
      <c r="AV6" s="1"/>
    </row>
    <row r="7" spans="1:48" ht="18.75" x14ac:dyDescent="0.25">
      <c r="A7" s="338" t="s">
        <v>6</v>
      </c>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row>
    <row r="8" spans="1:48" ht="18.75" x14ac:dyDescent="0.25">
      <c r="A8" s="338"/>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row>
    <row r="9" spans="1:48" ht="15.75" x14ac:dyDescent="0.25">
      <c r="A9" s="347" t="str">
        <f>'6.2. Паспорт фин осв ввод факт'!A8</f>
        <v>Акционерное общество "Янтарьэнерго" ДЗО  ПАО "Россети"</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40" t="s">
        <v>5</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row>
    <row r="11" spans="1:48" ht="18.75" x14ac:dyDescent="0.25">
      <c r="A11" s="338"/>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38"/>
      <c r="AS11" s="338"/>
      <c r="AT11" s="338"/>
      <c r="AU11" s="338"/>
      <c r="AV11" s="338"/>
    </row>
    <row r="12" spans="1:48" ht="15.75" x14ac:dyDescent="0.25">
      <c r="A12" s="347" t="str">
        <f>'6.2. Паспорт фин осв ввод факт'!A11</f>
        <v>H_16-0184</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40" t="s">
        <v>4</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ht="15.75" x14ac:dyDescent="0.25">
      <c r="A15" s="352" t="str">
        <f>'6.2. Паспорт фин осв ввод факт'!A14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40" t="s">
        <v>3</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s="182" customFormat="1"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77"/>
      <c r="AP20" s="377"/>
      <c r="AQ20" s="377"/>
      <c r="AR20" s="377"/>
      <c r="AS20" s="377"/>
      <c r="AT20" s="377"/>
      <c r="AU20" s="377"/>
      <c r="AV20" s="377"/>
    </row>
    <row r="21" spans="1:48" s="182" customFormat="1" x14ac:dyDescent="0.25">
      <c r="A21" s="449" t="s">
        <v>363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182" customFormat="1" ht="58.5" customHeight="1" x14ac:dyDescent="0.25">
      <c r="A22" s="440" t="s">
        <v>49</v>
      </c>
      <c r="B22" s="451" t="s">
        <v>21</v>
      </c>
      <c r="C22" s="440" t="s">
        <v>48</v>
      </c>
      <c r="D22" s="440" t="s">
        <v>47</v>
      </c>
      <c r="E22" s="454" t="s">
        <v>373</v>
      </c>
      <c r="F22" s="455"/>
      <c r="G22" s="455"/>
      <c r="H22" s="455"/>
      <c r="I22" s="455"/>
      <c r="J22" s="455"/>
      <c r="K22" s="455"/>
      <c r="L22" s="456"/>
      <c r="M22" s="440" t="s">
        <v>46</v>
      </c>
      <c r="N22" s="440" t="s">
        <v>45</v>
      </c>
      <c r="O22" s="440" t="s">
        <v>44</v>
      </c>
      <c r="P22" s="435" t="s">
        <v>207</v>
      </c>
      <c r="Q22" s="435" t="s">
        <v>43</v>
      </c>
      <c r="R22" s="435" t="s">
        <v>42</v>
      </c>
      <c r="S22" s="435" t="s">
        <v>41</v>
      </c>
      <c r="T22" s="435"/>
      <c r="U22" s="457" t="s">
        <v>40</v>
      </c>
      <c r="V22" s="457" t="s">
        <v>39</v>
      </c>
      <c r="W22" s="435" t="s">
        <v>38</v>
      </c>
      <c r="X22" s="435" t="s">
        <v>37</v>
      </c>
      <c r="Y22" s="435" t="s">
        <v>36</v>
      </c>
      <c r="Z22" s="442" t="s">
        <v>35</v>
      </c>
      <c r="AA22" s="435" t="s">
        <v>34</v>
      </c>
      <c r="AB22" s="435" t="s">
        <v>33</v>
      </c>
      <c r="AC22" s="435" t="s">
        <v>32</v>
      </c>
      <c r="AD22" s="435" t="s">
        <v>31</v>
      </c>
      <c r="AE22" s="435" t="s">
        <v>30</v>
      </c>
      <c r="AF22" s="435" t="s">
        <v>29</v>
      </c>
      <c r="AG22" s="435"/>
      <c r="AH22" s="435"/>
      <c r="AI22" s="435"/>
      <c r="AJ22" s="435"/>
      <c r="AK22" s="435"/>
      <c r="AL22" s="435" t="s">
        <v>28</v>
      </c>
      <c r="AM22" s="435"/>
      <c r="AN22" s="435"/>
      <c r="AO22" s="435"/>
      <c r="AP22" s="435" t="s">
        <v>27</v>
      </c>
      <c r="AQ22" s="435"/>
      <c r="AR22" s="435" t="s">
        <v>26</v>
      </c>
      <c r="AS22" s="435" t="s">
        <v>25</v>
      </c>
      <c r="AT22" s="435" t="s">
        <v>24</v>
      </c>
      <c r="AU22" s="435" t="s">
        <v>23</v>
      </c>
      <c r="AV22" s="443" t="s">
        <v>22</v>
      </c>
    </row>
    <row r="23" spans="1:48" s="182" customFormat="1" ht="64.5" customHeight="1" x14ac:dyDescent="0.25">
      <c r="A23" s="450"/>
      <c r="B23" s="452"/>
      <c r="C23" s="450"/>
      <c r="D23" s="450"/>
      <c r="E23" s="445" t="s">
        <v>20</v>
      </c>
      <c r="F23" s="436" t="s">
        <v>124</v>
      </c>
      <c r="G23" s="436" t="s">
        <v>123</v>
      </c>
      <c r="H23" s="436" t="s">
        <v>122</v>
      </c>
      <c r="I23" s="438" t="s">
        <v>309</v>
      </c>
      <c r="J23" s="438" t="s">
        <v>310</v>
      </c>
      <c r="K23" s="438" t="s">
        <v>311</v>
      </c>
      <c r="L23" s="436" t="s">
        <v>576</v>
      </c>
      <c r="M23" s="450"/>
      <c r="N23" s="450"/>
      <c r="O23" s="450"/>
      <c r="P23" s="435"/>
      <c r="Q23" s="435"/>
      <c r="R23" s="435"/>
      <c r="S23" s="447" t="s">
        <v>1</v>
      </c>
      <c r="T23" s="447" t="s">
        <v>8</v>
      </c>
      <c r="U23" s="457"/>
      <c r="V23" s="457"/>
      <c r="W23" s="435"/>
      <c r="X23" s="435"/>
      <c r="Y23" s="435"/>
      <c r="Z23" s="435"/>
      <c r="AA23" s="435"/>
      <c r="AB23" s="435"/>
      <c r="AC23" s="435"/>
      <c r="AD23" s="435"/>
      <c r="AE23" s="435"/>
      <c r="AF23" s="435" t="s">
        <v>19</v>
      </c>
      <c r="AG23" s="435"/>
      <c r="AH23" s="435" t="s">
        <v>18</v>
      </c>
      <c r="AI23" s="435"/>
      <c r="AJ23" s="440" t="s">
        <v>17</v>
      </c>
      <c r="AK23" s="440" t="s">
        <v>16</v>
      </c>
      <c r="AL23" s="440" t="s">
        <v>15</v>
      </c>
      <c r="AM23" s="440" t="s">
        <v>14</v>
      </c>
      <c r="AN23" s="440" t="s">
        <v>13</v>
      </c>
      <c r="AO23" s="440" t="s">
        <v>12</v>
      </c>
      <c r="AP23" s="440" t="s">
        <v>11</v>
      </c>
      <c r="AQ23" s="458" t="s">
        <v>8</v>
      </c>
      <c r="AR23" s="435"/>
      <c r="AS23" s="435"/>
      <c r="AT23" s="435"/>
      <c r="AU23" s="435"/>
      <c r="AV23" s="444"/>
    </row>
    <row r="24" spans="1:48" s="182"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83" t="s">
        <v>10</v>
      </c>
      <c r="AG24" s="183" t="s">
        <v>9</v>
      </c>
      <c r="AH24" s="184" t="s">
        <v>1</v>
      </c>
      <c r="AI24" s="184" t="s">
        <v>8</v>
      </c>
      <c r="AJ24" s="441"/>
      <c r="AK24" s="441"/>
      <c r="AL24" s="441"/>
      <c r="AM24" s="441"/>
      <c r="AN24" s="441"/>
      <c r="AO24" s="441"/>
      <c r="AP24" s="441"/>
      <c r="AQ24" s="459"/>
      <c r="AR24" s="435"/>
      <c r="AS24" s="435"/>
      <c r="AT24" s="435"/>
      <c r="AU24" s="435"/>
      <c r="AV24" s="444"/>
    </row>
    <row r="25" spans="1:48" s="186" customFormat="1" ht="11.25" x14ac:dyDescent="0.2">
      <c r="A25" s="185">
        <v>1</v>
      </c>
      <c r="B25" s="185">
        <v>2</v>
      </c>
      <c r="C25" s="185">
        <v>4</v>
      </c>
      <c r="D25" s="185">
        <v>5</v>
      </c>
      <c r="E25" s="185">
        <v>6</v>
      </c>
      <c r="F25" s="185">
        <f>E25+1</f>
        <v>7</v>
      </c>
      <c r="G25" s="185">
        <f t="shared" ref="G25:H25" si="0">F25+1</f>
        <v>8</v>
      </c>
      <c r="H25" s="185">
        <f t="shared" si="0"/>
        <v>9</v>
      </c>
      <c r="I25" s="185">
        <f t="shared" ref="I25" si="1">H25+1</f>
        <v>10</v>
      </c>
      <c r="J25" s="185">
        <f t="shared" ref="J25" si="2">I25+1</f>
        <v>11</v>
      </c>
      <c r="K25" s="185">
        <f t="shared" ref="K25" si="3">J25+1</f>
        <v>12</v>
      </c>
      <c r="L25" s="185">
        <f t="shared" ref="L25" si="4">K25+1</f>
        <v>13</v>
      </c>
      <c r="M25" s="185">
        <f t="shared" ref="M25" si="5">L25+1</f>
        <v>14</v>
      </c>
      <c r="N25" s="185">
        <f t="shared" ref="N25" si="6">M25+1</f>
        <v>15</v>
      </c>
      <c r="O25" s="185">
        <f t="shared" ref="O25" si="7">N25+1</f>
        <v>16</v>
      </c>
      <c r="P25" s="185">
        <f t="shared" ref="P25" si="8">O25+1</f>
        <v>17</v>
      </c>
      <c r="Q25" s="185">
        <f t="shared" ref="Q25" si="9">P25+1</f>
        <v>18</v>
      </c>
      <c r="R25" s="185">
        <f t="shared" ref="R25" si="10">Q25+1</f>
        <v>19</v>
      </c>
      <c r="S25" s="185">
        <f t="shared" ref="S25" si="11">R25+1</f>
        <v>20</v>
      </c>
      <c r="T25" s="185">
        <f t="shared" ref="T25" si="12">S25+1</f>
        <v>21</v>
      </c>
      <c r="U25" s="185">
        <f t="shared" ref="U25" si="13">T25+1</f>
        <v>22</v>
      </c>
      <c r="V25" s="185">
        <f t="shared" ref="V25" si="14">U25+1</f>
        <v>23</v>
      </c>
      <c r="W25" s="185">
        <f t="shared" ref="W25" si="15">V25+1</f>
        <v>24</v>
      </c>
      <c r="X25" s="185">
        <f t="shared" ref="X25" si="16">W25+1</f>
        <v>25</v>
      </c>
      <c r="Y25" s="185">
        <f t="shared" ref="Y25" si="17">X25+1</f>
        <v>26</v>
      </c>
      <c r="Z25" s="185">
        <f t="shared" ref="Z25" si="18">Y25+1</f>
        <v>27</v>
      </c>
      <c r="AA25" s="185">
        <f t="shared" ref="AA25" si="19">Z25+1</f>
        <v>28</v>
      </c>
      <c r="AB25" s="185">
        <f t="shared" ref="AB25" si="20">AA25+1</f>
        <v>29</v>
      </c>
      <c r="AC25" s="185">
        <f t="shared" ref="AC25" si="21">AB25+1</f>
        <v>30</v>
      </c>
      <c r="AD25" s="185">
        <f t="shared" ref="AD25" si="22">AC25+1</f>
        <v>31</v>
      </c>
      <c r="AE25" s="185">
        <f t="shared" ref="AE25" si="23">AD25+1</f>
        <v>32</v>
      </c>
      <c r="AF25" s="185">
        <f t="shared" ref="AF25" si="24">AE25+1</f>
        <v>33</v>
      </c>
      <c r="AG25" s="185">
        <f t="shared" ref="AG25" si="25">AF25+1</f>
        <v>34</v>
      </c>
      <c r="AH25" s="185">
        <f t="shared" ref="AH25" si="26">AG25+1</f>
        <v>35</v>
      </c>
      <c r="AI25" s="185">
        <f t="shared" ref="AI25" si="27">AH25+1</f>
        <v>36</v>
      </c>
      <c r="AJ25" s="185">
        <f t="shared" ref="AJ25" si="28">AI25+1</f>
        <v>37</v>
      </c>
      <c r="AK25" s="185">
        <f t="shared" ref="AK25" si="29">AJ25+1</f>
        <v>38</v>
      </c>
      <c r="AL25" s="185">
        <f t="shared" ref="AL25" si="30">AK25+1</f>
        <v>39</v>
      </c>
      <c r="AM25" s="185">
        <f t="shared" ref="AM25" si="31">AL25+1</f>
        <v>40</v>
      </c>
      <c r="AN25" s="185">
        <f t="shared" ref="AN25" si="32">AM25+1</f>
        <v>41</v>
      </c>
      <c r="AO25" s="185">
        <f t="shared" ref="AO25" si="33">AN25+1</f>
        <v>42</v>
      </c>
      <c r="AP25" s="185">
        <f t="shared" ref="AP25" si="34">AO25+1</f>
        <v>43</v>
      </c>
      <c r="AQ25" s="185">
        <f t="shared" ref="AQ25" si="35">AP25+1</f>
        <v>44</v>
      </c>
      <c r="AR25" s="185">
        <f t="shared" ref="AR25" si="36">AQ25+1</f>
        <v>45</v>
      </c>
      <c r="AS25" s="185">
        <f t="shared" ref="AS25" si="37">AR25+1</f>
        <v>46</v>
      </c>
      <c r="AT25" s="185">
        <f t="shared" ref="AT25" si="38">AS25+1</f>
        <v>47</v>
      </c>
      <c r="AU25" s="185">
        <f t="shared" ref="AU25" si="39">AT25+1</f>
        <v>48</v>
      </c>
      <c r="AV25" s="185">
        <f t="shared" ref="AV25" si="40">AU25+1</f>
        <v>49</v>
      </c>
    </row>
    <row r="26" spans="1:48" s="187" customFormat="1" ht="75" x14ac:dyDescent="0.25">
      <c r="A26" s="246">
        <v>1</v>
      </c>
      <c r="B26" s="245" t="s">
        <v>499</v>
      </c>
      <c r="C26" s="245" t="s">
        <v>61</v>
      </c>
      <c r="D26" s="247">
        <f>'6.1. Паспорт сетевой график'!H55</f>
        <v>43829</v>
      </c>
      <c r="E26" s="245"/>
      <c r="F26" s="245"/>
      <c r="G26" s="245"/>
      <c r="H26" s="245"/>
      <c r="I26" s="245"/>
      <c r="J26" s="245"/>
      <c r="K26" s="245"/>
      <c r="L26" s="245">
        <v>52</v>
      </c>
      <c r="M26" s="245" t="s">
        <v>506</v>
      </c>
      <c r="N26" s="245" t="s">
        <v>507</v>
      </c>
      <c r="O26" s="245" t="s">
        <v>380</v>
      </c>
      <c r="P26" s="245">
        <v>74649.3</v>
      </c>
      <c r="Q26" s="245" t="s">
        <v>508</v>
      </c>
      <c r="R26" s="245">
        <v>65000</v>
      </c>
      <c r="S26" s="245" t="s">
        <v>491</v>
      </c>
      <c r="T26" s="245" t="s">
        <v>509</v>
      </c>
      <c r="U26" s="245" t="s">
        <v>60</v>
      </c>
      <c r="V26" s="245">
        <v>2</v>
      </c>
      <c r="W26" s="245" t="s">
        <v>510</v>
      </c>
      <c r="X26" s="245">
        <v>64095</v>
      </c>
      <c r="Y26" s="245"/>
      <c r="Z26" s="245"/>
      <c r="AA26" s="245"/>
      <c r="AB26" s="245"/>
      <c r="AC26" s="245" t="s">
        <v>510</v>
      </c>
      <c r="AD26" s="245">
        <v>58950</v>
      </c>
      <c r="AE26" s="245"/>
      <c r="AF26" s="245" t="s">
        <v>511</v>
      </c>
      <c r="AG26" s="245" t="s">
        <v>494</v>
      </c>
      <c r="AH26" s="248" t="s">
        <v>512</v>
      </c>
      <c r="AI26" s="248">
        <v>42627</v>
      </c>
      <c r="AJ26" s="248" t="s">
        <v>513</v>
      </c>
      <c r="AK26" s="248">
        <v>42653</v>
      </c>
      <c r="AL26" s="245"/>
      <c r="AM26" s="245"/>
      <c r="AN26" s="245"/>
      <c r="AO26" s="245"/>
      <c r="AP26" s="248">
        <v>42661</v>
      </c>
      <c r="AQ26" s="248">
        <v>42661</v>
      </c>
      <c r="AR26" s="248">
        <f>AQ26</f>
        <v>42661</v>
      </c>
      <c r="AS26" s="248">
        <f>AR26</f>
        <v>42661</v>
      </c>
      <c r="AT26" s="248">
        <v>43449</v>
      </c>
      <c r="AU26" s="245"/>
      <c r="AV26" s="299" t="s">
        <v>542</v>
      </c>
    </row>
    <row r="27" spans="1:48" s="187" customFormat="1" ht="30" x14ac:dyDescent="0.25">
      <c r="A27" s="246"/>
      <c r="B27" s="245"/>
      <c r="C27" s="245"/>
      <c r="D27" s="247"/>
      <c r="E27" s="245"/>
      <c r="F27" s="245"/>
      <c r="G27" s="245"/>
      <c r="H27" s="245"/>
      <c r="I27" s="245"/>
      <c r="J27" s="245"/>
      <c r="K27" s="245"/>
      <c r="L27" s="245"/>
      <c r="M27" s="245"/>
      <c r="N27" s="245"/>
      <c r="O27" s="245"/>
      <c r="P27" s="245"/>
      <c r="Q27" s="245"/>
      <c r="R27" s="245"/>
      <c r="S27" s="245"/>
      <c r="T27" s="245"/>
      <c r="U27" s="245"/>
      <c r="V27" s="245"/>
      <c r="W27" s="245" t="s">
        <v>514</v>
      </c>
      <c r="X27" s="245">
        <v>59713.389000000003</v>
      </c>
      <c r="Y27" s="245" t="s">
        <v>514</v>
      </c>
      <c r="Z27" s="245"/>
      <c r="AA27" s="245"/>
      <c r="AB27" s="245"/>
      <c r="AC27" s="245"/>
      <c r="AD27" s="245"/>
      <c r="AE27" s="245"/>
      <c r="AF27" s="245"/>
      <c r="AG27" s="245"/>
      <c r="AH27" s="248"/>
      <c r="AI27" s="248"/>
      <c r="AJ27" s="248"/>
      <c r="AK27" s="248"/>
      <c r="AL27" s="245"/>
      <c r="AM27" s="245"/>
      <c r="AN27" s="245"/>
      <c r="AO27" s="245"/>
      <c r="AP27" s="245"/>
      <c r="AQ27" s="245"/>
      <c r="AR27" s="245"/>
      <c r="AS27" s="245"/>
      <c r="AT27" s="245"/>
      <c r="AU27" s="245"/>
      <c r="AV27" s="299"/>
    </row>
    <row r="28" spans="1:48" s="187" customFormat="1" ht="137.25" customHeight="1" x14ac:dyDescent="0.25">
      <c r="A28" s="246">
        <v>2</v>
      </c>
      <c r="B28" s="245" t="s">
        <v>499</v>
      </c>
      <c r="C28" s="245" t="s">
        <v>61</v>
      </c>
      <c r="D28" s="247">
        <f>D26</f>
        <v>43829</v>
      </c>
      <c r="E28" s="245"/>
      <c r="F28" s="245"/>
      <c r="G28" s="245"/>
      <c r="H28" s="245"/>
      <c r="I28" s="245"/>
      <c r="J28" s="245"/>
      <c r="K28" s="245"/>
      <c r="L28" s="245">
        <v>52</v>
      </c>
      <c r="M28" s="245" t="s">
        <v>487</v>
      </c>
      <c r="N28" s="245" t="s">
        <v>488</v>
      </c>
      <c r="O28" s="245" t="s">
        <v>380</v>
      </c>
      <c r="P28" s="245">
        <v>2395460.38</v>
      </c>
      <c r="Q28" s="245" t="s">
        <v>489</v>
      </c>
      <c r="R28" s="245">
        <v>1876600.86</v>
      </c>
      <c r="S28" s="245" t="s">
        <v>490</v>
      </c>
      <c r="T28" s="245" t="s">
        <v>491</v>
      </c>
      <c r="U28" s="245" t="s">
        <v>60</v>
      </c>
      <c r="V28" s="245">
        <v>2</v>
      </c>
      <c r="W28" s="245" t="s">
        <v>492</v>
      </c>
      <c r="X28" s="245">
        <v>1857834.85</v>
      </c>
      <c r="Y28" s="245">
        <v>0</v>
      </c>
      <c r="Z28" s="245">
        <v>1</v>
      </c>
      <c r="AA28" s="245">
        <v>1857334.85</v>
      </c>
      <c r="AB28" s="245">
        <v>1857334.85</v>
      </c>
      <c r="AC28" s="245" t="s">
        <v>492</v>
      </c>
      <c r="AD28" s="245">
        <v>1857334.85</v>
      </c>
      <c r="AE28" s="245">
        <v>557200.46</v>
      </c>
      <c r="AF28" s="245" t="s">
        <v>493</v>
      </c>
      <c r="AG28" s="245" t="s">
        <v>494</v>
      </c>
      <c r="AH28" s="248">
        <v>42797</v>
      </c>
      <c r="AI28" s="248">
        <v>42797</v>
      </c>
      <c r="AJ28" s="248">
        <v>42842</v>
      </c>
      <c r="AK28" s="248">
        <v>42851</v>
      </c>
      <c r="AL28" s="245"/>
      <c r="AM28" s="245"/>
      <c r="AN28" s="245"/>
      <c r="AO28" s="245"/>
      <c r="AP28" s="248" t="s">
        <v>529</v>
      </c>
      <c r="AQ28" s="248" t="s">
        <v>529</v>
      </c>
      <c r="AR28" s="248" t="s">
        <v>530</v>
      </c>
      <c r="AS28" s="248" t="s">
        <v>530</v>
      </c>
      <c r="AT28" s="248">
        <v>43829</v>
      </c>
      <c r="AU28" s="245"/>
      <c r="AV28" s="299" t="s">
        <v>544</v>
      </c>
    </row>
    <row r="29" spans="1:48" s="187" customFormat="1" ht="30" x14ac:dyDescent="0.25">
      <c r="A29" s="246"/>
      <c r="B29" s="245"/>
      <c r="C29" s="245"/>
      <c r="D29" s="247"/>
      <c r="E29" s="245"/>
      <c r="F29" s="245"/>
      <c r="G29" s="245"/>
      <c r="H29" s="245"/>
      <c r="I29" s="245"/>
      <c r="J29" s="245"/>
      <c r="K29" s="245"/>
      <c r="L29" s="245"/>
      <c r="M29" s="245"/>
      <c r="N29" s="245"/>
      <c r="O29" s="245"/>
      <c r="P29" s="245"/>
      <c r="Q29" s="245"/>
      <c r="R29" s="245"/>
      <c r="S29" s="245"/>
      <c r="T29" s="245"/>
      <c r="U29" s="245"/>
      <c r="V29" s="245"/>
      <c r="W29" s="245" t="s">
        <v>495</v>
      </c>
      <c r="X29" s="245">
        <v>1865341.25</v>
      </c>
      <c r="Y29" s="245"/>
      <c r="Z29" s="245"/>
      <c r="AA29" s="245">
        <v>1865341.25</v>
      </c>
      <c r="AB29" s="245">
        <v>1865341.25</v>
      </c>
      <c r="AC29" s="245"/>
      <c r="AD29" s="245"/>
      <c r="AE29" s="245"/>
      <c r="AF29" s="245"/>
      <c r="AG29" s="245"/>
      <c r="AH29" s="248"/>
      <c r="AI29" s="248"/>
      <c r="AJ29" s="248"/>
      <c r="AK29" s="248"/>
      <c r="AL29" s="245"/>
      <c r="AM29" s="245"/>
      <c r="AN29" s="245"/>
      <c r="AO29" s="245"/>
      <c r="AP29" s="245"/>
      <c r="AQ29" s="245"/>
      <c r="AR29" s="245"/>
      <c r="AS29" s="245"/>
      <c r="AT29" s="245"/>
      <c r="AU29" s="245"/>
      <c r="AV29" s="299"/>
    </row>
    <row r="30" spans="1:48" s="187" customFormat="1" ht="200.25" customHeight="1" x14ac:dyDescent="0.25">
      <c r="A30" s="246">
        <v>3</v>
      </c>
      <c r="B30" s="245" t="s">
        <v>499</v>
      </c>
      <c r="C30" s="245" t="s">
        <v>61</v>
      </c>
      <c r="D30" s="247">
        <f>D28</f>
        <v>43829</v>
      </c>
      <c r="E30" s="245"/>
      <c r="F30" s="245"/>
      <c r="G30" s="245"/>
      <c r="H30" s="245"/>
      <c r="I30" s="245"/>
      <c r="J30" s="245"/>
      <c r="K30" s="245"/>
      <c r="L30" s="245">
        <v>52</v>
      </c>
      <c r="M30" s="245" t="s">
        <v>496</v>
      </c>
      <c r="N30" s="245" t="s">
        <v>497</v>
      </c>
      <c r="O30" s="245" t="s">
        <v>380</v>
      </c>
      <c r="P30" s="245">
        <v>345.54</v>
      </c>
      <c r="Q30" s="245" t="s">
        <v>489</v>
      </c>
      <c r="R30" s="245">
        <v>345.54</v>
      </c>
      <c r="S30" s="245" t="s">
        <v>490</v>
      </c>
      <c r="T30" s="245" t="s">
        <v>498</v>
      </c>
      <c r="U30" s="245" t="s">
        <v>60</v>
      </c>
      <c r="V30" s="245">
        <v>2</v>
      </c>
      <c r="W30" s="245" t="s">
        <v>525</v>
      </c>
      <c r="X30" s="245">
        <v>345.54</v>
      </c>
      <c r="Y30" s="245"/>
      <c r="Z30" s="245" t="s">
        <v>526</v>
      </c>
      <c r="AA30" s="245">
        <v>322.02999999999997</v>
      </c>
      <c r="AB30" s="245">
        <v>322.02999999999997</v>
      </c>
      <c r="AC30" s="245" t="s">
        <v>525</v>
      </c>
      <c r="AD30" s="245">
        <v>379.99539999999996</v>
      </c>
      <c r="AE30" s="245">
        <v>322.02999999999997</v>
      </c>
      <c r="AF30" s="245" t="s">
        <v>527</v>
      </c>
      <c r="AG30" s="245" t="s">
        <v>494</v>
      </c>
      <c r="AH30" s="248">
        <v>42982</v>
      </c>
      <c r="AI30" s="248">
        <v>42982</v>
      </c>
      <c r="AJ30" s="248">
        <v>43010</v>
      </c>
      <c r="AK30" s="248">
        <v>43026</v>
      </c>
      <c r="AL30" s="245"/>
      <c r="AM30" s="245"/>
      <c r="AN30" s="245"/>
      <c r="AO30" s="245"/>
      <c r="AP30" s="248">
        <v>43045</v>
      </c>
      <c r="AQ30" s="248">
        <v>43045</v>
      </c>
      <c r="AR30" s="248">
        <v>43045</v>
      </c>
      <c r="AS30" s="248">
        <v>43045</v>
      </c>
      <c r="AT30" s="248">
        <v>43829</v>
      </c>
      <c r="AU30" s="245"/>
      <c r="AV30" s="299" t="s">
        <v>545</v>
      </c>
    </row>
    <row r="31" spans="1:48" s="187" customFormat="1" ht="15.75" x14ac:dyDescent="0.25">
      <c r="A31" s="246"/>
      <c r="B31" s="245"/>
      <c r="C31" s="245"/>
      <c r="D31" s="247"/>
      <c r="E31" s="245"/>
      <c r="F31" s="245"/>
      <c r="G31" s="245"/>
      <c r="H31" s="245"/>
      <c r="I31" s="245"/>
      <c r="J31" s="245"/>
      <c r="K31" s="245"/>
      <c r="L31" s="245"/>
      <c r="M31" s="245"/>
      <c r="N31" s="245"/>
      <c r="O31" s="245"/>
      <c r="P31" s="245"/>
      <c r="Q31" s="245"/>
      <c r="R31" s="245"/>
      <c r="S31" s="245"/>
      <c r="T31" s="245"/>
      <c r="U31" s="245"/>
      <c r="V31" s="245"/>
      <c r="W31" s="245" t="s">
        <v>528</v>
      </c>
      <c r="X31" s="245">
        <v>345</v>
      </c>
      <c r="Y31" s="245"/>
      <c r="Z31" s="245"/>
      <c r="AA31" s="245">
        <v>345</v>
      </c>
      <c r="AB31" s="245"/>
      <c r="AC31" s="245"/>
      <c r="AD31" s="245"/>
      <c r="AE31" s="245"/>
      <c r="AF31" s="245"/>
      <c r="AG31" s="245"/>
      <c r="AH31" s="248"/>
      <c r="AI31" s="248"/>
      <c r="AJ31" s="248"/>
      <c r="AK31" s="248"/>
      <c r="AL31" s="245"/>
      <c r="AM31" s="245"/>
      <c r="AN31" s="245"/>
      <c r="AO31" s="245"/>
      <c r="AP31" s="248"/>
      <c r="AQ31" s="248"/>
      <c r="AR31" s="248"/>
      <c r="AS31" s="248"/>
      <c r="AT31" s="248"/>
      <c r="AU31" s="245"/>
      <c r="AV31" s="299"/>
    </row>
    <row r="32" spans="1:48" s="187" customFormat="1" ht="120" x14ac:dyDescent="0.25">
      <c r="A32" s="246">
        <v>4</v>
      </c>
      <c r="B32" s="245" t="str">
        <f>B30</f>
        <v>АО "Янтарьэнерго"/ДУКИП</v>
      </c>
      <c r="C32" s="245" t="str">
        <f t="shared" ref="C32:L32" si="41">C30</f>
        <v>1</v>
      </c>
      <c r="D32" s="247">
        <f t="shared" si="41"/>
        <v>43829</v>
      </c>
      <c r="E32" s="245"/>
      <c r="F32" s="245"/>
      <c r="G32" s="245"/>
      <c r="H32" s="245"/>
      <c r="I32" s="245"/>
      <c r="J32" s="245"/>
      <c r="K32" s="245"/>
      <c r="L32" s="245">
        <f t="shared" si="41"/>
        <v>52</v>
      </c>
      <c r="M32" s="245" t="s">
        <v>506</v>
      </c>
      <c r="N32" s="245" t="s">
        <v>531</v>
      </c>
      <c r="O32" s="245" t="s">
        <v>380</v>
      </c>
      <c r="P32" s="245">
        <v>3815.23</v>
      </c>
      <c r="Q32" s="245" t="s">
        <v>508</v>
      </c>
      <c r="R32" s="245">
        <v>3640.9</v>
      </c>
      <c r="S32" s="245" t="s">
        <v>490</v>
      </c>
      <c r="T32" s="245" t="s">
        <v>532</v>
      </c>
      <c r="U32" s="245">
        <v>2</v>
      </c>
      <c r="V32" s="245">
        <v>2</v>
      </c>
      <c r="W32" s="245" t="s">
        <v>533</v>
      </c>
      <c r="X32" s="245">
        <v>3458.86</v>
      </c>
      <c r="Y32" s="245"/>
      <c r="Z32" s="245" t="s">
        <v>526</v>
      </c>
      <c r="AA32" s="245">
        <v>3424.27</v>
      </c>
      <c r="AB32" s="245">
        <v>3424.27</v>
      </c>
      <c r="AC32" s="245" t="s">
        <v>533</v>
      </c>
      <c r="AD32" s="245">
        <v>4040.6385999999998</v>
      </c>
      <c r="AE32" s="245">
        <v>0</v>
      </c>
      <c r="AF32" s="245" t="s">
        <v>534</v>
      </c>
      <c r="AG32" s="245" t="s">
        <v>494</v>
      </c>
      <c r="AH32" s="248">
        <v>43003</v>
      </c>
      <c r="AI32" s="248">
        <v>43003</v>
      </c>
      <c r="AJ32" s="248">
        <v>43019</v>
      </c>
      <c r="AK32" s="248">
        <v>43025</v>
      </c>
      <c r="AL32" s="245"/>
      <c r="AM32" s="245"/>
      <c r="AN32" s="245"/>
      <c r="AO32" s="245"/>
      <c r="AP32" s="248" t="s">
        <v>535</v>
      </c>
      <c r="AQ32" s="248" t="s">
        <v>535</v>
      </c>
      <c r="AR32" s="248" t="s">
        <v>535</v>
      </c>
      <c r="AS32" s="248" t="s">
        <v>535</v>
      </c>
      <c r="AT32" s="248">
        <v>43373</v>
      </c>
      <c r="AU32" s="245"/>
      <c r="AV32" s="299" t="s">
        <v>543</v>
      </c>
    </row>
    <row r="33" spans="1:48" s="187" customFormat="1" ht="30" x14ac:dyDescent="0.25">
      <c r="A33" s="246"/>
      <c r="B33" s="245"/>
      <c r="C33" s="245"/>
      <c r="D33" s="247"/>
      <c r="E33" s="245"/>
      <c r="F33" s="245"/>
      <c r="G33" s="245"/>
      <c r="H33" s="245"/>
      <c r="I33" s="245"/>
      <c r="J33" s="245"/>
      <c r="K33" s="245"/>
      <c r="L33" s="245"/>
      <c r="M33" s="245"/>
      <c r="N33" s="245"/>
      <c r="O33" s="245"/>
      <c r="P33" s="245"/>
      <c r="Q33" s="245"/>
      <c r="R33" s="245"/>
      <c r="S33" s="245"/>
      <c r="T33" s="245"/>
      <c r="U33" s="245"/>
      <c r="V33" s="245"/>
      <c r="W33" s="245" t="s">
        <v>495</v>
      </c>
      <c r="X33" s="245">
        <v>3495.26</v>
      </c>
      <c r="Y33" s="245"/>
      <c r="Z33" s="245"/>
      <c r="AA33" s="245">
        <v>3495.26</v>
      </c>
      <c r="AB33" s="245"/>
      <c r="AC33" s="245"/>
      <c r="AD33" s="245"/>
      <c r="AE33" s="245"/>
      <c r="AF33" s="245"/>
      <c r="AG33" s="245"/>
      <c r="AH33" s="248"/>
      <c r="AI33" s="248"/>
      <c r="AJ33" s="248"/>
      <c r="AK33" s="248"/>
      <c r="AL33" s="245"/>
      <c r="AM33" s="245"/>
      <c r="AN33" s="245"/>
      <c r="AO33" s="245"/>
      <c r="AP33" s="248"/>
      <c r="AQ33" s="248"/>
      <c r="AR33" s="248"/>
      <c r="AS33" s="248"/>
      <c r="AT33" s="248"/>
      <c r="AU33" s="245"/>
      <c r="AV33" s="299"/>
    </row>
    <row r="34" spans="1:48" s="187" customFormat="1" ht="15.75" x14ac:dyDescent="0.25">
      <c r="A34" s="246"/>
      <c r="B34" s="245"/>
      <c r="C34" s="245"/>
      <c r="D34" s="247"/>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8"/>
      <c r="AI34" s="248"/>
      <c r="AJ34" s="248"/>
      <c r="AK34" s="248"/>
      <c r="AL34" s="245"/>
      <c r="AM34" s="245"/>
      <c r="AN34" s="245"/>
      <c r="AO34" s="245"/>
      <c r="AP34" s="248"/>
      <c r="AQ34" s="248"/>
      <c r="AR34" s="248"/>
      <c r="AS34" s="248"/>
      <c r="AT34" s="248"/>
      <c r="AU34" s="245"/>
      <c r="AV34" s="299"/>
    </row>
    <row r="35" spans="1:48" s="187" customFormat="1" ht="15.75" x14ac:dyDescent="0.25">
      <c r="A35" s="246"/>
      <c r="B35" s="245"/>
      <c r="C35" s="245"/>
      <c r="D35" s="247"/>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8"/>
      <c r="AI35" s="248"/>
      <c r="AJ35" s="248"/>
      <c r="AK35" s="248"/>
      <c r="AL35" s="245"/>
      <c r="AM35" s="245"/>
      <c r="AN35" s="245"/>
      <c r="AO35" s="245"/>
      <c r="AP35" s="248"/>
      <c r="AQ35" s="248"/>
      <c r="AR35" s="248"/>
      <c r="AS35" s="248"/>
      <c r="AT35" s="248"/>
      <c r="AU35" s="245"/>
      <c r="AV35" s="299"/>
    </row>
    <row r="36" spans="1:48" s="187" customFormat="1" ht="15.75" x14ac:dyDescent="0.25">
      <c r="A36" s="246"/>
      <c r="B36" s="245"/>
      <c r="C36" s="245"/>
      <c r="D36" s="247"/>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8"/>
      <c r="AI36" s="248"/>
      <c r="AJ36" s="248"/>
      <c r="AK36" s="248"/>
      <c r="AL36" s="245"/>
      <c r="AM36" s="245"/>
      <c r="AN36" s="245"/>
      <c r="AO36" s="245"/>
      <c r="AP36" s="248"/>
      <c r="AQ36" s="248"/>
      <c r="AR36" s="248"/>
      <c r="AS36" s="248"/>
      <c r="AT36" s="248"/>
      <c r="AU36" s="245"/>
      <c r="AV36" s="29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1"/>
  <sheetViews>
    <sheetView view="pageBreakPreview" zoomScale="90" zoomScaleNormal="90" zoomScaleSheetLayoutView="90" workbookViewId="0">
      <selection activeCell="B22" sqref="B22"/>
    </sheetView>
  </sheetViews>
  <sheetFormatPr defaultRowHeight="15.75" x14ac:dyDescent="0.25"/>
  <cols>
    <col min="1" max="2" width="66.140625" style="42" customWidth="1"/>
    <col min="3" max="3" width="8.85546875" style="19" hidden="1" customWidth="1"/>
    <col min="4" max="4" width="8.85546875" style="19" customWidth="1"/>
    <col min="5" max="5" width="12.42578125" style="19" bestFit="1" customWidth="1"/>
    <col min="6" max="255" width="8.85546875" style="19"/>
    <col min="256" max="257" width="66.140625" style="19" customWidth="1"/>
    <col min="258" max="511" width="8.85546875" style="19"/>
    <col min="512" max="513" width="66.140625" style="19" customWidth="1"/>
    <col min="514" max="767" width="8.85546875" style="19"/>
    <col min="768" max="769" width="66.140625" style="19" customWidth="1"/>
    <col min="770" max="1023" width="8.85546875" style="19"/>
    <col min="1024" max="1025" width="66.140625" style="19" customWidth="1"/>
    <col min="1026" max="1279" width="8.85546875" style="19"/>
    <col min="1280" max="1281" width="66.140625" style="19" customWidth="1"/>
    <col min="1282" max="1535" width="8.85546875" style="19"/>
    <col min="1536" max="1537" width="66.140625" style="19" customWidth="1"/>
    <col min="1538" max="1791" width="8.85546875" style="19"/>
    <col min="1792" max="1793" width="66.140625" style="19" customWidth="1"/>
    <col min="1794" max="2047" width="8.85546875" style="19"/>
    <col min="2048" max="2049" width="66.140625" style="19" customWidth="1"/>
    <col min="2050" max="2303" width="8.85546875" style="19"/>
    <col min="2304" max="2305" width="66.140625" style="19" customWidth="1"/>
    <col min="2306" max="2559" width="8.85546875" style="19"/>
    <col min="2560" max="2561" width="66.140625" style="19" customWidth="1"/>
    <col min="2562" max="2815" width="8.85546875" style="19"/>
    <col min="2816" max="2817" width="66.140625" style="19" customWidth="1"/>
    <col min="2818" max="3071" width="8.85546875" style="19"/>
    <col min="3072" max="3073" width="66.140625" style="19" customWidth="1"/>
    <col min="3074" max="3327" width="8.85546875" style="19"/>
    <col min="3328" max="3329" width="66.140625" style="19" customWidth="1"/>
    <col min="3330" max="3583" width="8.85546875" style="19"/>
    <col min="3584" max="3585" width="66.140625" style="19" customWidth="1"/>
    <col min="3586" max="3839" width="8.85546875" style="19"/>
    <col min="3840" max="3841" width="66.140625" style="19" customWidth="1"/>
    <col min="3842" max="4095" width="8.85546875" style="19"/>
    <col min="4096" max="4097" width="66.140625" style="19" customWidth="1"/>
    <col min="4098" max="4351" width="8.85546875" style="19"/>
    <col min="4352" max="4353" width="66.140625" style="19" customWidth="1"/>
    <col min="4354" max="4607" width="8.85546875" style="19"/>
    <col min="4608" max="4609" width="66.140625" style="19" customWidth="1"/>
    <col min="4610" max="4863" width="8.85546875" style="19"/>
    <col min="4864" max="4865" width="66.140625" style="19" customWidth="1"/>
    <col min="4866" max="5119" width="8.85546875" style="19"/>
    <col min="5120" max="5121" width="66.140625" style="19" customWidth="1"/>
    <col min="5122" max="5375" width="8.85546875" style="19"/>
    <col min="5376" max="5377" width="66.140625" style="19" customWidth="1"/>
    <col min="5378" max="5631" width="8.85546875" style="19"/>
    <col min="5632" max="5633" width="66.140625" style="19" customWidth="1"/>
    <col min="5634" max="5887" width="8.85546875" style="19"/>
    <col min="5888" max="5889" width="66.140625" style="19" customWidth="1"/>
    <col min="5890" max="6143" width="8.85546875" style="19"/>
    <col min="6144" max="6145" width="66.140625" style="19" customWidth="1"/>
    <col min="6146" max="6399" width="8.85546875" style="19"/>
    <col min="6400" max="6401" width="66.140625" style="19" customWidth="1"/>
    <col min="6402" max="6655" width="8.85546875" style="19"/>
    <col min="6656" max="6657" width="66.140625" style="19" customWidth="1"/>
    <col min="6658" max="6911" width="8.85546875" style="19"/>
    <col min="6912" max="6913" width="66.140625" style="19" customWidth="1"/>
    <col min="6914" max="7167" width="8.85546875" style="19"/>
    <col min="7168" max="7169" width="66.140625" style="19" customWidth="1"/>
    <col min="7170" max="7423" width="8.85546875" style="19"/>
    <col min="7424" max="7425" width="66.140625" style="19" customWidth="1"/>
    <col min="7426" max="7679" width="8.85546875" style="19"/>
    <col min="7680" max="7681" width="66.140625" style="19" customWidth="1"/>
    <col min="7682" max="7935" width="8.85546875" style="19"/>
    <col min="7936" max="7937" width="66.140625" style="19" customWidth="1"/>
    <col min="7938" max="8191" width="8.85546875" style="19"/>
    <col min="8192" max="8193" width="66.140625" style="19" customWidth="1"/>
    <col min="8194" max="8447" width="8.85546875" style="19"/>
    <col min="8448" max="8449" width="66.140625" style="19" customWidth="1"/>
    <col min="8450" max="8703" width="8.85546875" style="19"/>
    <col min="8704" max="8705" width="66.140625" style="19" customWidth="1"/>
    <col min="8706" max="8959" width="8.85546875" style="19"/>
    <col min="8960" max="8961" width="66.140625" style="19" customWidth="1"/>
    <col min="8962" max="9215" width="8.85546875" style="19"/>
    <col min="9216" max="9217" width="66.140625" style="19" customWidth="1"/>
    <col min="9218" max="9471" width="8.85546875" style="19"/>
    <col min="9472" max="9473" width="66.140625" style="19" customWidth="1"/>
    <col min="9474" max="9727" width="8.85546875" style="19"/>
    <col min="9728" max="9729" width="66.140625" style="19" customWidth="1"/>
    <col min="9730" max="9983" width="8.85546875" style="19"/>
    <col min="9984" max="9985" width="66.140625" style="19" customWidth="1"/>
    <col min="9986" max="10239" width="8.85546875" style="19"/>
    <col min="10240" max="10241" width="66.140625" style="19" customWidth="1"/>
    <col min="10242" max="10495" width="8.85546875" style="19"/>
    <col min="10496" max="10497" width="66.140625" style="19" customWidth="1"/>
    <col min="10498" max="10751" width="8.85546875" style="19"/>
    <col min="10752" max="10753" width="66.140625" style="19" customWidth="1"/>
    <col min="10754" max="11007" width="8.85546875" style="19"/>
    <col min="11008" max="11009" width="66.140625" style="19" customWidth="1"/>
    <col min="11010" max="11263" width="8.85546875" style="19"/>
    <col min="11264" max="11265" width="66.140625" style="19" customWidth="1"/>
    <col min="11266" max="11519" width="8.85546875" style="19"/>
    <col min="11520" max="11521" width="66.140625" style="19" customWidth="1"/>
    <col min="11522" max="11775" width="8.85546875" style="19"/>
    <col min="11776" max="11777" width="66.140625" style="19" customWidth="1"/>
    <col min="11778" max="12031" width="8.85546875" style="19"/>
    <col min="12032" max="12033" width="66.140625" style="19" customWidth="1"/>
    <col min="12034" max="12287" width="8.85546875" style="19"/>
    <col min="12288" max="12289" width="66.140625" style="19" customWidth="1"/>
    <col min="12290" max="12543" width="8.85546875" style="19"/>
    <col min="12544" max="12545" width="66.140625" style="19" customWidth="1"/>
    <col min="12546" max="12799" width="8.85546875" style="19"/>
    <col min="12800" max="12801" width="66.140625" style="19" customWidth="1"/>
    <col min="12802" max="13055" width="8.85546875" style="19"/>
    <col min="13056" max="13057" width="66.140625" style="19" customWidth="1"/>
    <col min="13058" max="13311" width="8.85546875" style="19"/>
    <col min="13312" max="13313" width="66.140625" style="19" customWidth="1"/>
    <col min="13314" max="13567" width="8.85546875" style="19"/>
    <col min="13568" max="13569" width="66.140625" style="19" customWidth="1"/>
    <col min="13570" max="13823" width="8.85546875" style="19"/>
    <col min="13824" max="13825" width="66.140625" style="19" customWidth="1"/>
    <col min="13826" max="14079" width="8.85546875" style="19"/>
    <col min="14080" max="14081" width="66.140625" style="19" customWidth="1"/>
    <col min="14082" max="14335" width="8.85546875" style="19"/>
    <col min="14336" max="14337" width="66.140625" style="19" customWidth="1"/>
    <col min="14338" max="14591" width="8.85546875" style="19"/>
    <col min="14592" max="14593" width="66.140625" style="19" customWidth="1"/>
    <col min="14594" max="14847" width="8.85546875" style="19"/>
    <col min="14848" max="14849" width="66.140625" style="19" customWidth="1"/>
    <col min="14850" max="15103" width="8.85546875" style="19"/>
    <col min="15104" max="15105" width="66.140625" style="19" customWidth="1"/>
    <col min="15106" max="15359" width="8.85546875" style="19"/>
    <col min="15360" max="15361" width="66.140625" style="19" customWidth="1"/>
    <col min="15362" max="15615" width="8.85546875" style="19"/>
    <col min="15616" max="15617" width="66.140625" style="19" customWidth="1"/>
    <col min="15618" max="15871" width="8.85546875" style="19"/>
    <col min="15872" max="15873" width="66.140625" style="19" customWidth="1"/>
    <col min="15874" max="16127" width="8.85546875" style="19"/>
    <col min="16128" max="16129" width="66.140625" style="19" customWidth="1"/>
    <col min="16130" max="16383" width="8.85546875" style="19"/>
    <col min="16384" max="16384" width="8.85546875" style="19" customWidth="1"/>
  </cols>
  <sheetData>
    <row r="1" spans="1:7" ht="18.75" x14ac:dyDescent="0.25">
      <c r="B1" s="5" t="s">
        <v>65</v>
      </c>
    </row>
    <row r="2" spans="1:7" ht="18.75" x14ac:dyDescent="0.3">
      <c r="B2" s="1" t="s">
        <v>7</v>
      </c>
    </row>
    <row r="3" spans="1:7" ht="18.75" x14ac:dyDescent="0.3">
      <c r="B3" s="1" t="s">
        <v>379</v>
      </c>
    </row>
    <row r="4" spans="1:7" x14ac:dyDescent="0.25">
      <c r="B4" s="6"/>
    </row>
    <row r="5" spans="1:7" ht="18.75" x14ac:dyDescent="0.3">
      <c r="A5" s="465" t="str">
        <f>'2. паспорт  ТП'!A4:S4</f>
        <v>Год раскрытия информации: 2020 год</v>
      </c>
      <c r="B5" s="465"/>
      <c r="C5" s="34"/>
      <c r="D5" s="34"/>
      <c r="E5" s="34"/>
      <c r="F5" s="34"/>
      <c r="G5" s="34"/>
    </row>
    <row r="6" spans="1:7" ht="18.75" x14ac:dyDescent="0.3">
      <c r="A6" s="130"/>
      <c r="B6" s="254"/>
      <c r="C6" s="130"/>
      <c r="D6" s="130"/>
      <c r="E6" s="130"/>
      <c r="F6" s="130"/>
      <c r="G6" s="130"/>
    </row>
    <row r="7" spans="1:7" ht="18.75" x14ac:dyDescent="0.25">
      <c r="A7" s="338" t="s">
        <v>6</v>
      </c>
      <c r="B7" s="338"/>
      <c r="C7" s="112"/>
      <c r="D7" s="112"/>
      <c r="E7" s="112"/>
      <c r="F7" s="112"/>
      <c r="G7" s="112"/>
    </row>
    <row r="8" spans="1:7" ht="18.75" x14ac:dyDescent="0.25">
      <c r="A8" s="112"/>
      <c r="B8" s="112"/>
      <c r="C8" s="112"/>
      <c r="D8" s="112"/>
      <c r="E8" s="112"/>
      <c r="F8" s="112"/>
      <c r="G8" s="112"/>
    </row>
    <row r="9" spans="1:7" x14ac:dyDescent="0.25">
      <c r="A9" s="347" t="str">
        <f>'1. паспорт местоположение'!A9:C9</f>
        <v>Акционерное общество "Янтарьэнерго" ДЗО  ПАО "Россети"</v>
      </c>
      <c r="B9" s="347"/>
      <c r="C9" s="134"/>
      <c r="D9" s="134"/>
      <c r="E9" s="134"/>
      <c r="F9" s="134"/>
      <c r="G9" s="134"/>
    </row>
    <row r="10" spans="1:7" x14ac:dyDescent="0.25">
      <c r="A10" s="340" t="s">
        <v>5</v>
      </c>
      <c r="B10" s="340"/>
      <c r="C10" s="113"/>
      <c r="D10" s="113"/>
      <c r="E10" s="113"/>
      <c r="F10" s="113"/>
      <c r="G10" s="113"/>
    </row>
    <row r="11" spans="1:7" ht="18.75" x14ac:dyDescent="0.25">
      <c r="A11" s="112"/>
      <c r="B11" s="112"/>
      <c r="C11" s="112"/>
      <c r="D11" s="112"/>
      <c r="E11" s="112"/>
      <c r="F11" s="112"/>
      <c r="G11" s="112"/>
    </row>
    <row r="12" spans="1:7" x14ac:dyDescent="0.25">
      <c r="A12" s="347" t="str">
        <f>'1. паспорт местоположение'!A12:C12</f>
        <v>H_16-0184</v>
      </c>
      <c r="B12" s="347"/>
      <c r="C12" s="134"/>
      <c r="D12" s="134"/>
      <c r="E12" s="134"/>
      <c r="F12" s="134"/>
      <c r="G12" s="134"/>
    </row>
    <row r="13" spans="1:7" x14ac:dyDescent="0.25">
      <c r="A13" s="340" t="s">
        <v>4</v>
      </c>
      <c r="B13" s="340"/>
      <c r="C13" s="113"/>
      <c r="D13" s="113"/>
      <c r="E13" s="113"/>
      <c r="F13" s="113"/>
      <c r="G13" s="113"/>
    </row>
    <row r="14" spans="1:7" ht="18.75" x14ac:dyDescent="0.25">
      <c r="A14" s="160"/>
      <c r="B14" s="160"/>
      <c r="C14" s="160"/>
      <c r="D14" s="160"/>
      <c r="E14" s="160"/>
      <c r="F14" s="160"/>
      <c r="G14" s="160"/>
    </row>
    <row r="15" spans="1:7" ht="63.6" customHeight="1" x14ac:dyDescent="0.25">
      <c r="A15" s="352"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134"/>
      <c r="D15" s="134"/>
      <c r="E15" s="134"/>
      <c r="F15" s="134"/>
      <c r="G15" s="134"/>
    </row>
    <row r="16" spans="1:7" x14ac:dyDescent="0.25">
      <c r="A16" s="340" t="s">
        <v>3</v>
      </c>
      <c r="B16" s="340"/>
      <c r="C16" s="113"/>
      <c r="D16" s="113"/>
      <c r="E16" s="113"/>
      <c r="F16" s="113"/>
      <c r="G16" s="113"/>
    </row>
    <row r="17" spans="1:2" x14ac:dyDescent="0.25">
      <c r="B17" s="43"/>
    </row>
    <row r="18" spans="1:2" x14ac:dyDescent="0.25">
      <c r="A18" s="460" t="s">
        <v>364</v>
      </c>
      <c r="B18" s="461"/>
    </row>
    <row r="19" spans="1:2" x14ac:dyDescent="0.25">
      <c r="B19" s="6"/>
    </row>
    <row r="20" spans="1:2" ht="16.5" thickBot="1" x14ac:dyDescent="0.3">
      <c r="B20" s="44"/>
    </row>
    <row r="21" spans="1:2" ht="110.25" customHeight="1" thickBot="1" x14ac:dyDescent="0.3">
      <c r="A21" s="45" t="s">
        <v>268</v>
      </c>
      <c r="B21" s="93" t="str">
        <f>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row>
    <row r="22" spans="1:2" ht="90.75" thickBot="1" x14ac:dyDescent="0.3">
      <c r="A22" s="45" t="s">
        <v>269</v>
      </c>
      <c r="B22" s="94" t="str">
        <f>CONCATENATE('1. паспорт местоположение'!C26,", ",'1. паспорт местоположение'!C27)</f>
        <v>Калининградская область, Черняховский городской округ, Советский городской округ, Светловский городской округ, Гвардейский городской округ, Славский городской округ, Гусевский городской округ, Багратионовский городской округ, Городской округ "Город Калининград", Правдинский городской округ, Озерский городской округ, Зеленоградский городской округ</v>
      </c>
    </row>
    <row r="23" spans="1:2" ht="16.5" thickBot="1" x14ac:dyDescent="0.3">
      <c r="A23" s="45" t="s">
        <v>255</v>
      </c>
      <c r="B23" s="108" t="s">
        <v>402</v>
      </c>
    </row>
    <row r="24" spans="1:2" ht="16.5" thickBot="1" x14ac:dyDescent="0.3">
      <c r="A24" s="45" t="s">
        <v>270</v>
      </c>
      <c r="B24" s="95">
        <v>0</v>
      </c>
    </row>
    <row r="25" spans="1:2" ht="16.5" thickBot="1" x14ac:dyDescent="0.3">
      <c r="A25" s="46" t="s">
        <v>271</v>
      </c>
      <c r="B25" s="96">
        <v>2019</v>
      </c>
    </row>
    <row r="26" spans="1:2" ht="16.5" thickBot="1" x14ac:dyDescent="0.3">
      <c r="A26" s="47" t="s">
        <v>272</v>
      </c>
      <c r="B26" s="97" t="s">
        <v>583</v>
      </c>
    </row>
    <row r="27" spans="1:2" ht="29.25" thickBot="1" x14ac:dyDescent="0.3">
      <c r="A27" s="98" t="s">
        <v>554</v>
      </c>
      <c r="B27" s="111">
        <f>'6.2. Паспорт фин осв ввод'!D24</f>
        <v>2905.5214958400002</v>
      </c>
    </row>
    <row r="28" spans="1:2" ht="30.75" thickBot="1" x14ac:dyDescent="0.3">
      <c r="A28" s="49" t="s">
        <v>273</v>
      </c>
      <c r="B28" s="97" t="s">
        <v>577</v>
      </c>
    </row>
    <row r="29" spans="1:2" ht="29.25" thickBot="1" x14ac:dyDescent="0.3">
      <c r="A29" s="53" t="s">
        <v>555</v>
      </c>
      <c r="B29" s="260">
        <f>B30</f>
        <v>2882.9602302556</v>
      </c>
    </row>
    <row r="30" spans="1:2" ht="29.25" thickBot="1" x14ac:dyDescent="0.3">
      <c r="A30" s="53" t="s">
        <v>556</v>
      </c>
      <c r="B30" s="260">
        <f>B32+B53+B98</f>
        <v>2882.9602302556</v>
      </c>
    </row>
    <row r="31" spans="1:2" ht="16.5" thickBot="1" x14ac:dyDescent="0.3">
      <c r="A31" s="49" t="s">
        <v>274</v>
      </c>
      <c r="B31" s="99"/>
    </row>
    <row r="32" spans="1:2" ht="29.25" thickBot="1" x14ac:dyDescent="0.3">
      <c r="A32" s="53" t="s">
        <v>275</v>
      </c>
      <c r="B32" s="260">
        <f xml:space="preserve"> SUMIF(C33:C154, 10,B33:B154)</f>
        <v>2731.0095974800001</v>
      </c>
    </row>
    <row r="33" spans="1:3" s="305" customFormat="1" ht="90.75" thickBot="1" x14ac:dyDescent="0.3">
      <c r="A33" s="304" t="s">
        <v>557</v>
      </c>
      <c r="B33" s="302">
        <v>1111.2479842600001</v>
      </c>
      <c r="C33" s="305">
        <v>10</v>
      </c>
    </row>
    <row r="34" spans="1:3" ht="16.5" thickBot="1" x14ac:dyDescent="0.3">
      <c r="A34" s="49" t="s">
        <v>276</v>
      </c>
      <c r="B34" s="102">
        <f>B33/$B$27</f>
        <v>0.3824607685233225</v>
      </c>
    </row>
    <row r="35" spans="1:3" ht="16.5" thickBot="1" x14ac:dyDescent="0.3">
      <c r="A35" s="49" t="s">
        <v>558</v>
      </c>
      <c r="B35" s="243">
        <v>1049.9350851500001</v>
      </c>
      <c r="C35" s="19">
        <v>1</v>
      </c>
    </row>
    <row r="36" spans="1:3" ht="16.5" thickBot="1" x14ac:dyDescent="0.3">
      <c r="A36" s="49" t="s">
        <v>559</v>
      </c>
      <c r="B36" s="243">
        <f>1044.30390316</f>
        <v>1044.3039031599999</v>
      </c>
      <c r="C36" s="19">
        <v>2</v>
      </c>
    </row>
    <row r="37" spans="1:3" s="188" customFormat="1" ht="105.75" thickBot="1" x14ac:dyDescent="0.3">
      <c r="A37" s="304" t="s">
        <v>560</v>
      </c>
      <c r="B37" s="302">
        <v>1619.7616132200001</v>
      </c>
      <c r="C37" s="188">
        <v>10</v>
      </c>
    </row>
    <row r="38" spans="1:3" ht="16.5" thickBot="1" x14ac:dyDescent="0.3">
      <c r="A38" s="49" t="s">
        <v>276</v>
      </c>
      <c r="B38" s="102">
        <f>B37/$B$27</f>
        <v>0.55747707099710142</v>
      </c>
    </row>
    <row r="39" spans="1:3" ht="16.5" thickBot="1" x14ac:dyDescent="0.3">
      <c r="A39" s="49" t="s">
        <v>558</v>
      </c>
      <c r="B39" s="99">
        <v>1153.1980322700001</v>
      </c>
      <c r="C39" s="19">
        <v>1</v>
      </c>
    </row>
    <row r="40" spans="1:3" ht="16.5" thickBot="1" x14ac:dyDescent="0.3">
      <c r="A40" s="49" t="s">
        <v>559</v>
      </c>
      <c r="B40" s="99">
        <v>1248.97682556</v>
      </c>
      <c r="C40" s="19">
        <v>2</v>
      </c>
    </row>
    <row r="41" spans="1:3" ht="30.75" thickBot="1" x14ac:dyDescent="0.3">
      <c r="A41" s="100" t="s">
        <v>561</v>
      </c>
      <c r="B41" s="101"/>
      <c r="C41" s="188">
        <v>10</v>
      </c>
    </row>
    <row r="42" spans="1:3" ht="16.5" thickBot="1" x14ac:dyDescent="0.3">
      <c r="A42" s="49" t="s">
        <v>276</v>
      </c>
      <c r="B42" s="102">
        <f>B41/$B$27</f>
        <v>0</v>
      </c>
    </row>
    <row r="43" spans="1:3" ht="16.5" thickBot="1" x14ac:dyDescent="0.3">
      <c r="A43" s="49" t="s">
        <v>558</v>
      </c>
      <c r="B43" s="99"/>
      <c r="C43" s="19">
        <v>1</v>
      </c>
    </row>
    <row r="44" spans="1:3" ht="16.5" thickBot="1" x14ac:dyDescent="0.3">
      <c r="A44" s="49" t="s">
        <v>559</v>
      </c>
      <c r="B44" s="99"/>
      <c r="C44" s="19">
        <v>2</v>
      </c>
    </row>
    <row r="45" spans="1:3" ht="30.75" thickBot="1" x14ac:dyDescent="0.3">
      <c r="A45" s="100" t="s">
        <v>561</v>
      </c>
      <c r="B45" s="101"/>
      <c r="C45" s="188">
        <v>10</v>
      </c>
    </row>
    <row r="46" spans="1:3" ht="16.5" thickBot="1" x14ac:dyDescent="0.3">
      <c r="A46" s="49" t="s">
        <v>276</v>
      </c>
      <c r="B46" s="102">
        <f>B45/$B$27</f>
        <v>0</v>
      </c>
    </row>
    <row r="47" spans="1:3" ht="16.5" thickBot="1" x14ac:dyDescent="0.3">
      <c r="A47" s="49" t="s">
        <v>558</v>
      </c>
      <c r="B47" s="99"/>
      <c r="C47" s="19">
        <v>1</v>
      </c>
    </row>
    <row r="48" spans="1:3" ht="16.5" thickBot="1" x14ac:dyDescent="0.3">
      <c r="A48" s="49" t="s">
        <v>559</v>
      </c>
      <c r="B48" s="99"/>
      <c r="C48" s="19">
        <v>2</v>
      </c>
    </row>
    <row r="49" spans="1:3" ht="30.75" thickBot="1" x14ac:dyDescent="0.3">
      <c r="A49" s="100" t="s">
        <v>561</v>
      </c>
      <c r="B49" s="101"/>
      <c r="C49" s="188">
        <v>10</v>
      </c>
    </row>
    <row r="50" spans="1:3" ht="16.5" thickBot="1" x14ac:dyDescent="0.3">
      <c r="A50" s="49" t="s">
        <v>276</v>
      </c>
      <c r="B50" s="102">
        <f>B49/$B$27</f>
        <v>0</v>
      </c>
    </row>
    <row r="51" spans="1:3" ht="16.5" thickBot="1" x14ac:dyDescent="0.3">
      <c r="A51" s="49" t="s">
        <v>558</v>
      </c>
      <c r="B51" s="99"/>
      <c r="C51" s="19">
        <v>1</v>
      </c>
    </row>
    <row r="52" spans="1:3" ht="16.5" thickBot="1" x14ac:dyDescent="0.3">
      <c r="A52" s="49" t="s">
        <v>559</v>
      </c>
      <c r="B52" s="99"/>
      <c r="C52" s="19">
        <v>2</v>
      </c>
    </row>
    <row r="53" spans="1:3" ht="29.25" thickBot="1" x14ac:dyDescent="0.3">
      <c r="A53" s="53" t="s">
        <v>277</v>
      </c>
      <c r="B53" s="99">
        <f xml:space="preserve"> SUMIF(C54:C154, 20,B54:B154)</f>
        <v>0</v>
      </c>
    </row>
    <row r="54" spans="1:3" s="188" customFormat="1" ht="30.75" thickBot="1" x14ac:dyDescent="0.3">
      <c r="A54" s="100" t="s">
        <v>561</v>
      </c>
      <c r="B54" s="101"/>
      <c r="C54" s="188">
        <v>20</v>
      </c>
    </row>
    <row r="55" spans="1:3" ht="16.5" thickBot="1" x14ac:dyDescent="0.3">
      <c r="A55" s="49" t="s">
        <v>276</v>
      </c>
      <c r="B55" s="102">
        <f>B54/$B$27</f>
        <v>0</v>
      </c>
    </row>
    <row r="56" spans="1:3" ht="16.5" thickBot="1" x14ac:dyDescent="0.3">
      <c r="A56" s="49" t="s">
        <v>558</v>
      </c>
      <c r="B56" s="99"/>
      <c r="C56" s="19">
        <v>1</v>
      </c>
    </row>
    <row r="57" spans="1:3" ht="16.5" thickBot="1" x14ac:dyDescent="0.3">
      <c r="A57" s="49" t="s">
        <v>559</v>
      </c>
      <c r="B57" s="99"/>
      <c r="C57" s="19">
        <v>2</v>
      </c>
    </row>
    <row r="58" spans="1:3" s="188" customFormat="1" ht="30.75" thickBot="1" x14ac:dyDescent="0.3">
      <c r="A58" s="100" t="s">
        <v>561</v>
      </c>
      <c r="B58" s="101"/>
      <c r="C58" s="188">
        <v>20</v>
      </c>
    </row>
    <row r="59" spans="1:3" ht="16.5" thickBot="1" x14ac:dyDescent="0.3">
      <c r="A59" s="49" t="s">
        <v>276</v>
      </c>
      <c r="B59" s="102">
        <f>B58/$B$27</f>
        <v>0</v>
      </c>
    </row>
    <row r="60" spans="1:3" ht="16.5" thickBot="1" x14ac:dyDescent="0.3">
      <c r="A60" s="49" t="s">
        <v>558</v>
      </c>
      <c r="B60" s="99"/>
      <c r="C60" s="19">
        <v>1</v>
      </c>
    </row>
    <row r="61" spans="1:3" ht="16.5" thickBot="1" x14ac:dyDescent="0.3">
      <c r="A61" s="49" t="s">
        <v>559</v>
      </c>
      <c r="B61" s="99"/>
      <c r="C61" s="19">
        <v>2</v>
      </c>
    </row>
    <row r="62" spans="1:3" s="188" customFormat="1" ht="30.75" thickBot="1" x14ac:dyDescent="0.3">
      <c r="A62" s="100" t="s">
        <v>561</v>
      </c>
      <c r="B62" s="101"/>
      <c r="C62" s="188">
        <v>20</v>
      </c>
    </row>
    <row r="63" spans="1:3" ht="16.5" thickBot="1" x14ac:dyDescent="0.3">
      <c r="A63" s="49" t="s">
        <v>276</v>
      </c>
      <c r="B63" s="102">
        <f>B62/$B$27</f>
        <v>0</v>
      </c>
    </row>
    <row r="64" spans="1:3" ht="16.5" thickBot="1" x14ac:dyDescent="0.3">
      <c r="A64" s="49" t="s">
        <v>558</v>
      </c>
      <c r="B64" s="99"/>
      <c r="C64" s="19">
        <v>1</v>
      </c>
    </row>
    <row r="65" spans="1:3" ht="16.5" thickBot="1" x14ac:dyDescent="0.3">
      <c r="A65" s="49" t="s">
        <v>559</v>
      </c>
      <c r="B65" s="99"/>
      <c r="C65" s="19">
        <v>2</v>
      </c>
    </row>
    <row r="66" spans="1:3" s="188" customFormat="1" ht="30.75" thickBot="1" x14ac:dyDescent="0.3">
      <c r="A66" s="100" t="s">
        <v>561</v>
      </c>
      <c r="B66" s="101"/>
      <c r="C66" s="188">
        <v>20</v>
      </c>
    </row>
    <row r="67" spans="1:3" ht="16.5" thickBot="1" x14ac:dyDescent="0.3">
      <c r="A67" s="49" t="s">
        <v>276</v>
      </c>
      <c r="B67" s="102">
        <f>B66/$B$27</f>
        <v>0</v>
      </c>
    </row>
    <row r="68" spans="1:3" ht="16.5" thickBot="1" x14ac:dyDescent="0.3">
      <c r="A68" s="49" t="s">
        <v>558</v>
      </c>
      <c r="B68" s="99"/>
      <c r="C68" s="19">
        <v>1</v>
      </c>
    </row>
    <row r="69" spans="1:3" ht="16.5" thickBot="1" x14ac:dyDescent="0.3">
      <c r="A69" s="49" t="s">
        <v>559</v>
      </c>
      <c r="B69" s="99"/>
      <c r="C69" s="19">
        <v>2</v>
      </c>
    </row>
    <row r="70" spans="1:3" s="188" customFormat="1" ht="30.75" thickBot="1" x14ac:dyDescent="0.3">
      <c r="A70" s="100" t="s">
        <v>561</v>
      </c>
      <c r="B70" s="101"/>
      <c r="C70" s="188">
        <v>20</v>
      </c>
    </row>
    <row r="71" spans="1:3" ht="16.5" thickBot="1" x14ac:dyDescent="0.3">
      <c r="A71" s="49" t="s">
        <v>276</v>
      </c>
      <c r="B71" s="102">
        <f>B70/$B$27</f>
        <v>0</v>
      </c>
    </row>
    <row r="72" spans="1:3" ht="16.5" thickBot="1" x14ac:dyDescent="0.3">
      <c r="A72" s="49" t="s">
        <v>558</v>
      </c>
      <c r="B72" s="99"/>
      <c r="C72" s="19">
        <v>1</v>
      </c>
    </row>
    <row r="73" spans="1:3" ht="16.5" thickBot="1" x14ac:dyDescent="0.3">
      <c r="A73" s="49" t="s">
        <v>559</v>
      </c>
      <c r="B73" s="99"/>
      <c r="C73" s="19">
        <v>2</v>
      </c>
    </row>
    <row r="74" spans="1:3" s="188" customFormat="1" ht="30.75" thickBot="1" x14ac:dyDescent="0.3">
      <c r="A74" s="100" t="s">
        <v>561</v>
      </c>
      <c r="B74" s="101"/>
      <c r="C74" s="188">
        <v>20</v>
      </c>
    </row>
    <row r="75" spans="1:3" ht="16.5" thickBot="1" x14ac:dyDescent="0.3">
      <c r="A75" s="49" t="s">
        <v>276</v>
      </c>
      <c r="B75" s="102">
        <f>B74/$B$27</f>
        <v>0</v>
      </c>
    </row>
    <row r="76" spans="1:3" ht="16.5" thickBot="1" x14ac:dyDescent="0.3">
      <c r="A76" s="49" t="s">
        <v>558</v>
      </c>
      <c r="B76" s="99"/>
      <c r="C76" s="19">
        <v>1</v>
      </c>
    </row>
    <row r="77" spans="1:3" ht="16.5" thickBot="1" x14ac:dyDescent="0.3">
      <c r="A77" s="49" t="s">
        <v>559</v>
      </c>
      <c r="B77" s="99"/>
      <c r="C77" s="19">
        <v>2</v>
      </c>
    </row>
    <row r="78" spans="1:3" s="188" customFormat="1" ht="30.75" thickBot="1" x14ac:dyDescent="0.3">
      <c r="A78" s="100" t="s">
        <v>561</v>
      </c>
      <c r="B78" s="101"/>
      <c r="C78" s="188">
        <v>20</v>
      </c>
    </row>
    <row r="79" spans="1:3" ht="16.5" thickBot="1" x14ac:dyDescent="0.3">
      <c r="A79" s="49" t="s">
        <v>276</v>
      </c>
      <c r="B79" s="102">
        <f>B78/$B$27</f>
        <v>0</v>
      </c>
    </row>
    <row r="80" spans="1:3" ht="16.5" thickBot="1" x14ac:dyDescent="0.3">
      <c r="A80" s="49" t="s">
        <v>558</v>
      </c>
      <c r="B80" s="99"/>
      <c r="C80" s="19">
        <v>1</v>
      </c>
    </row>
    <row r="81" spans="1:3" ht="16.5" thickBot="1" x14ac:dyDescent="0.3">
      <c r="A81" s="49" t="s">
        <v>559</v>
      </c>
      <c r="B81" s="99"/>
      <c r="C81" s="19">
        <v>2</v>
      </c>
    </row>
    <row r="82" spans="1:3" s="188" customFormat="1" ht="30.75" thickBot="1" x14ac:dyDescent="0.3">
      <c r="A82" s="100" t="s">
        <v>561</v>
      </c>
      <c r="B82" s="101"/>
      <c r="C82" s="188">
        <v>20</v>
      </c>
    </row>
    <row r="83" spans="1:3" ht="16.5" thickBot="1" x14ac:dyDescent="0.3">
      <c r="A83" s="49" t="s">
        <v>276</v>
      </c>
      <c r="B83" s="102">
        <f>B82/$B$27</f>
        <v>0</v>
      </c>
    </row>
    <row r="84" spans="1:3" ht="16.5" thickBot="1" x14ac:dyDescent="0.3">
      <c r="A84" s="49" t="s">
        <v>558</v>
      </c>
      <c r="B84" s="99"/>
      <c r="C84" s="19">
        <v>1</v>
      </c>
    </row>
    <row r="85" spans="1:3" ht="16.5" thickBot="1" x14ac:dyDescent="0.3">
      <c r="A85" s="49" t="s">
        <v>559</v>
      </c>
      <c r="B85" s="99"/>
      <c r="C85" s="19">
        <v>2</v>
      </c>
    </row>
    <row r="86" spans="1:3" s="188" customFormat="1" ht="30.75" thickBot="1" x14ac:dyDescent="0.3">
      <c r="A86" s="100" t="s">
        <v>561</v>
      </c>
      <c r="B86" s="101"/>
      <c r="C86" s="188">
        <v>20</v>
      </c>
    </row>
    <row r="87" spans="1:3" ht="16.5" thickBot="1" x14ac:dyDescent="0.3">
      <c r="A87" s="49" t="s">
        <v>276</v>
      </c>
      <c r="B87" s="102">
        <f>B86/$B$27</f>
        <v>0</v>
      </c>
    </row>
    <row r="88" spans="1:3" ht="16.5" thickBot="1" x14ac:dyDescent="0.3">
      <c r="A88" s="49" t="s">
        <v>558</v>
      </c>
      <c r="B88" s="99"/>
      <c r="C88" s="19">
        <v>1</v>
      </c>
    </row>
    <row r="89" spans="1:3" ht="16.5" thickBot="1" x14ac:dyDescent="0.3">
      <c r="A89" s="49" t="s">
        <v>559</v>
      </c>
      <c r="B89" s="99"/>
      <c r="C89" s="19">
        <v>2</v>
      </c>
    </row>
    <row r="90" spans="1:3" s="188" customFormat="1" ht="30.75" thickBot="1" x14ac:dyDescent="0.3">
      <c r="A90" s="100" t="s">
        <v>561</v>
      </c>
      <c r="B90" s="101"/>
      <c r="C90" s="188">
        <v>20</v>
      </c>
    </row>
    <row r="91" spans="1:3" ht="16.5" thickBot="1" x14ac:dyDescent="0.3">
      <c r="A91" s="49" t="s">
        <v>276</v>
      </c>
      <c r="B91" s="102">
        <f>B90/$B$27</f>
        <v>0</v>
      </c>
    </row>
    <row r="92" spans="1:3" ht="16.5" thickBot="1" x14ac:dyDescent="0.3">
      <c r="A92" s="49" t="s">
        <v>558</v>
      </c>
      <c r="B92" s="99"/>
      <c r="C92" s="19">
        <v>1</v>
      </c>
    </row>
    <row r="93" spans="1:3" ht="16.5" thickBot="1" x14ac:dyDescent="0.3">
      <c r="A93" s="49" t="s">
        <v>559</v>
      </c>
      <c r="B93" s="99"/>
      <c r="C93" s="19">
        <v>2</v>
      </c>
    </row>
    <row r="94" spans="1:3" s="188" customFormat="1" ht="30.75" thickBot="1" x14ac:dyDescent="0.3">
      <c r="A94" s="100" t="s">
        <v>561</v>
      </c>
      <c r="B94" s="101"/>
      <c r="C94" s="188">
        <v>20</v>
      </c>
    </row>
    <row r="95" spans="1:3" ht="16.5" thickBot="1" x14ac:dyDescent="0.3">
      <c r="A95" s="49" t="s">
        <v>276</v>
      </c>
      <c r="B95" s="102">
        <f>B94/$B$27</f>
        <v>0</v>
      </c>
    </row>
    <row r="96" spans="1:3" ht="16.5" thickBot="1" x14ac:dyDescent="0.3">
      <c r="A96" s="49" t="s">
        <v>558</v>
      </c>
      <c r="B96" s="99"/>
      <c r="C96" s="19">
        <v>1</v>
      </c>
    </row>
    <row r="97" spans="1:3" ht="16.5" thickBot="1" x14ac:dyDescent="0.3">
      <c r="A97" s="49" t="s">
        <v>559</v>
      </c>
      <c r="B97" s="99"/>
      <c r="C97" s="19">
        <v>2</v>
      </c>
    </row>
    <row r="98" spans="1:3" ht="29.25" thickBot="1" x14ac:dyDescent="0.3">
      <c r="A98" s="53" t="s">
        <v>278</v>
      </c>
      <c r="B98" s="260">
        <f xml:space="preserve"> SUMIF(C99:C154, 30,B99:B154)</f>
        <v>151.95063277559998</v>
      </c>
    </row>
    <row r="99" spans="1:3" s="188" customFormat="1" ht="60.75" thickBot="1" x14ac:dyDescent="0.3">
      <c r="A99" s="301" t="s">
        <v>562</v>
      </c>
      <c r="B99" s="302">
        <f>70.3+25.00051</f>
        <v>95.300510000000003</v>
      </c>
      <c r="C99" s="188">
        <v>30</v>
      </c>
    </row>
    <row r="100" spans="1:3" ht="16.5" thickBot="1" x14ac:dyDescent="0.3">
      <c r="A100" s="49" t="s">
        <v>276</v>
      </c>
      <c r="B100" s="102">
        <f>B99/$B$27</f>
        <v>3.2799795195611922E-2</v>
      </c>
    </row>
    <row r="101" spans="1:3" ht="16.5" thickBot="1" x14ac:dyDescent="0.3">
      <c r="A101" s="49" t="s">
        <v>558</v>
      </c>
      <c r="B101" s="260">
        <v>91.082509999999999</v>
      </c>
      <c r="C101" s="19">
        <v>1</v>
      </c>
    </row>
    <row r="102" spans="1:3" ht="16.5" thickBot="1" x14ac:dyDescent="0.3">
      <c r="A102" s="49" t="s">
        <v>559</v>
      </c>
      <c r="B102" s="260">
        <v>91.082509999999999</v>
      </c>
      <c r="C102" s="19">
        <v>2</v>
      </c>
    </row>
    <row r="103" spans="1:3" s="188" customFormat="1" ht="30.75" thickBot="1" x14ac:dyDescent="0.3">
      <c r="A103" s="301" t="s">
        <v>563</v>
      </c>
      <c r="B103" s="302">
        <f>B106</f>
        <v>5.6099999999999997E-2</v>
      </c>
      <c r="C103" s="188">
        <v>30</v>
      </c>
    </row>
    <row r="104" spans="1:3" ht="16.5" thickBot="1" x14ac:dyDescent="0.3">
      <c r="A104" s="49" t="s">
        <v>276</v>
      </c>
      <c r="B104" s="102">
        <f>B103/$B$27</f>
        <v>1.930806572256359E-5</v>
      </c>
    </row>
    <row r="105" spans="1:3" ht="16.5" thickBot="1" x14ac:dyDescent="0.3">
      <c r="A105" s="49" t="s">
        <v>558</v>
      </c>
      <c r="B105" s="260">
        <v>5.6099999999999997E-2</v>
      </c>
      <c r="C105" s="19">
        <v>1</v>
      </c>
    </row>
    <row r="106" spans="1:3" ht="16.5" thickBot="1" x14ac:dyDescent="0.3">
      <c r="A106" s="49" t="s">
        <v>559</v>
      </c>
      <c r="B106" s="260">
        <f>56100/1000000</f>
        <v>5.6099999999999997E-2</v>
      </c>
      <c r="C106" s="19">
        <v>2</v>
      </c>
    </row>
    <row r="107" spans="1:3" s="188" customFormat="1" ht="30.75" thickBot="1" x14ac:dyDescent="0.3">
      <c r="A107" s="301" t="s">
        <v>564</v>
      </c>
      <c r="B107" s="302">
        <v>48.026000000000003</v>
      </c>
      <c r="C107" s="188">
        <v>30</v>
      </c>
    </row>
    <row r="108" spans="1:3" ht="16.5" thickBot="1" x14ac:dyDescent="0.3">
      <c r="A108" s="49" t="s">
        <v>276</v>
      </c>
      <c r="B108" s="102">
        <f>B107/$B$27</f>
        <v>1.6529218616610324E-2</v>
      </c>
    </row>
    <row r="109" spans="1:3" ht="16.5" thickBot="1" x14ac:dyDescent="0.3">
      <c r="A109" s="49" t="s">
        <v>558</v>
      </c>
      <c r="B109" s="260">
        <v>27.15848115</v>
      </c>
      <c r="C109" s="19">
        <v>1</v>
      </c>
    </row>
    <row r="110" spans="1:3" ht="16.5" thickBot="1" x14ac:dyDescent="0.3">
      <c r="A110" s="49" t="s">
        <v>559</v>
      </c>
      <c r="B110" s="260">
        <v>30.6399711</v>
      </c>
      <c r="C110" s="19">
        <v>2</v>
      </c>
    </row>
    <row r="111" spans="1:3" s="188" customFormat="1" ht="30.75" thickBot="1" x14ac:dyDescent="0.3">
      <c r="A111" s="301" t="s">
        <v>565</v>
      </c>
      <c r="B111" s="302">
        <v>3.059482</v>
      </c>
      <c r="C111" s="188">
        <v>30</v>
      </c>
    </row>
    <row r="112" spans="1:3" ht="16.5" thickBot="1" x14ac:dyDescent="0.3">
      <c r="A112" s="49" t="s">
        <v>276</v>
      </c>
      <c r="B112" s="102">
        <f>B111/$B$27</f>
        <v>1.0529889399821801E-3</v>
      </c>
    </row>
    <row r="113" spans="1:3" ht="16.5" thickBot="1" x14ac:dyDescent="0.3">
      <c r="A113" s="49" t="s">
        <v>558</v>
      </c>
      <c r="B113" s="260">
        <v>3.059482</v>
      </c>
      <c r="C113" s="19">
        <v>1</v>
      </c>
    </row>
    <row r="114" spans="1:3" ht="16.5" thickBot="1" x14ac:dyDescent="0.3">
      <c r="A114" s="49" t="s">
        <v>559</v>
      </c>
      <c r="B114" s="260">
        <v>3.059482</v>
      </c>
      <c r="C114" s="19">
        <v>2</v>
      </c>
    </row>
    <row r="115" spans="1:3" s="188" customFormat="1" ht="30.75" thickBot="1" x14ac:dyDescent="0.3">
      <c r="A115" s="301" t="s">
        <v>566</v>
      </c>
      <c r="B115" s="302">
        <v>2.3599999999999999E-2</v>
      </c>
      <c r="C115" s="188">
        <v>30</v>
      </c>
    </row>
    <row r="116" spans="1:3" ht="16.5" thickBot="1" x14ac:dyDescent="0.3">
      <c r="A116" s="49" t="s">
        <v>276</v>
      </c>
      <c r="B116" s="102">
        <f>B115/$B$27</f>
        <v>8.1224661506684631E-6</v>
      </c>
    </row>
    <row r="117" spans="1:3" ht="16.5" thickBot="1" x14ac:dyDescent="0.3">
      <c r="A117" s="49" t="s">
        <v>558</v>
      </c>
      <c r="B117" s="260">
        <v>2.3600000000000003E-2</v>
      </c>
      <c r="C117" s="19">
        <v>1</v>
      </c>
    </row>
    <row r="118" spans="1:3" ht="16.5" thickBot="1" x14ac:dyDescent="0.3">
      <c r="A118" s="49" t="s">
        <v>559</v>
      </c>
      <c r="B118" s="260">
        <v>0</v>
      </c>
      <c r="C118" s="19">
        <v>2</v>
      </c>
    </row>
    <row r="119" spans="1:3" s="188" customFormat="1" ht="45.75" thickBot="1" x14ac:dyDescent="0.3">
      <c r="A119" s="301" t="s">
        <v>567</v>
      </c>
      <c r="B119" s="302">
        <v>4.04063441</v>
      </c>
      <c r="C119" s="188">
        <v>30</v>
      </c>
    </row>
    <row r="120" spans="1:3" ht="16.5" thickBot="1" x14ac:dyDescent="0.3">
      <c r="A120" s="49" t="s">
        <v>276</v>
      </c>
      <c r="B120" s="102">
        <f>B119/$B$27</f>
        <v>1.3906744162055608E-3</v>
      </c>
    </row>
    <row r="121" spans="1:3" ht="16.5" thickBot="1" x14ac:dyDescent="0.3">
      <c r="A121" s="49" t="s">
        <v>558</v>
      </c>
      <c r="B121" s="99"/>
      <c r="C121" s="19">
        <v>1</v>
      </c>
    </row>
    <row r="122" spans="1:3" ht="16.5" thickBot="1" x14ac:dyDescent="0.3">
      <c r="A122" s="49" t="s">
        <v>559</v>
      </c>
      <c r="B122" s="99"/>
      <c r="C122" s="19">
        <v>2</v>
      </c>
    </row>
    <row r="123" spans="1:3" s="188" customFormat="1" ht="30.75" thickBot="1" x14ac:dyDescent="0.3">
      <c r="A123" s="301" t="s">
        <v>568</v>
      </c>
      <c r="B123" s="302">
        <v>0.38</v>
      </c>
      <c r="C123" s="188">
        <v>30</v>
      </c>
    </row>
    <row r="124" spans="1:3" ht="16.5" thickBot="1" x14ac:dyDescent="0.3">
      <c r="A124" s="49" t="s">
        <v>276</v>
      </c>
      <c r="B124" s="102">
        <f>B123/$B$27</f>
        <v>1.3078547191754304E-4</v>
      </c>
    </row>
    <row r="125" spans="1:3" ht="16.5" thickBot="1" x14ac:dyDescent="0.3">
      <c r="A125" s="49" t="s">
        <v>558</v>
      </c>
      <c r="B125" s="260">
        <v>0.38</v>
      </c>
      <c r="C125" s="19">
        <v>1</v>
      </c>
    </row>
    <row r="126" spans="1:3" ht="16.5" thickBot="1" x14ac:dyDescent="0.3">
      <c r="A126" s="49" t="s">
        <v>559</v>
      </c>
      <c r="B126" s="260">
        <v>0.38</v>
      </c>
      <c r="C126" s="19">
        <v>2</v>
      </c>
    </row>
    <row r="127" spans="1:3" s="188" customFormat="1" ht="45.75" thickBot="1" x14ac:dyDescent="0.3">
      <c r="A127" s="301" t="s">
        <v>569</v>
      </c>
      <c r="B127" s="302">
        <f>B130</f>
        <v>9.3565499999999996E-2</v>
      </c>
      <c r="C127" s="188">
        <v>30</v>
      </c>
    </row>
    <row r="128" spans="1:3" ht="16.5" thickBot="1" x14ac:dyDescent="0.3">
      <c r="A128" s="49" t="s">
        <v>276</v>
      </c>
      <c r="B128" s="102">
        <f>B127/$B$27</f>
        <v>3.2202652822897033E-5</v>
      </c>
    </row>
    <row r="129" spans="1:3" ht="16.5" thickBot="1" x14ac:dyDescent="0.3">
      <c r="A129" s="49" t="s">
        <v>558</v>
      </c>
      <c r="B129" s="99">
        <f>93565.5/1000000</f>
        <v>9.3565499999999996E-2</v>
      </c>
      <c r="C129" s="19">
        <v>1</v>
      </c>
    </row>
    <row r="130" spans="1:3" ht="16.5" thickBot="1" x14ac:dyDescent="0.3">
      <c r="A130" s="49" t="s">
        <v>559</v>
      </c>
      <c r="B130" s="99">
        <f>93565.5/1000000</f>
        <v>9.3565499999999996E-2</v>
      </c>
      <c r="C130" s="19">
        <v>2</v>
      </c>
    </row>
    <row r="131" spans="1:3" s="188" customFormat="1" ht="30.75" thickBot="1" x14ac:dyDescent="0.3">
      <c r="A131" s="301" t="s">
        <v>570</v>
      </c>
      <c r="B131" s="302">
        <v>0.94009537999999992</v>
      </c>
      <c r="C131" s="188">
        <v>30</v>
      </c>
    </row>
    <row r="132" spans="1:3" ht="16.5" thickBot="1" x14ac:dyDescent="0.3">
      <c r="A132" s="49" t="s">
        <v>276</v>
      </c>
      <c r="B132" s="102">
        <f>B131/$B$27</f>
        <v>3.235547840021104E-4</v>
      </c>
    </row>
    <row r="133" spans="1:3" ht="16.5" thickBot="1" x14ac:dyDescent="0.3">
      <c r="A133" s="49" t="s">
        <v>558</v>
      </c>
      <c r="B133" s="260">
        <v>0.94009538000000004</v>
      </c>
      <c r="C133" s="19">
        <v>1</v>
      </c>
    </row>
    <row r="134" spans="1:3" ht="16.5" thickBot="1" x14ac:dyDescent="0.3">
      <c r="A134" s="49" t="s">
        <v>559</v>
      </c>
      <c r="B134" s="260">
        <f>940095.38/1000000</f>
        <v>0.94009538000000004</v>
      </c>
      <c r="C134" s="19">
        <v>2</v>
      </c>
    </row>
    <row r="135" spans="1:3" s="188" customFormat="1" ht="30.75" thickBot="1" x14ac:dyDescent="0.3">
      <c r="A135" s="301" t="s">
        <v>571</v>
      </c>
      <c r="B135" s="302">
        <v>7.0800000000000004E-3</v>
      </c>
      <c r="C135" s="188">
        <v>30</v>
      </c>
    </row>
    <row r="136" spans="1:3" ht="16.5" thickBot="1" x14ac:dyDescent="0.3">
      <c r="A136" s="49" t="s">
        <v>276</v>
      </c>
      <c r="B136" s="102">
        <f>B135/$B$27</f>
        <v>2.4367398452005388E-6</v>
      </c>
    </row>
    <row r="137" spans="1:3" ht="16.5" thickBot="1" x14ac:dyDescent="0.3">
      <c r="A137" s="49" t="s">
        <v>558</v>
      </c>
      <c r="B137" s="260">
        <v>7.0800000000000004E-3</v>
      </c>
      <c r="C137" s="19">
        <v>1</v>
      </c>
    </row>
    <row r="138" spans="1:3" ht="16.5" thickBot="1" x14ac:dyDescent="0.3">
      <c r="A138" s="49" t="s">
        <v>559</v>
      </c>
      <c r="B138" s="260">
        <f>7080/1000000</f>
        <v>7.0800000000000004E-3</v>
      </c>
      <c r="C138" s="19">
        <v>2</v>
      </c>
    </row>
    <row r="139" spans="1:3" s="188" customFormat="1" ht="30.75" thickBot="1" x14ac:dyDescent="0.3">
      <c r="A139" s="301" t="s">
        <v>572</v>
      </c>
      <c r="B139" s="303">
        <f>20460.19/1000000</f>
        <v>2.046019E-2</v>
      </c>
      <c r="C139" s="188">
        <v>30</v>
      </c>
    </row>
    <row r="140" spans="1:3" ht="16.5" thickBot="1" x14ac:dyDescent="0.3">
      <c r="A140" s="49" t="s">
        <v>276</v>
      </c>
      <c r="B140" s="102">
        <f>B139/$B$27</f>
        <v>7.0418305386120919E-6</v>
      </c>
    </row>
    <row r="141" spans="1:3" ht="16.5" thickBot="1" x14ac:dyDescent="0.3">
      <c r="A141" s="49" t="s">
        <v>558</v>
      </c>
      <c r="B141" s="99">
        <f>6023.13/1000000</f>
        <v>6.0231299999999998E-3</v>
      </c>
      <c r="C141" s="19">
        <v>1</v>
      </c>
    </row>
    <row r="142" spans="1:3" ht="16.5" thickBot="1" x14ac:dyDescent="0.3">
      <c r="A142" s="49" t="s">
        <v>559</v>
      </c>
      <c r="B142" s="99">
        <f>7801.39/1000000</f>
        <v>7.8013900000000001E-3</v>
      </c>
      <c r="C142" s="19">
        <v>2</v>
      </c>
    </row>
    <row r="143" spans="1:3" s="188" customFormat="1" ht="30.75" thickBot="1" x14ac:dyDescent="0.3">
      <c r="A143" s="301" t="s">
        <v>573</v>
      </c>
      <c r="B143" s="303">
        <f>1505.2956/1000000</f>
        <v>1.5052956E-3</v>
      </c>
      <c r="C143" s="188">
        <v>30</v>
      </c>
    </row>
    <row r="144" spans="1:3" ht="16.5" thickBot="1" x14ac:dyDescent="0.3">
      <c r="A144" s="49" t="s">
        <v>276</v>
      </c>
      <c r="B144" s="102">
        <f>B143/$B$27</f>
        <v>5.1808104058263448E-7</v>
      </c>
    </row>
    <row r="145" spans="1:3" ht="16.5" thickBot="1" x14ac:dyDescent="0.3">
      <c r="A145" s="49" t="s">
        <v>558</v>
      </c>
      <c r="B145" s="99">
        <f>1496.11/1000000</f>
        <v>1.4961099999999999E-3</v>
      </c>
      <c r="C145" s="19">
        <v>1</v>
      </c>
    </row>
    <row r="146" spans="1:3" ht="16.5" thickBot="1" x14ac:dyDescent="0.3">
      <c r="A146" s="49" t="s">
        <v>559</v>
      </c>
      <c r="B146" s="99">
        <f>1496.11/1000000</f>
        <v>1.4961099999999999E-3</v>
      </c>
      <c r="C146" s="19">
        <v>2</v>
      </c>
    </row>
    <row r="147" spans="1:3" s="188" customFormat="1" ht="30.75" thickBot="1" x14ac:dyDescent="0.3">
      <c r="A147" s="301" t="s">
        <v>574</v>
      </c>
      <c r="B147" s="303">
        <f>B150</f>
        <v>1.6000000000000001E-3</v>
      </c>
      <c r="C147" s="188">
        <v>30</v>
      </c>
    </row>
    <row r="148" spans="1:3" ht="16.5" thickBot="1" x14ac:dyDescent="0.3">
      <c r="A148" s="49" t="s">
        <v>276</v>
      </c>
      <c r="B148" s="102">
        <f>B147/$B$27</f>
        <v>5.506756712317602E-7</v>
      </c>
    </row>
    <row r="149" spans="1:3" ht="16.5" thickBot="1" x14ac:dyDescent="0.3">
      <c r="A149" s="49" t="s">
        <v>558</v>
      </c>
      <c r="B149" s="99">
        <v>1.6000000000000001E-3</v>
      </c>
      <c r="C149" s="19">
        <v>1</v>
      </c>
    </row>
    <row r="150" spans="1:3" ht="16.5" thickBot="1" x14ac:dyDescent="0.3">
      <c r="A150" s="49" t="s">
        <v>559</v>
      </c>
      <c r="B150" s="99">
        <f>1600/1000000</f>
        <v>1.6000000000000001E-3</v>
      </c>
      <c r="C150" s="19">
        <v>2</v>
      </c>
    </row>
    <row r="151" spans="1:3" s="188" customFormat="1" ht="30.75" thickBot="1" x14ac:dyDescent="0.3">
      <c r="A151" s="100" t="s">
        <v>561</v>
      </c>
      <c r="B151" s="101"/>
      <c r="C151" s="188">
        <v>30</v>
      </c>
    </row>
    <row r="152" spans="1:3" ht="16.5" thickBot="1" x14ac:dyDescent="0.3">
      <c r="A152" s="49" t="s">
        <v>276</v>
      </c>
      <c r="B152" s="102">
        <f>B151/$B$27</f>
        <v>0</v>
      </c>
    </row>
    <row r="153" spans="1:3" ht="16.5" thickBot="1" x14ac:dyDescent="0.3">
      <c r="A153" s="49" t="s">
        <v>558</v>
      </c>
      <c r="B153" s="99"/>
      <c r="C153" s="19">
        <v>1</v>
      </c>
    </row>
    <row r="154" spans="1:3" ht="16.5" thickBot="1" x14ac:dyDescent="0.3">
      <c r="A154" s="49" t="s">
        <v>559</v>
      </c>
      <c r="B154" s="99"/>
      <c r="C154" s="19">
        <v>2</v>
      </c>
    </row>
    <row r="155" spans="1:3" ht="29.25" thickBot="1" x14ac:dyDescent="0.3">
      <c r="A155" s="48" t="s">
        <v>279</v>
      </c>
      <c r="B155" s="102">
        <f>B29/B27</f>
        <v>0.99223503745654529</v>
      </c>
    </row>
    <row r="156" spans="1:3" ht="16.5" thickBot="1" x14ac:dyDescent="0.3">
      <c r="A156" s="50" t="s">
        <v>274</v>
      </c>
      <c r="B156" s="102"/>
    </row>
    <row r="157" spans="1:3" ht="16.5" thickBot="1" x14ac:dyDescent="0.3">
      <c r="A157" s="50" t="s">
        <v>280</v>
      </c>
      <c r="B157" s="102">
        <f>B33/B27</f>
        <v>0.3824607685233225</v>
      </c>
    </row>
    <row r="158" spans="1:3" ht="16.5" thickBot="1" x14ac:dyDescent="0.3">
      <c r="A158" s="50" t="s">
        <v>281</v>
      </c>
      <c r="B158" s="102"/>
    </row>
    <row r="159" spans="1:3" ht="16.5" thickBot="1" x14ac:dyDescent="0.3">
      <c r="A159" s="50" t="s">
        <v>282</v>
      </c>
      <c r="B159" s="102">
        <f>B99/B27</f>
        <v>3.2799795195611922E-2</v>
      </c>
    </row>
    <row r="160" spans="1:3" ht="16.5" thickBot="1" x14ac:dyDescent="0.3">
      <c r="A160" s="46" t="s">
        <v>283</v>
      </c>
      <c r="B160" s="103">
        <f>B161/$B$27</f>
        <v>0.80052519109570697</v>
      </c>
    </row>
    <row r="161" spans="1:2" ht="16.5" thickBot="1" x14ac:dyDescent="0.3">
      <c r="A161" s="46" t="s">
        <v>284</v>
      </c>
      <c r="B161" s="278">
        <f xml:space="preserve"> SUMIF(C33:C154, 1,B33:B154)</f>
        <v>2325.9431506900005</v>
      </c>
    </row>
    <row r="162" spans="1:2" ht="16.5" thickBot="1" x14ac:dyDescent="0.3">
      <c r="A162" s="46" t="s">
        <v>285</v>
      </c>
      <c r="B162" s="103">
        <f>B163/$B$27</f>
        <v>0.8327422232684244</v>
      </c>
    </row>
    <row r="163" spans="1:2" ht="16.5" thickBot="1" x14ac:dyDescent="0.3">
      <c r="A163" s="47" t="s">
        <v>286</v>
      </c>
      <c r="B163" s="278">
        <f xml:space="preserve"> SUMIF(C33:C154, 2,B33:B154)</f>
        <v>2419.5504301999999</v>
      </c>
    </row>
    <row r="164" spans="1:2" ht="15.75" customHeight="1" x14ac:dyDescent="0.25">
      <c r="A164" s="48" t="s">
        <v>287</v>
      </c>
      <c r="B164" s="50" t="s">
        <v>403</v>
      </c>
    </row>
    <row r="165" spans="1:2" x14ac:dyDescent="0.25">
      <c r="A165" s="51" t="s">
        <v>288</v>
      </c>
      <c r="B165" s="51" t="s">
        <v>380</v>
      </c>
    </row>
    <row r="166" spans="1:2" ht="30" x14ac:dyDescent="0.25">
      <c r="A166" s="51" t="s">
        <v>289</v>
      </c>
      <c r="B166" s="51" t="s">
        <v>548</v>
      </c>
    </row>
    <row r="167" spans="1:2" x14ac:dyDescent="0.25">
      <c r="A167" s="51" t="s">
        <v>290</v>
      </c>
      <c r="B167" s="51" t="s">
        <v>550</v>
      </c>
    </row>
    <row r="168" spans="1:2" ht="30" x14ac:dyDescent="0.25">
      <c r="A168" s="51" t="s">
        <v>291</v>
      </c>
      <c r="B168" s="51" t="s">
        <v>549</v>
      </c>
    </row>
    <row r="169" spans="1:2" ht="16.5" thickBot="1" x14ac:dyDescent="0.3">
      <c r="A169" s="52" t="s">
        <v>292</v>
      </c>
      <c r="B169" s="52"/>
    </row>
    <row r="170" spans="1:2" ht="30.75" thickBot="1" x14ac:dyDescent="0.3">
      <c r="A170" s="50" t="s">
        <v>293</v>
      </c>
      <c r="B170" s="104" t="s">
        <v>520</v>
      </c>
    </row>
    <row r="171" spans="1:2" ht="29.25" thickBot="1" x14ac:dyDescent="0.3">
      <c r="A171" s="46" t="s">
        <v>294</v>
      </c>
      <c r="B171" s="280">
        <v>21</v>
      </c>
    </row>
    <row r="172" spans="1:2" ht="16.5" thickBot="1" x14ac:dyDescent="0.3">
      <c r="A172" s="50" t="s">
        <v>274</v>
      </c>
      <c r="B172" s="281"/>
    </row>
    <row r="173" spans="1:2" ht="16.5" thickBot="1" x14ac:dyDescent="0.3">
      <c r="A173" s="50" t="s">
        <v>295</v>
      </c>
      <c r="B173" s="280">
        <v>11</v>
      </c>
    </row>
    <row r="174" spans="1:2" ht="16.5" thickBot="1" x14ac:dyDescent="0.3">
      <c r="A174" s="50" t="s">
        <v>296</v>
      </c>
      <c r="B174" s="281">
        <v>10</v>
      </c>
    </row>
    <row r="175" spans="1:2" ht="180.75" thickBot="1" x14ac:dyDescent="0.3">
      <c r="A175" s="54" t="s">
        <v>297</v>
      </c>
      <c r="B175" s="255" t="s">
        <v>524</v>
      </c>
    </row>
    <row r="176" spans="1:2" ht="16.5" thickBot="1" x14ac:dyDescent="0.3">
      <c r="A176" s="46" t="s">
        <v>298</v>
      </c>
      <c r="B176" s="106"/>
    </row>
    <row r="177" spans="1:2" ht="16.5" thickBot="1" x14ac:dyDescent="0.3">
      <c r="A177" s="51" t="s">
        <v>299</v>
      </c>
      <c r="B177" s="279">
        <f>'6.1. Паспорт сетевой график'!H45</f>
        <v>43420</v>
      </c>
    </row>
    <row r="178" spans="1:2" ht="16.5" thickBot="1" x14ac:dyDescent="0.3">
      <c r="A178" s="51" t="s">
        <v>300</v>
      </c>
      <c r="B178" s="107" t="s">
        <v>471</v>
      </c>
    </row>
    <row r="179" spans="1:2" ht="16.5" thickBot="1" x14ac:dyDescent="0.3">
      <c r="A179" s="51" t="s">
        <v>301</v>
      </c>
      <c r="B179" s="107" t="s">
        <v>471</v>
      </c>
    </row>
    <row r="180" spans="1:2" ht="30.75" thickBot="1" x14ac:dyDescent="0.3">
      <c r="A180" s="54" t="s">
        <v>302</v>
      </c>
      <c r="B180" s="105" t="s">
        <v>584</v>
      </c>
    </row>
    <row r="181" spans="1:2" ht="28.5" x14ac:dyDescent="0.25">
      <c r="A181" s="48" t="s">
        <v>303</v>
      </c>
      <c r="B181" s="462" t="s">
        <v>471</v>
      </c>
    </row>
    <row r="182" spans="1:2" x14ac:dyDescent="0.25">
      <c r="A182" s="51" t="s">
        <v>304</v>
      </c>
      <c r="B182" s="463"/>
    </row>
    <row r="183" spans="1:2" x14ac:dyDescent="0.25">
      <c r="A183" s="51" t="s">
        <v>305</v>
      </c>
      <c r="B183" s="463"/>
    </row>
    <row r="184" spans="1:2" x14ac:dyDescent="0.25">
      <c r="A184" s="51" t="s">
        <v>306</v>
      </c>
      <c r="B184" s="463"/>
    </row>
    <row r="185" spans="1:2" x14ac:dyDescent="0.25">
      <c r="A185" s="51" t="s">
        <v>307</v>
      </c>
      <c r="B185" s="463"/>
    </row>
    <row r="186" spans="1:2" ht="16.5" thickBot="1" x14ac:dyDescent="0.3">
      <c r="A186" s="291" t="s">
        <v>308</v>
      </c>
      <c r="B186" s="464"/>
    </row>
    <row r="189" spans="1:2" x14ac:dyDescent="0.25">
      <c r="A189" s="55"/>
      <c r="B189" s="56"/>
    </row>
    <row r="190" spans="1:2" x14ac:dyDescent="0.25">
      <c r="B190" s="57"/>
    </row>
    <row r="191" spans="1:2" x14ac:dyDescent="0.25">
      <c r="B191" s="58"/>
    </row>
  </sheetData>
  <mergeCells count="10">
    <mergeCell ref="A5:B5"/>
    <mergeCell ref="A7:B7"/>
    <mergeCell ref="A9:B9"/>
    <mergeCell ref="A10:B10"/>
    <mergeCell ref="A12:B12"/>
    <mergeCell ref="A15:B15"/>
    <mergeCell ref="A16:B16"/>
    <mergeCell ref="A18:B18"/>
    <mergeCell ref="B181:B186"/>
    <mergeCell ref="A13:B13"/>
  </mergeCells>
  <pageMargins left="0.70866141732283472" right="0.70866141732283472" top="0.74803149606299213" bottom="0.74803149606299213" header="0.31496062992125984" footer="0.31496062992125984"/>
  <pageSetup paperSize="8"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22" sqref="A22"/>
    </sheetView>
  </sheetViews>
  <sheetFormatPr defaultColWidth="9.140625" defaultRowHeight="15" x14ac:dyDescent="0.25"/>
  <cols>
    <col min="1" max="1" width="7.42578125" style="131" customWidth="1"/>
    <col min="2" max="2" width="35.85546875" style="131" customWidth="1"/>
    <col min="3" max="3" width="31.140625" style="131" customWidth="1"/>
    <col min="4" max="4" width="25" style="131" customWidth="1"/>
    <col min="5" max="5" width="50" style="131" customWidth="1"/>
    <col min="6" max="6" width="57" style="131" customWidth="1"/>
    <col min="7" max="7" width="57.5703125" style="131" customWidth="1"/>
    <col min="8" max="10" width="20.5703125" style="131" customWidth="1"/>
    <col min="11" max="11" width="16" style="131" customWidth="1"/>
    <col min="12" max="12" width="20.5703125" style="131" customWidth="1"/>
    <col min="13" max="13" width="21.28515625" style="131" customWidth="1"/>
    <col min="14" max="14" width="23.85546875" style="131" customWidth="1"/>
    <col min="15" max="15" width="17.85546875" style="131" customWidth="1"/>
    <col min="16" max="16" width="23.85546875" style="131" customWidth="1"/>
    <col min="17" max="17" width="58" style="131" customWidth="1"/>
    <col min="18" max="18" width="27" style="131" customWidth="1"/>
    <col min="19" max="19" width="43" style="131" customWidth="1"/>
    <col min="20" max="16384" width="9.140625" style="131"/>
  </cols>
  <sheetData>
    <row r="1" spans="1:28" s="3" customFormat="1" ht="18.75" customHeight="1" x14ac:dyDescent="0.2">
      <c r="S1" s="5" t="s">
        <v>65</v>
      </c>
    </row>
    <row r="2" spans="1:28" s="3" customFormat="1" ht="18.75" customHeight="1" x14ac:dyDescent="0.3">
      <c r="S2" s="1" t="s">
        <v>7</v>
      </c>
    </row>
    <row r="3" spans="1:28" s="3" customFormat="1" ht="18.75" x14ac:dyDescent="0.3">
      <c r="S3" s="1" t="s">
        <v>64</v>
      </c>
    </row>
    <row r="4" spans="1:28" s="3" customFormat="1" ht="18.75" customHeight="1" x14ac:dyDescent="0.2">
      <c r="A4" s="346" t="str">
        <f>CONCATENATE('1. паспорт местоположение'!A5:B5,'1. паспорт местоположение'!C5)</f>
        <v>Год раскрытия информации: 2020 год</v>
      </c>
      <c r="B4" s="346"/>
      <c r="C4" s="346"/>
      <c r="D4" s="346"/>
      <c r="E4" s="346"/>
      <c r="F4" s="346"/>
      <c r="G4" s="346"/>
      <c r="H4" s="346"/>
      <c r="I4" s="346"/>
      <c r="J4" s="346"/>
      <c r="K4" s="346"/>
      <c r="L4" s="346"/>
      <c r="M4" s="346"/>
      <c r="N4" s="346"/>
      <c r="O4" s="346"/>
      <c r="P4" s="346"/>
      <c r="Q4" s="346"/>
      <c r="R4" s="346"/>
      <c r="S4" s="346"/>
    </row>
    <row r="5" spans="1:28" s="3" customFormat="1" ht="15.75" x14ac:dyDescent="0.2">
      <c r="A5" s="133"/>
    </row>
    <row r="6" spans="1:28" s="3" customFormat="1" ht="18.75" x14ac:dyDescent="0.2">
      <c r="A6" s="338" t="s">
        <v>6</v>
      </c>
      <c r="B6" s="338"/>
      <c r="C6" s="338"/>
      <c r="D6" s="338"/>
      <c r="E6" s="338"/>
      <c r="F6" s="338"/>
      <c r="G6" s="338"/>
      <c r="H6" s="338"/>
      <c r="I6" s="338"/>
      <c r="J6" s="338"/>
      <c r="K6" s="338"/>
      <c r="L6" s="338"/>
      <c r="M6" s="338"/>
      <c r="N6" s="338"/>
      <c r="O6" s="338"/>
      <c r="P6" s="338"/>
      <c r="Q6" s="338"/>
      <c r="R6" s="338"/>
      <c r="S6" s="338"/>
      <c r="T6" s="112"/>
      <c r="U6" s="112"/>
      <c r="V6" s="112"/>
      <c r="W6" s="112"/>
      <c r="X6" s="112"/>
      <c r="Y6" s="112"/>
      <c r="Z6" s="112"/>
      <c r="AA6" s="112"/>
      <c r="AB6" s="112"/>
    </row>
    <row r="7" spans="1:28" s="3" customFormat="1" ht="18.75" x14ac:dyDescent="0.2">
      <c r="A7" s="338"/>
      <c r="B7" s="338"/>
      <c r="C7" s="338"/>
      <c r="D7" s="338"/>
      <c r="E7" s="338"/>
      <c r="F7" s="338"/>
      <c r="G7" s="338"/>
      <c r="H7" s="338"/>
      <c r="I7" s="338"/>
      <c r="J7" s="338"/>
      <c r="K7" s="338"/>
      <c r="L7" s="338"/>
      <c r="M7" s="338"/>
      <c r="N7" s="338"/>
      <c r="O7" s="338"/>
      <c r="P7" s="338"/>
      <c r="Q7" s="338"/>
      <c r="R7" s="338"/>
      <c r="S7" s="338"/>
      <c r="T7" s="112"/>
      <c r="U7" s="112"/>
      <c r="V7" s="112"/>
      <c r="W7" s="112"/>
      <c r="X7" s="112"/>
      <c r="Y7" s="112"/>
      <c r="Z7" s="112"/>
      <c r="AA7" s="112"/>
      <c r="AB7" s="112"/>
    </row>
    <row r="8" spans="1:28" s="3" customFormat="1" ht="18.75" x14ac:dyDescent="0.2">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112"/>
      <c r="U8" s="112"/>
      <c r="V8" s="112"/>
      <c r="W8" s="112"/>
      <c r="X8" s="112"/>
      <c r="Y8" s="112"/>
      <c r="Z8" s="112"/>
      <c r="AA8" s="112"/>
      <c r="AB8" s="112"/>
    </row>
    <row r="9" spans="1:28" s="3" customFormat="1" ht="18.75" x14ac:dyDescent="0.2">
      <c r="A9" s="340" t="s">
        <v>5</v>
      </c>
      <c r="B9" s="340"/>
      <c r="C9" s="340"/>
      <c r="D9" s="340"/>
      <c r="E9" s="340"/>
      <c r="F9" s="340"/>
      <c r="G9" s="340"/>
      <c r="H9" s="340"/>
      <c r="I9" s="340"/>
      <c r="J9" s="340"/>
      <c r="K9" s="340"/>
      <c r="L9" s="340"/>
      <c r="M9" s="340"/>
      <c r="N9" s="340"/>
      <c r="O9" s="340"/>
      <c r="P9" s="340"/>
      <c r="Q9" s="340"/>
      <c r="R9" s="340"/>
      <c r="S9" s="340"/>
      <c r="T9" s="112"/>
      <c r="U9" s="112"/>
      <c r="V9" s="112"/>
      <c r="W9" s="112"/>
      <c r="X9" s="112"/>
      <c r="Y9" s="112"/>
      <c r="Z9" s="112"/>
      <c r="AA9" s="112"/>
      <c r="AB9" s="112"/>
    </row>
    <row r="10" spans="1:28" s="3" customFormat="1" ht="18.75" x14ac:dyDescent="0.2">
      <c r="A10" s="338"/>
      <c r="B10" s="338"/>
      <c r="C10" s="338"/>
      <c r="D10" s="338"/>
      <c r="E10" s="338"/>
      <c r="F10" s="338"/>
      <c r="G10" s="338"/>
      <c r="H10" s="338"/>
      <c r="I10" s="338"/>
      <c r="J10" s="338"/>
      <c r="K10" s="338"/>
      <c r="L10" s="338"/>
      <c r="M10" s="338"/>
      <c r="N10" s="338"/>
      <c r="O10" s="338"/>
      <c r="P10" s="338"/>
      <c r="Q10" s="338"/>
      <c r="R10" s="338"/>
      <c r="S10" s="338"/>
      <c r="T10" s="112"/>
      <c r="U10" s="112"/>
      <c r="V10" s="112"/>
      <c r="W10" s="112"/>
      <c r="X10" s="112"/>
      <c r="Y10" s="112"/>
      <c r="Z10" s="112"/>
      <c r="AA10" s="112"/>
      <c r="AB10" s="112"/>
    </row>
    <row r="11" spans="1:28" s="3" customFormat="1" ht="18.75" x14ac:dyDescent="0.2">
      <c r="A11" s="347" t="str">
        <f>'1. паспорт местоположение'!A12:C12</f>
        <v>H_16-0184</v>
      </c>
      <c r="B11" s="347"/>
      <c r="C11" s="347"/>
      <c r="D11" s="347"/>
      <c r="E11" s="347"/>
      <c r="F11" s="347"/>
      <c r="G11" s="347"/>
      <c r="H11" s="347"/>
      <c r="I11" s="347"/>
      <c r="J11" s="347"/>
      <c r="K11" s="347"/>
      <c r="L11" s="347"/>
      <c r="M11" s="347"/>
      <c r="N11" s="347"/>
      <c r="O11" s="347"/>
      <c r="P11" s="347"/>
      <c r="Q11" s="347"/>
      <c r="R11" s="347"/>
      <c r="S11" s="347"/>
      <c r="T11" s="112"/>
      <c r="U11" s="112"/>
      <c r="V11" s="112"/>
      <c r="W11" s="112"/>
      <c r="X11" s="112"/>
      <c r="Y11" s="112"/>
      <c r="Z11" s="112"/>
      <c r="AA11" s="112"/>
      <c r="AB11" s="112"/>
    </row>
    <row r="12" spans="1:28" s="3" customFormat="1" ht="18.75" x14ac:dyDescent="0.2">
      <c r="A12" s="340" t="s">
        <v>4</v>
      </c>
      <c r="B12" s="340"/>
      <c r="C12" s="340"/>
      <c r="D12" s="340"/>
      <c r="E12" s="340"/>
      <c r="F12" s="340"/>
      <c r="G12" s="340"/>
      <c r="H12" s="340"/>
      <c r="I12" s="340"/>
      <c r="J12" s="340"/>
      <c r="K12" s="340"/>
      <c r="L12" s="340"/>
      <c r="M12" s="340"/>
      <c r="N12" s="340"/>
      <c r="O12" s="340"/>
      <c r="P12" s="340"/>
      <c r="Q12" s="340"/>
      <c r="R12" s="340"/>
      <c r="S12" s="340"/>
      <c r="T12" s="112"/>
      <c r="U12" s="112"/>
      <c r="V12" s="112"/>
      <c r="W12" s="112"/>
      <c r="X12" s="112"/>
      <c r="Y12" s="112"/>
      <c r="Z12" s="112"/>
      <c r="AA12" s="112"/>
      <c r="AB12" s="112"/>
    </row>
    <row r="13" spans="1:28" s="135"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21"/>
      <c r="U13" s="121"/>
      <c r="V13" s="121"/>
      <c r="W13" s="121"/>
      <c r="X13" s="121"/>
      <c r="Y13" s="121"/>
      <c r="Z13" s="121"/>
      <c r="AA13" s="121"/>
      <c r="AB13" s="121"/>
    </row>
    <row r="14" spans="1:28" s="136" customFormat="1" ht="15.75" x14ac:dyDescent="0.2">
      <c r="A14" s="352"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352"/>
      <c r="C14" s="352"/>
      <c r="D14" s="352"/>
      <c r="E14" s="352"/>
      <c r="F14" s="352"/>
      <c r="G14" s="352"/>
      <c r="H14" s="352"/>
      <c r="I14" s="352"/>
      <c r="J14" s="352"/>
      <c r="K14" s="352"/>
      <c r="L14" s="352"/>
      <c r="M14" s="352"/>
      <c r="N14" s="352"/>
      <c r="O14" s="352"/>
      <c r="P14" s="352"/>
      <c r="Q14" s="352"/>
      <c r="R14" s="352"/>
      <c r="S14" s="352"/>
      <c r="T14" s="134"/>
      <c r="U14" s="134"/>
      <c r="V14" s="134"/>
      <c r="W14" s="134"/>
      <c r="X14" s="134"/>
      <c r="Y14" s="134"/>
      <c r="Z14" s="134"/>
      <c r="AA14" s="134"/>
      <c r="AB14" s="134"/>
    </row>
    <row r="15" spans="1:28" s="136" customFormat="1" ht="15" customHeight="1" x14ac:dyDescent="0.2">
      <c r="A15" s="340" t="s">
        <v>3</v>
      </c>
      <c r="B15" s="340"/>
      <c r="C15" s="340"/>
      <c r="D15" s="340"/>
      <c r="E15" s="340"/>
      <c r="F15" s="340"/>
      <c r="G15" s="340"/>
      <c r="H15" s="340"/>
      <c r="I15" s="340"/>
      <c r="J15" s="340"/>
      <c r="K15" s="340"/>
      <c r="L15" s="340"/>
      <c r="M15" s="340"/>
      <c r="N15" s="340"/>
      <c r="O15" s="340"/>
      <c r="P15" s="340"/>
      <c r="Q15" s="340"/>
      <c r="R15" s="340"/>
      <c r="S15" s="340"/>
      <c r="T15" s="113"/>
      <c r="U15" s="113"/>
      <c r="V15" s="113"/>
      <c r="W15" s="113"/>
      <c r="X15" s="113"/>
      <c r="Y15" s="113"/>
      <c r="Z15" s="113"/>
      <c r="AA15" s="113"/>
      <c r="AB15" s="113"/>
    </row>
    <row r="16" spans="1:28" s="136"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137"/>
      <c r="U16" s="137"/>
      <c r="V16" s="137"/>
      <c r="W16" s="137"/>
      <c r="X16" s="137"/>
      <c r="Y16" s="137"/>
    </row>
    <row r="17" spans="1:28" s="136" customFormat="1" ht="45.75" customHeight="1" x14ac:dyDescent="0.2">
      <c r="A17" s="336" t="s">
        <v>339</v>
      </c>
      <c r="B17" s="336"/>
      <c r="C17" s="336"/>
      <c r="D17" s="336"/>
      <c r="E17" s="336"/>
      <c r="F17" s="336"/>
      <c r="G17" s="336"/>
      <c r="H17" s="336"/>
      <c r="I17" s="336"/>
      <c r="J17" s="336"/>
      <c r="K17" s="336"/>
      <c r="L17" s="336"/>
      <c r="M17" s="336"/>
      <c r="N17" s="336"/>
      <c r="O17" s="336"/>
      <c r="P17" s="336"/>
      <c r="Q17" s="336"/>
      <c r="R17" s="336"/>
      <c r="S17" s="336"/>
      <c r="T17" s="138"/>
      <c r="U17" s="138"/>
      <c r="V17" s="138"/>
      <c r="W17" s="138"/>
      <c r="X17" s="138"/>
      <c r="Y17" s="138"/>
      <c r="Z17" s="138"/>
      <c r="AA17" s="138"/>
      <c r="AB17" s="138"/>
    </row>
    <row r="18" spans="1:28" s="136"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137"/>
      <c r="U18" s="137"/>
      <c r="V18" s="137"/>
      <c r="W18" s="137"/>
      <c r="X18" s="137"/>
      <c r="Y18" s="137"/>
    </row>
    <row r="19" spans="1:28" s="136" customFormat="1" ht="54" customHeight="1" x14ac:dyDescent="0.2">
      <c r="A19" s="345" t="s">
        <v>2</v>
      </c>
      <c r="B19" s="345" t="s">
        <v>93</v>
      </c>
      <c r="C19" s="348" t="s">
        <v>267</v>
      </c>
      <c r="D19" s="345" t="s">
        <v>266</v>
      </c>
      <c r="E19" s="345" t="s">
        <v>92</v>
      </c>
      <c r="F19" s="345" t="s">
        <v>91</v>
      </c>
      <c r="G19" s="345" t="s">
        <v>262</v>
      </c>
      <c r="H19" s="345" t="s">
        <v>90</v>
      </c>
      <c r="I19" s="345" t="s">
        <v>89</v>
      </c>
      <c r="J19" s="345" t="s">
        <v>88</v>
      </c>
      <c r="K19" s="345" t="s">
        <v>87</v>
      </c>
      <c r="L19" s="345" t="s">
        <v>86</v>
      </c>
      <c r="M19" s="345" t="s">
        <v>85</v>
      </c>
      <c r="N19" s="345" t="s">
        <v>84</v>
      </c>
      <c r="O19" s="345" t="s">
        <v>83</v>
      </c>
      <c r="P19" s="345" t="s">
        <v>82</v>
      </c>
      <c r="Q19" s="345" t="s">
        <v>265</v>
      </c>
      <c r="R19" s="345"/>
      <c r="S19" s="350" t="s">
        <v>333</v>
      </c>
      <c r="T19" s="137"/>
      <c r="U19" s="137"/>
      <c r="V19" s="137"/>
      <c r="W19" s="137"/>
      <c r="X19" s="137"/>
      <c r="Y19" s="137"/>
    </row>
    <row r="20" spans="1:28" s="136" customFormat="1" ht="180.75" customHeight="1" x14ac:dyDescent="0.2">
      <c r="A20" s="345"/>
      <c r="B20" s="345"/>
      <c r="C20" s="349"/>
      <c r="D20" s="345"/>
      <c r="E20" s="345"/>
      <c r="F20" s="345"/>
      <c r="G20" s="345"/>
      <c r="H20" s="345"/>
      <c r="I20" s="345"/>
      <c r="J20" s="345"/>
      <c r="K20" s="345"/>
      <c r="L20" s="345"/>
      <c r="M20" s="345"/>
      <c r="N20" s="345"/>
      <c r="O20" s="345"/>
      <c r="P20" s="345"/>
      <c r="Q20" s="155" t="s">
        <v>263</v>
      </c>
      <c r="R20" s="156" t="s">
        <v>264</v>
      </c>
      <c r="S20" s="350"/>
      <c r="T20" s="143"/>
      <c r="U20" s="143"/>
      <c r="V20" s="143"/>
      <c r="W20" s="143"/>
      <c r="X20" s="143"/>
      <c r="Y20" s="143"/>
      <c r="Z20" s="144"/>
      <c r="AA20" s="144"/>
      <c r="AB20" s="144"/>
    </row>
    <row r="21" spans="1:28" s="136" customFormat="1" ht="18.75" x14ac:dyDescent="0.2">
      <c r="A21" s="155">
        <v>1</v>
      </c>
      <c r="B21" s="157">
        <v>2</v>
      </c>
      <c r="C21" s="155">
        <v>3</v>
      </c>
      <c r="D21" s="157">
        <v>4</v>
      </c>
      <c r="E21" s="155">
        <v>5</v>
      </c>
      <c r="F21" s="157">
        <v>6</v>
      </c>
      <c r="G21" s="155">
        <v>7</v>
      </c>
      <c r="H21" s="157">
        <v>8</v>
      </c>
      <c r="I21" s="155">
        <v>9</v>
      </c>
      <c r="J21" s="157">
        <v>10</v>
      </c>
      <c r="K21" s="155">
        <v>11</v>
      </c>
      <c r="L21" s="157">
        <v>12</v>
      </c>
      <c r="M21" s="155">
        <v>13</v>
      </c>
      <c r="N21" s="157">
        <v>14</v>
      </c>
      <c r="O21" s="155">
        <v>15</v>
      </c>
      <c r="P21" s="157">
        <v>16</v>
      </c>
      <c r="Q21" s="155">
        <v>17</v>
      </c>
      <c r="R21" s="157">
        <v>18</v>
      </c>
      <c r="S21" s="155">
        <v>19</v>
      </c>
      <c r="T21" s="143"/>
      <c r="U21" s="143"/>
      <c r="V21" s="143"/>
      <c r="W21" s="143"/>
      <c r="X21" s="143"/>
      <c r="Y21" s="143"/>
      <c r="Z21" s="144"/>
      <c r="AA21" s="144"/>
      <c r="AB21" s="144"/>
    </row>
    <row r="22" spans="1:28" s="136" customFormat="1" ht="32.25" customHeight="1" x14ac:dyDescent="0.2">
      <c r="A22" s="155" t="s">
        <v>261</v>
      </c>
      <c r="B22" s="155" t="s">
        <v>261</v>
      </c>
      <c r="C22" s="155" t="s">
        <v>261</v>
      </c>
      <c r="D22" s="155" t="s">
        <v>261</v>
      </c>
      <c r="E22" s="155" t="s">
        <v>261</v>
      </c>
      <c r="F22" s="155" t="s">
        <v>261</v>
      </c>
      <c r="G22" s="155" t="s">
        <v>261</v>
      </c>
      <c r="H22" s="155" t="s">
        <v>261</v>
      </c>
      <c r="I22" s="155" t="s">
        <v>261</v>
      </c>
      <c r="J22" s="155" t="s">
        <v>261</v>
      </c>
      <c r="K22" s="155" t="s">
        <v>261</v>
      </c>
      <c r="L22" s="155" t="s">
        <v>261</v>
      </c>
      <c r="M22" s="155" t="s">
        <v>261</v>
      </c>
      <c r="N22" s="155" t="s">
        <v>261</v>
      </c>
      <c r="O22" s="155" t="s">
        <v>261</v>
      </c>
      <c r="P22" s="155" t="s">
        <v>261</v>
      </c>
      <c r="Q22" s="155" t="s">
        <v>261</v>
      </c>
      <c r="R22" s="155" t="s">
        <v>261</v>
      </c>
      <c r="S22" s="155" t="s">
        <v>261</v>
      </c>
      <c r="T22" s="143"/>
      <c r="U22" s="143"/>
      <c r="V22" s="143"/>
      <c r="W22" s="143"/>
      <c r="X22" s="143"/>
      <c r="Y22" s="143"/>
      <c r="Z22" s="144"/>
      <c r="AA22" s="144"/>
      <c r="AB22" s="144"/>
    </row>
    <row r="23" spans="1:28"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row>
    <row r="24" spans="1:28"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90" zoomScaleNormal="60" zoomScaleSheetLayoutView="90" workbookViewId="0">
      <selection activeCell="A2" sqref="A1:XFD2"/>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15" customHeight="1" x14ac:dyDescent="0.25">
      <c r="T1" s="5" t="s">
        <v>65</v>
      </c>
    </row>
    <row r="2" spans="1:20" s="3" customFormat="1" ht="18.75" customHeight="1" x14ac:dyDescent="0.3">
      <c r="H2" s="132"/>
      <c r="T2" s="1" t="s">
        <v>7</v>
      </c>
    </row>
    <row r="3" spans="1:20" s="3" customFormat="1" ht="18.75" customHeight="1" x14ac:dyDescent="0.3">
      <c r="H3" s="132"/>
      <c r="T3" s="1" t="s">
        <v>64</v>
      </c>
    </row>
    <row r="4" spans="1:20" s="3" customFormat="1" ht="18.75" customHeight="1" x14ac:dyDescent="0.3">
      <c r="H4" s="132"/>
      <c r="T4" s="1"/>
    </row>
    <row r="5" spans="1:20" s="3" customFormat="1" x14ac:dyDescent="0.2">
      <c r="A5" s="346" t="str">
        <f>'2. паспорт  ТП'!A4</f>
        <v>Год раскрытия информации: 2020 год</v>
      </c>
      <c r="B5" s="346"/>
      <c r="C5" s="346"/>
      <c r="D5" s="346"/>
      <c r="E5" s="346"/>
      <c r="F5" s="346"/>
      <c r="G5" s="346"/>
      <c r="H5" s="346"/>
      <c r="I5" s="346"/>
      <c r="J5" s="346"/>
      <c r="K5" s="346"/>
      <c r="L5" s="346"/>
      <c r="M5" s="346"/>
      <c r="N5" s="346"/>
      <c r="O5" s="346"/>
      <c r="P5" s="346"/>
      <c r="Q5" s="346"/>
      <c r="R5" s="346"/>
      <c r="S5" s="346"/>
      <c r="T5" s="346"/>
    </row>
    <row r="6" spans="1:20" s="3" customFormat="1" x14ac:dyDescent="0.2">
      <c r="A6" s="133"/>
      <c r="H6" s="132"/>
    </row>
    <row r="7" spans="1:20" s="3" customFormat="1" ht="18.75" x14ac:dyDescent="0.2">
      <c r="A7" s="338" t="s">
        <v>6</v>
      </c>
      <c r="B7" s="338"/>
      <c r="C7" s="338"/>
      <c r="D7" s="338"/>
      <c r="E7" s="338"/>
      <c r="F7" s="338"/>
      <c r="G7" s="338"/>
      <c r="H7" s="338"/>
      <c r="I7" s="338"/>
      <c r="J7" s="338"/>
      <c r="K7" s="338"/>
      <c r="L7" s="338"/>
      <c r="M7" s="338"/>
      <c r="N7" s="338"/>
      <c r="O7" s="338"/>
      <c r="P7" s="338"/>
      <c r="Q7" s="338"/>
      <c r="R7" s="338"/>
      <c r="S7" s="338"/>
      <c r="T7" s="338"/>
    </row>
    <row r="8" spans="1:20" s="3" customFormat="1" ht="18.75" x14ac:dyDescent="0.2">
      <c r="A8" s="338"/>
      <c r="B8" s="338"/>
      <c r="C8" s="338"/>
      <c r="D8" s="338"/>
      <c r="E8" s="338"/>
      <c r="F8" s="338"/>
      <c r="G8" s="338"/>
      <c r="H8" s="338"/>
      <c r="I8" s="338"/>
      <c r="J8" s="338"/>
      <c r="K8" s="338"/>
      <c r="L8" s="338"/>
      <c r="M8" s="338"/>
      <c r="N8" s="338"/>
      <c r="O8" s="338"/>
      <c r="P8" s="338"/>
      <c r="Q8" s="338"/>
      <c r="R8" s="338"/>
      <c r="S8" s="338"/>
      <c r="T8" s="338"/>
    </row>
    <row r="9" spans="1:20" s="3" customFormat="1" ht="18.75" customHeight="1" x14ac:dyDescent="0.2">
      <c r="A9" s="347" t="str">
        <f>'2. паспорт  ТП'!A8</f>
        <v>Акционерное общество "Янтарьэнерго" ДЗО  ПАО "Россети"</v>
      </c>
      <c r="B9" s="347"/>
      <c r="C9" s="347"/>
      <c r="D9" s="347"/>
      <c r="E9" s="347"/>
      <c r="F9" s="347"/>
      <c r="G9" s="347"/>
      <c r="H9" s="347"/>
      <c r="I9" s="347"/>
      <c r="J9" s="347"/>
      <c r="K9" s="347"/>
      <c r="L9" s="347"/>
      <c r="M9" s="347"/>
      <c r="N9" s="347"/>
      <c r="O9" s="347"/>
      <c r="P9" s="347"/>
      <c r="Q9" s="347"/>
      <c r="R9" s="347"/>
      <c r="S9" s="347"/>
      <c r="T9" s="347"/>
    </row>
    <row r="10" spans="1:20" s="3" customFormat="1" ht="18.75" customHeight="1" x14ac:dyDescent="0.2">
      <c r="A10" s="340" t="s">
        <v>5</v>
      </c>
      <c r="B10" s="340"/>
      <c r="C10" s="340"/>
      <c r="D10" s="340"/>
      <c r="E10" s="340"/>
      <c r="F10" s="340"/>
      <c r="G10" s="340"/>
      <c r="H10" s="340"/>
      <c r="I10" s="340"/>
      <c r="J10" s="340"/>
      <c r="K10" s="340"/>
      <c r="L10" s="340"/>
      <c r="M10" s="340"/>
      <c r="N10" s="340"/>
      <c r="O10" s="340"/>
      <c r="P10" s="340"/>
      <c r="Q10" s="340"/>
      <c r="R10" s="340"/>
      <c r="S10" s="340"/>
      <c r="T10" s="340"/>
    </row>
    <row r="11" spans="1:20" s="3" customFormat="1" ht="18.75" x14ac:dyDescent="0.2">
      <c r="A11" s="338"/>
      <c r="B11" s="338"/>
      <c r="C11" s="338"/>
      <c r="D11" s="338"/>
      <c r="E11" s="338"/>
      <c r="F11" s="338"/>
      <c r="G11" s="338"/>
      <c r="H11" s="338"/>
      <c r="I11" s="338"/>
      <c r="J11" s="338"/>
      <c r="K11" s="338"/>
      <c r="L11" s="338"/>
      <c r="M11" s="338"/>
      <c r="N11" s="338"/>
      <c r="O11" s="338"/>
      <c r="P11" s="338"/>
      <c r="Q11" s="338"/>
      <c r="R11" s="338"/>
      <c r="S11" s="338"/>
      <c r="T11" s="338"/>
    </row>
    <row r="12" spans="1:20" s="3" customFormat="1" ht="18.75" customHeight="1" x14ac:dyDescent="0.2">
      <c r="A12" s="347" t="str">
        <f>'2. паспорт  ТП'!A11</f>
        <v>H_16-0184</v>
      </c>
      <c r="B12" s="347"/>
      <c r="C12" s="347"/>
      <c r="D12" s="347"/>
      <c r="E12" s="347"/>
      <c r="F12" s="347"/>
      <c r="G12" s="347"/>
      <c r="H12" s="347"/>
      <c r="I12" s="347"/>
      <c r="J12" s="347"/>
      <c r="K12" s="347"/>
      <c r="L12" s="347"/>
      <c r="M12" s="347"/>
      <c r="N12" s="347"/>
      <c r="O12" s="347"/>
      <c r="P12" s="347"/>
      <c r="Q12" s="347"/>
      <c r="R12" s="347"/>
      <c r="S12" s="347"/>
      <c r="T12" s="347"/>
    </row>
    <row r="13" spans="1:20" s="3" customFormat="1" ht="18.75" customHeight="1" x14ac:dyDescent="0.2">
      <c r="A13" s="340" t="s">
        <v>4</v>
      </c>
      <c r="B13" s="340"/>
      <c r="C13" s="340"/>
      <c r="D13" s="340"/>
      <c r="E13" s="340"/>
      <c r="F13" s="340"/>
      <c r="G13" s="340"/>
      <c r="H13" s="340"/>
      <c r="I13" s="340"/>
      <c r="J13" s="340"/>
      <c r="K13" s="340"/>
      <c r="L13" s="340"/>
      <c r="M13" s="340"/>
      <c r="N13" s="340"/>
      <c r="O13" s="340"/>
      <c r="P13" s="340"/>
      <c r="Q13" s="340"/>
      <c r="R13" s="340"/>
      <c r="S13" s="340"/>
      <c r="T13" s="340"/>
    </row>
    <row r="14" spans="1:20" s="135"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row>
    <row r="15" spans="1:20" s="136" customFormat="1" ht="34.5" customHeight="1" x14ac:dyDescent="0.2">
      <c r="A15" s="352" t="str">
        <f>'2. паспорт  ТП'!A14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352"/>
      <c r="D15" s="352"/>
      <c r="E15" s="352"/>
      <c r="F15" s="352"/>
      <c r="G15" s="352"/>
      <c r="H15" s="352"/>
      <c r="I15" s="352"/>
      <c r="J15" s="352"/>
      <c r="K15" s="352"/>
      <c r="L15" s="352"/>
      <c r="M15" s="352"/>
      <c r="N15" s="352"/>
      <c r="O15" s="352"/>
      <c r="P15" s="352"/>
      <c r="Q15" s="352"/>
      <c r="R15" s="352"/>
      <c r="S15" s="352"/>
      <c r="T15" s="352"/>
    </row>
    <row r="16" spans="1:20" s="136" customFormat="1" ht="15" customHeight="1" x14ac:dyDescent="0.2">
      <c r="A16" s="340" t="s">
        <v>3</v>
      </c>
      <c r="B16" s="340"/>
      <c r="C16" s="340"/>
      <c r="D16" s="340"/>
      <c r="E16" s="340"/>
      <c r="F16" s="340"/>
      <c r="G16" s="340"/>
      <c r="H16" s="340"/>
      <c r="I16" s="340"/>
      <c r="J16" s="340"/>
      <c r="K16" s="340"/>
      <c r="L16" s="340"/>
      <c r="M16" s="340"/>
      <c r="N16" s="340"/>
      <c r="O16" s="340"/>
      <c r="P16" s="340"/>
      <c r="Q16" s="340"/>
      <c r="R16" s="340"/>
      <c r="S16" s="340"/>
      <c r="T16" s="340"/>
    </row>
    <row r="17" spans="1:113" s="136" customFormat="1" ht="15" customHeight="1" x14ac:dyDescent="0.2">
      <c r="A17" s="353"/>
      <c r="B17" s="353"/>
      <c r="C17" s="353"/>
      <c r="D17" s="353"/>
      <c r="E17" s="353"/>
      <c r="F17" s="353"/>
      <c r="G17" s="353"/>
      <c r="H17" s="353"/>
      <c r="I17" s="353"/>
      <c r="J17" s="353"/>
      <c r="K17" s="353"/>
      <c r="L17" s="353"/>
      <c r="M17" s="353"/>
      <c r="N17" s="353"/>
      <c r="O17" s="353"/>
      <c r="P17" s="353"/>
      <c r="Q17" s="353"/>
      <c r="R17" s="353"/>
      <c r="S17" s="353"/>
      <c r="T17" s="353"/>
    </row>
    <row r="18" spans="1:113" s="136" customFormat="1" ht="15" customHeight="1" x14ac:dyDescent="0.2">
      <c r="A18" s="341" t="s">
        <v>344</v>
      </c>
      <c r="B18" s="341"/>
      <c r="C18" s="341"/>
      <c r="D18" s="341"/>
      <c r="E18" s="341"/>
      <c r="F18" s="341"/>
      <c r="G18" s="341"/>
      <c r="H18" s="341"/>
      <c r="I18" s="341"/>
      <c r="J18" s="341"/>
      <c r="K18" s="341"/>
      <c r="L18" s="341"/>
      <c r="M18" s="341"/>
      <c r="N18" s="341"/>
      <c r="O18" s="341"/>
      <c r="P18" s="341"/>
      <c r="Q18" s="341"/>
      <c r="R18" s="341"/>
      <c r="S18" s="341"/>
      <c r="T18" s="341"/>
    </row>
    <row r="19" spans="1:113" s="15" customFormat="1" ht="21" customHeight="1" x14ac:dyDescent="0.25">
      <c r="A19" s="369"/>
      <c r="B19" s="369"/>
      <c r="C19" s="369"/>
      <c r="D19" s="369"/>
      <c r="E19" s="369"/>
      <c r="F19" s="369"/>
      <c r="G19" s="369"/>
      <c r="H19" s="369"/>
      <c r="I19" s="369"/>
      <c r="J19" s="369"/>
      <c r="K19" s="369"/>
      <c r="L19" s="369"/>
      <c r="M19" s="369"/>
      <c r="N19" s="369"/>
      <c r="O19" s="369"/>
      <c r="P19" s="369"/>
      <c r="Q19" s="369"/>
      <c r="R19" s="369"/>
      <c r="S19" s="369"/>
      <c r="T19" s="369"/>
    </row>
    <row r="20" spans="1:113" ht="46.5" customHeight="1" x14ac:dyDescent="0.25">
      <c r="A20" s="363" t="s">
        <v>2</v>
      </c>
      <c r="B20" s="356" t="s">
        <v>193</v>
      </c>
      <c r="C20" s="357"/>
      <c r="D20" s="360" t="s">
        <v>115</v>
      </c>
      <c r="E20" s="356" t="s">
        <v>372</v>
      </c>
      <c r="F20" s="357"/>
      <c r="G20" s="356" t="s">
        <v>211</v>
      </c>
      <c r="H20" s="357"/>
      <c r="I20" s="356" t="s">
        <v>114</v>
      </c>
      <c r="J20" s="357"/>
      <c r="K20" s="360" t="s">
        <v>113</v>
      </c>
      <c r="L20" s="356" t="s">
        <v>112</v>
      </c>
      <c r="M20" s="357"/>
      <c r="N20" s="356" t="s">
        <v>454</v>
      </c>
      <c r="O20" s="357"/>
      <c r="P20" s="360" t="s">
        <v>111</v>
      </c>
      <c r="Q20" s="366" t="s">
        <v>110</v>
      </c>
      <c r="R20" s="367"/>
      <c r="S20" s="366" t="s">
        <v>109</v>
      </c>
      <c r="T20" s="368"/>
    </row>
    <row r="21" spans="1:113" ht="204.75" customHeight="1" x14ac:dyDescent="0.25">
      <c r="A21" s="364"/>
      <c r="B21" s="358"/>
      <c r="C21" s="359"/>
      <c r="D21" s="362"/>
      <c r="E21" s="358"/>
      <c r="F21" s="359"/>
      <c r="G21" s="358"/>
      <c r="H21" s="359"/>
      <c r="I21" s="358"/>
      <c r="J21" s="359"/>
      <c r="K21" s="361"/>
      <c r="L21" s="358"/>
      <c r="M21" s="359"/>
      <c r="N21" s="358"/>
      <c r="O21" s="359"/>
      <c r="P21" s="361"/>
      <c r="Q21" s="36" t="s">
        <v>108</v>
      </c>
      <c r="R21" s="36" t="s">
        <v>343</v>
      </c>
      <c r="S21" s="36" t="s">
        <v>107</v>
      </c>
      <c r="T21" s="36" t="s">
        <v>106</v>
      </c>
    </row>
    <row r="22" spans="1:113" ht="51.75" customHeight="1" x14ac:dyDescent="0.25">
      <c r="A22" s="365"/>
      <c r="B22" s="59" t="s">
        <v>104</v>
      </c>
      <c r="C22" s="59" t="s">
        <v>105</v>
      </c>
      <c r="D22" s="361"/>
      <c r="E22" s="59" t="s">
        <v>104</v>
      </c>
      <c r="F22" s="59" t="s">
        <v>105</v>
      </c>
      <c r="G22" s="59" t="s">
        <v>104</v>
      </c>
      <c r="H22" s="59" t="s">
        <v>105</v>
      </c>
      <c r="I22" s="59" t="s">
        <v>104</v>
      </c>
      <c r="J22" s="59" t="s">
        <v>105</v>
      </c>
      <c r="K22" s="59" t="s">
        <v>104</v>
      </c>
      <c r="L22" s="59" t="s">
        <v>104</v>
      </c>
      <c r="M22" s="59" t="s">
        <v>105</v>
      </c>
      <c r="N22" s="59" t="s">
        <v>104</v>
      </c>
      <c r="O22" s="59" t="s">
        <v>105</v>
      </c>
      <c r="P22" s="119" t="s">
        <v>104</v>
      </c>
      <c r="Q22" s="36" t="s">
        <v>104</v>
      </c>
      <c r="R22" s="36" t="s">
        <v>104</v>
      </c>
      <c r="S22" s="36" t="s">
        <v>104</v>
      </c>
      <c r="T22" s="36" t="s">
        <v>104</v>
      </c>
    </row>
    <row r="23" spans="1:113" x14ac:dyDescent="0.25">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113" s="15" customFormat="1" ht="24" customHeight="1" x14ac:dyDescent="0.25">
      <c r="A24" s="16" t="s">
        <v>261</v>
      </c>
      <c r="B24" s="16" t="s">
        <v>261</v>
      </c>
      <c r="C24" s="16" t="s">
        <v>261</v>
      </c>
      <c r="D24" s="16" t="s">
        <v>261</v>
      </c>
      <c r="E24" s="16" t="s">
        <v>261</v>
      </c>
      <c r="F24" s="16" t="s">
        <v>261</v>
      </c>
      <c r="G24" s="16" t="s">
        <v>261</v>
      </c>
      <c r="H24" s="16" t="s">
        <v>261</v>
      </c>
      <c r="I24" s="16" t="s">
        <v>261</v>
      </c>
      <c r="J24" s="16" t="s">
        <v>261</v>
      </c>
      <c r="K24" s="16" t="s">
        <v>261</v>
      </c>
      <c r="L24" s="16" t="s">
        <v>261</v>
      </c>
      <c r="M24" s="16" t="s">
        <v>261</v>
      </c>
      <c r="N24" s="16" t="s">
        <v>261</v>
      </c>
      <c r="O24" s="16" t="s">
        <v>261</v>
      </c>
      <c r="P24" s="16" t="s">
        <v>261</v>
      </c>
      <c r="Q24" s="16" t="s">
        <v>261</v>
      </c>
      <c r="R24" s="16" t="s">
        <v>261</v>
      </c>
      <c r="S24" s="16" t="s">
        <v>261</v>
      </c>
      <c r="T24" s="16" t="s">
        <v>261</v>
      </c>
    </row>
    <row r="25" spans="1:113" ht="3" customHeight="1" x14ac:dyDescent="0.25"/>
    <row r="26" spans="1:113" s="14" customFormat="1" ht="12.75" x14ac:dyDescent="0.2"/>
    <row r="27" spans="1:113" s="14" customFormat="1" x14ac:dyDescent="0.25">
      <c r="B27" s="12" t="s">
        <v>103</v>
      </c>
      <c r="C27" s="12"/>
      <c r="D27" s="12"/>
      <c r="E27" s="12"/>
      <c r="F27" s="12"/>
      <c r="G27" s="12"/>
      <c r="H27" s="12"/>
      <c r="I27" s="12"/>
      <c r="J27" s="12"/>
      <c r="K27" s="12"/>
      <c r="L27" s="12"/>
      <c r="M27" s="12"/>
      <c r="N27" s="12"/>
      <c r="O27" s="12"/>
      <c r="P27" s="12"/>
      <c r="Q27" s="12"/>
      <c r="R27" s="12"/>
    </row>
    <row r="28" spans="1:113" x14ac:dyDescent="0.25">
      <c r="B28" s="355" t="s">
        <v>378</v>
      </c>
      <c r="C28" s="355"/>
      <c r="D28" s="355"/>
      <c r="E28" s="355"/>
      <c r="F28" s="355"/>
      <c r="G28" s="355"/>
      <c r="H28" s="355"/>
      <c r="I28" s="355"/>
      <c r="J28" s="355"/>
      <c r="K28" s="355"/>
      <c r="L28" s="355"/>
      <c r="M28" s="355"/>
      <c r="N28" s="355"/>
      <c r="O28" s="355"/>
      <c r="P28" s="355"/>
      <c r="Q28" s="355"/>
      <c r="R28" s="355"/>
    </row>
    <row r="29" spans="1:113" x14ac:dyDescent="0.25">
      <c r="B29" s="12"/>
      <c r="C29" s="12"/>
      <c r="D29" s="12"/>
      <c r="E29" s="12"/>
      <c r="F29" s="12"/>
      <c r="G29" s="12"/>
      <c r="H29" s="12"/>
      <c r="I29" s="12"/>
      <c r="J29" s="12"/>
      <c r="K29" s="12"/>
      <c r="L29" s="12"/>
      <c r="M29" s="12"/>
      <c r="N29" s="12"/>
      <c r="O29" s="12"/>
      <c r="P29" s="12"/>
      <c r="Q29" s="12"/>
      <c r="R29" s="12"/>
      <c r="S29" s="12"/>
      <c r="T29" s="12"/>
      <c r="U29" s="12"/>
      <c r="V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row>
    <row r="30" spans="1:113" x14ac:dyDescent="0.25">
      <c r="B30" s="11" t="s">
        <v>342</v>
      </c>
      <c r="C30" s="11"/>
      <c r="D30" s="11"/>
      <c r="E30" s="11"/>
      <c r="F30" s="9"/>
      <c r="G30" s="9"/>
      <c r="H30" s="11"/>
      <c r="I30" s="11"/>
      <c r="J30" s="11"/>
      <c r="K30" s="11"/>
      <c r="L30" s="11"/>
      <c r="M30" s="11"/>
      <c r="N30" s="11"/>
      <c r="O30" s="11"/>
      <c r="P30" s="11"/>
      <c r="Q30" s="11"/>
      <c r="R30" s="11"/>
      <c r="S30" s="13"/>
      <c r="T30" s="13"/>
      <c r="U30" s="13"/>
      <c r="V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row>
    <row r="31" spans="1:113" x14ac:dyDescent="0.25">
      <c r="B31" s="11" t="s">
        <v>102</v>
      </c>
      <c r="C31" s="11"/>
      <c r="D31" s="11"/>
      <c r="E31" s="11"/>
      <c r="F31" s="9"/>
      <c r="G31" s="9"/>
      <c r="H31" s="11"/>
      <c r="I31" s="11"/>
      <c r="J31" s="11"/>
      <c r="K31" s="11"/>
      <c r="L31" s="11"/>
      <c r="M31" s="11"/>
      <c r="N31" s="11"/>
      <c r="O31" s="11"/>
      <c r="P31" s="11"/>
      <c r="Q31" s="11"/>
      <c r="R31" s="11"/>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s="9" customFormat="1" x14ac:dyDescent="0.25">
      <c r="B32" s="11" t="s">
        <v>101</v>
      </c>
      <c r="C32" s="11"/>
      <c r="D32" s="11"/>
      <c r="E32" s="11"/>
      <c r="H32" s="11"/>
      <c r="I32" s="11"/>
      <c r="J32" s="11"/>
      <c r="K32" s="11"/>
      <c r="L32" s="11"/>
      <c r="M32" s="11"/>
      <c r="N32" s="11"/>
      <c r="O32" s="11"/>
      <c r="P32" s="11"/>
      <c r="Q32" s="11"/>
      <c r="R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row>
    <row r="33" spans="2:113" s="9" customFormat="1" x14ac:dyDescent="0.25">
      <c r="B33" s="11" t="s">
        <v>100</v>
      </c>
      <c r="C33" s="11"/>
      <c r="D33" s="11"/>
      <c r="E33" s="11"/>
      <c r="H33" s="11"/>
      <c r="I33" s="11"/>
      <c r="J33" s="11"/>
      <c r="K33" s="11"/>
      <c r="L33" s="11"/>
      <c r="M33" s="11"/>
      <c r="N33" s="11"/>
      <c r="O33" s="11"/>
      <c r="P33" s="11"/>
      <c r="Q33" s="11"/>
      <c r="R33" s="11"/>
      <c r="S33" s="11"/>
      <c r="T33" s="11"/>
      <c r="U33" s="11"/>
      <c r="V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99</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98</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97</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96</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95</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94</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A2" sqref="A1:XFD2"/>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65</v>
      </c>
    </row>
    <row r="2" spans="1:27" s="3" customFormat="1" ht="18.75" customHeight="1" x14ac:dyDescent="0.3">
      <c r="Q2" s="132"/>
      <c r="R2" s="132"/>
      <c r="AA2" s="1" t="s">
        <v>7</v>
      </c>
    </row>
    <row r="3" spans="1:27" s="3" customFormat="1" ht="18.75" customHeight="1" x14ac:dyDescent="0.3">
      <c r="Q3" s="132"/>
      <c r="R3" s="132"/>
      <c r="AA3" s="1" t="s">
        <v>64</v>
      </c>
    </row>
    <row r="4" spans="1:27" s="3" customFormat="1" x14ac:dyDescent="0.2">
      <c r="E4" s="133"/>
      <c r="Q4" s="132"/>
      <c r="R4" s="132"/>
    </row>
    <row r="5" spans="1:27" s="3" customFormat="1" x14ac:dyDescent="0.2">
      <c r="A5" s="346" t="str">
        <f>'3.1. паспорт Техсостояние ПС'!A5</f>
        <v>Год раскрытия информации: 2020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3" customFormat="1" x14ac:dyDescent="0.2">
      <c r="A6" s="122"/>
      <c r="B6" s="122"/>
      <c r="C6" s="122"/>
      <c r="D6" s="122"/>
      <c r="E6" s="122"/>
      <c r="F6" s="122"/>
      <c r="G6" s="122"/>
      <c r="H6" s="122"/>
      <c r="I6" s="122"/>
      <c r="J6" s="122"/>
      <c r="K6" s="122"/>
      <c r="L6" s="122"/>
      <c r="M6" s="122"/>
      <c r="N6" s="122"/>
      <c r="O6" s="122"/>
      <c r="P6" s="122"/>
      <c r="Q6" s="122"/>
      <c r="R6" s="122"/>
      <c r="S6" s="122"/>
      <c r="T6" s="122"/>
    </row>
    <row r="7" spans="1:27" s="3" customFormat="1" ht="18.75" x14ac:dyDescent="0.2">
      <c r="E7" s="338" t="s">
        <v>6</v>
      </c>
      <c r="F7" s="338"/>
      <c r="G7" s="338"/>
      <c r="H7" s="338"/>
      <c r="I7" s="338"/>
      <c r="J7" s="338"/>
      <c r="K7" s="338"/>
      <c r="L7" s="338"/>
      <c r="M7" s="338"/>
      <c r="N7" s="338"/>
      <c r="O7" s="338"/>
      <c r="P7" s="338"/>
      <c r="Q7" s="338"/>
      <c r="R7" s="338"/>
      <c r="S7" s="338"/>
      <c r="T7" s="338"/>
      <c r="U7" s="338"/>
      <c r="V7" s="338"/>
      <c r="W7" s="338"/>
      <c r="X7" s="338"/>
      <c r="Y7" s="338"/>
    </row>
    <row r="8" spans="1:27" s="3" customFormat="1" ht="18.75" x14ac:dyDescent="0.2">
      <c r="E8" s="123"/>
      <c r="F8" s="123"/>
      <c r="G8" s="123"/>
      <c r="H8" s="123"/>
      <c r="I8" s="123"/>
      <c r="J8" s="123"/>
      <c r="K8" s="123"/>
      <c r="L8" s="123"/>
      <c r="M8" s="123"/>
      <c r="N8" s="123"/>
      <c r="O8" s="123"/>
      <c r="P8" s="123"/>
      <c r="Q8" s="123"/>
      <c r="R8" s="123"/>
      <c r="S8" s="112"/>
      <c r="T8" s="112"/>
      <c r="U8" s="112"/>
      <c r="V8" s="112"/>
      <c r="W8" s="112"/>
    </row>
    <row r="9" spans="1:27" s="3" customFormat="1" ht="18.75" customHeight="1" x14ac:dyDescent="0.2">
      <c r="E9" s="347" t="str">
        <f>'3.1. паспорт Техсостояние ПС'!A9</f>
        <v>Акционерное общество "Янтарьэнерго" ДЗО  ПАО "Россети"</v>
      </c>
      <c r="F9" s="347"/>
      <c r="G9" s="347"/>
      <c r="H9" s="347"/>
      <c r="I9" s="347"/>
      <c r="J9" s="347"/>
      <c r="K9" s="347"/>
      <c r="L9" s="347"/>
      <c r="M9" s="347"/>
      <c r="N9" s="347"/>
      <c r="O9" s="347"/>
      <c r="P9" s="347"/>
      <c r="Q9" s="347"/>
      <c r="R9" s="347"/>
      <c r="S9" s="347"/>
      <c r="T9" s="347"/>
      <c r="U9" s="347"/>
      <c r="V9" s="347"/>
      <c r="W9" s="347"/>
      <c r="X9" s="347"/>
      <c r="Y9" s="347"/>
    </row>
    <row r="10" spans="1:27" s="3" customFormat="1" ht="18.75" customHeight="1" x14ac:dyDescent="0.2">
      <c r="E10" s="340" t="s">
        <v>5</v>
      </c>
      <c r="F10" s="340"/>
      <c r="G10" s="340"/>
      <c r="H10" s="340"/>
      <c r="I10" s="340"/>
      <c r="J10" s="340"/>
      <c r="K10" s="340"/>
      <c r="L10" s="340"/>
      <c r="M10" s="340"/>
      <c r="N10" s="340"/>
      <c r="O10" s="340"/>
      <c r="P10" s="340"/>
      <c r="Q10" s="340"/>
      <c r="R10" s="340"/>
      <c r="S10" s="340"/>
      <c r="T10" s="340"/>
      <c r="U10" s="340"/>
      <c r="V10" s="340"/>
      <c r="W10" s="340"/>
      <c r="X10" s="340"/>
      <c r="Y10" s="340"/>
    </row>
    <row r="11" spans="1:27" s="3" customFormat="1" ht="18.75" x14ac:dyDescent="0.2">
      <c r="E11" s="123"/>
      <c r="F11" s="123"/>
      <c r="G11" s="123"/>
      <c r="H11" s="123"/>
      <c r="I11" s="123"/>
      <c r="J11" s="123"/>
      <c r="K11" s="123"/>
      <c r="L11" s="123"/>
      <c r="M11" s="123"/>
      <c r="N11" s="123"/>
      <c r="O11" s="123"/>
      <c r="P11" s="123"/>
      <c r="Q11" s="123"/>
      <c r="R11" s="123"/>
      <c r="S11" s="112"/>
      <c r="T11" s="112"/>
      <c r="U11" s="112"/>
      <c r="V11" s="112"/>
      <c r="W11" s="112"/>
    </row>
    <row r="12" spans="1:27" s="3" customFormat="1" ht="18.75" customHeight="1" x14ac:dyDescent="0.2">
      <c r="E12" s="347" t="str">
        <f>'1. паспорт местоположение'!A12</f>
        <v>H_16-0184</v>
      </c>
      <c r="F12" s="347"/>
      <c r="G12" s="347"/>
      <c r="H12" s="347"/>
      <c r="I12" s="347"/>
      <c r="J12" s="347"/>
      <c r="K12" s="347"/>
      <c r="L12" s="347"/>
      <c r="M12" s="347"/>
      <c r="N12" s="347"/>
      <c r="O12" s="347"/>
      <c r="P12" s="347"/>
      <c r="Q12" s="347"/>
      <c r="R12" s="347"/>
      <c r="S12" s="347"/>
      <c r="T12" s="347"/>
      <c r="U12" s="347"/>
      <c r="V12" s="347"/>
      <c r="W12" s="347"/>
      <c r="X12" s="347"/>
      <c r="Y12" s="347"/>
    </row>
    <row r="13" spans="1:27" s="3" customFormat="1" ht="18.75" customHeight="1" x14ac:dyDescent="0.2">
      <c r="E13" s="340" t="s">
        <v>4</v>
      </c>
      <c r="F13" s="340"/>
      <c r="G13" s="340"/>
      <c r="H13" s="340"/>
      <c r="I13" s="340"/>
      <c r="J13" s="340"/>
      <c r="K13" s="340"/>
      <c r="L13" s="340"/>
      <c r="M13" s="340"/>
      <c r="N13" s="340"/>
      <c r="O13" s="340"/>
      <c r="P13" s="340"/>
      <c r="Q13" s="340"/>
      <c r="R13" s="340"/>
      <c r="S13" s="340"/>
      <c r="T13" s="340"/>
      <c r="U13" s="340"/>
      <c r="V13" s="340"/>
      <c r="W13" s="340"/>
      <c r="X13" s="340"/>
      <c r="Y13" s="340"/>
    </row>
    <row r="14" spans="1:27" s="135" customFormat="1" ht="15.75" customHeight="1" x14ac:dyDescent="0.2">
      <c r="E14" s="121"/>
      <c r="F14" s="121"/>
      <c r="G14" s="121"/>
      <c r="H14" s="121"/>
      <c r="I14" s="121"/>
      <c r="J14" s="121"/>
      <c r="K14" s="121"/>
      <c r="L14" s="121"/>
      <c r="M14" s="121"/>
      <c r="N14" s="121"/>
      <c r="O14" s="121"/>
      <c r="P14" s="121"/>
      <c r="Q14" s="121"/>
      <c r="R14" s="121"/>
      <c r="S14" s="121"/>
      <c r="T14" s="121"/>
      <c r="U14" s="121"/>
      <c r="V14" s="121"/>
      <c r="W14" s="121"/>
    </row>
    <row r="15" spans="1:27" s="136" customFormat="1" ht="39" customHeight="1" x14ac:dyDescent="0.2">
      <c r="E15" s="352" t="str">
        <f>'3.1. паспорт Техсостояние ПС'!A15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F15" s="352"/>
      <c r="G15" s="352"/>
      <c r="H15" s="352"/>
      <c r="I15" s="352"/>
      <c r="J15" s="352"/>
      <c r="K15" s="352"/>
      <c r="L15" s="352"/>
      <c r="M15" s="352"/>
      <c r="N15" s="352"/>
      <c r="O15" s="352"/>
      <c r="P15" s="352"/>
      <c r="Q15" s="352"/>
      <c r="R15" s="352"/>
      <c r="S15" s="352"/>
      <c r="T15" s="352"/>
      <c r="U15" s="352"/>
      <c r="V15" s="352"/>
      <c r="W15" s="352"/>
      <c r="X15" s="352"/>
      <c r="Y15" s="352"/>
    </row>
    <row r="16" spans="1:27" s="136" customFormat="1" ht="15" customHeight="1" x14ac:dyDescent="0.2">
      <c r="E16" s="340" t="s">
        <v>3</v>
      </c>
      <c r="F16" s="340"/>
      <c r="G16" s="340"/>
      <c r="H16" s="340"/>
      <c r="I16" s="340"/>
      <c r="J16" s="340"/>
      <c r="K16" s="340"/>
      <c r="L16" s="340"/>
      <c r="M16" s="340"/>
      <c r="N16" s="340"/>
      <c r="O16" s="340"/>
      <c r="P16" s="340"/>
      <c r="Q16" s="340"/>
      <c r="R16" s="340"/>
      <c r="S16" s="340"/>
      <c r="T16" s="340"/>
      <c r="U16" s="340"/>
      <c r="V16" s="340"/>
      <c r="W16" s="340"/>
      <c r="X16" s="340"/>
      <c r="Y16" s="340"/>
    </row>
    <row r="17" spans="1:27" s="136"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6" customFormat="1" ht="15" customHeight="1" x14ac:dyDescent="0.2">
      <c r="E18" s="341"/>
      <c r="F18" s="341"/>
      <c r="G18" s="341"/>
      <c r="H18" s="341"/>
      <c r="I18" s="341"/>
      <c r="J18" s="341"/>
      <c r="K18" s="341"/>
      <c r="L18" s="341"/>
      <c r="M18" s="341"/>
      <c r="N18" s="341"/>
      <c r="O18" s="341"/>
      <c r="P18" s="341"/>
      <c r="Q18" s="341"/>
      <c r="R18" s="341"/>
      <c r="S18" s="341"/>
      <c r="T18" s="341"/>
      <c r="U18" s="341"/>
      <c r="V18" s="341"/>
      <c r="W18" s="341"/>
      <c r="X18" s="341"/>
      <c r="Y18" s="341"/>
    </row>
    <row r="19" spans="1:27" ht="25.5" customHeight="1" x14ac:dyDescent="0.25">
      <c r="A19" s="341" t="s">
        <v>346</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15" customFormat="1" ht="21" customHeight="1" x14ac:dyDescent="0.25"/>
    <row r="21" spans="1:27" ht="15.75" customHeight="1" x14ac:dyDescent="0.25">
      <c r="A21" s="370" t="s">
        <v>2</v>
      </c>
      <c r="B21" s="373" t="s">
        <v>353</v>
      </c>
      <c r="C21" s="374"/>
      <c r="D21" s="373" t="s">
        <v>355</v>
      </c>
      <c r="E21" s="374"/>
      <c r="F21" s="366" t="s">
        <v>87</v>
      </c>
      <c r="G21" s="368"/>
      <c r="H21" s="368"/>
      <c r="I21" s="367"/>
      <c r="J21" s="370" t="s">
        <v>356</v>
      </c>
      <c r="K21" s="373" t="s">
        <v>357</v>
      </c>
      <c r="L21" s="374"/>
      <c r="M21" s="373" t="s">
        <v>358</v>
      </c>
      <c r="N21" s="374"/>
      <c r="O21" s="373" t="s">
        <v>345</v>
      </c>
      <c r="P21" s="374"/>
      <c r="Q21" s="373" t="s">
        <v>120</v>
      </c>
      <c r="R21" s="374"/>
      <c r="S21" s="370" t="s">
        <v>119</v>
      </c>
      <c r="T21" s="370" t="s">
        <v>359</v>
      </c>
      <c r="U21" s="370" t="s">
        <v>354</v>
      </c>
      <c r="V21" s="373" t="s">
        <v>118</v>
      </c>
      <c r="W21" s="374"/>
      <c r="X21" s="366" t="s">
        <v>110</v>
      </c>
      <c r="Y21" s="368"/>
      <c r="Z21" s="366" t="s">
        <v>109</v>
      </c>
      <c r="AA21" s="368"/>
    </row>
    <row r="22" spans="1:27" ht="216" customHeight="1" x14ac:dyDescent="0.25">
      <c r="A22" s="371"/>
      <c r="B22" s="375"/>
      <c r="C22" s="376"/>
      <c r="D22" s="375"/>
      <c r="E22" s="376"/>
      <c r="F22" s="366" t="s">
        <v>117</v>
      </c>
      <c r="G22" s="367"/>
      <c r="H22" s="366" t="s">
        <v>116</v>
      </c>
      <c r="I22" s="367"/>
      <c r="J22" s="372"/>
      <c r="K22" s="375"/>
      <c r="L22" s="376"/>
      <c r="M22" s="375"/>
      <c r="N22" s="376"/>
      <c r="O22" s="375"/>
      <c r="P22" s="376"/>
      <c r="Q22" s="375"/>
      <c r="R22" s="376"/>
      <c r="S22" s="372"/>
      <c r="T22" s="372"/>
      <c r="U22" s="372"/>
      <c r="V22" s="375"/>
      <c r="W22" s="376"/>
      <c r="X22" s="36" t="s">
        <v>108</v>
      </c>
      <c r="Y22" s="36" t="s">
        <v>343</v>
      </c>
      <c r="Z22" s="36" t="s">
        <v>107</v>
      </c>
      <c r="AA22" s="36" t="s">
        <v>106</v>
      </c>
    </row>
    <row r="23" spans="1:27" ht="60" customHeight="1" x14ac:dyDescent="0.25">
      <c r="A23" s="372"/>
      <c r="B23" s="120" t="s">
        <v>104</v>
      </c>
      <c r="C23" s="120" t="s">
        <v>105</v>
      </c>
      <c r="D23" s="120" t="s">
        <v>104</v>
      </c>
      <c r="E23" s="120" t="s">
        <v>105</v>
      </c>
      <c r="F23" s="120" t="s">
        <v>104</v>
      </c>
      <c r="G23" s="120" t="s">
        <v>105</v>
      </c>
      <c r="H23" s="120" t="s">
        <v>104</v>
      </c>
      <c r="I23" s="120" t="s">
        <v>105</v>
      </c>
      <c r="J23" s="120" t="s">
        <v>104</v>
      </c>
      <c r="K23" s="120" t="s">
        <v>104</v>
      </c>
      <c r="L23" s="120" t="s">
        <v>105</v>
      </c>
      <c r="M23" s="120" t="s">
        <v>104</v>
      </c>
      <c r="N23" s="120" t="s">
        <v>105</v>
      </c>
      <c r="O23" s="120" t="s">
        <v>104</v>
      </c>
      <c r="P23" s="120" t="s">
        <v>105</v>
      </c>
      <c r="Q23" s="120" t="s">
        <v>104</v>
      </c>
      <c r="R23" s="120" t="s">
        <v>105</v>
      </c>
      <c r="S23" s="120" t="s">
        <v>104</v>
      </c>
      <c r="T23" s="120" t="s">
        <v>104</v>
      </c>
      <c r="U23" s="120" t="s">
        <v>104</v>
      </c>
      <c r="V23" s="120" t="s">
        <v>104</v>
      </c>
      <c r="W23" s="120" t="s">
        <v>105</v>
      </c>
      <c r="X23" s="120" t="s">
        <v>104</v>
      </c>
      <c r="Y23" s="120" t="s">
        <v>104</v>
      </c>
      <c r="Z23" s="36" t="s">
        <v>104</v>
      </c>
      <c r="AA23" s="36" t="s">
        <v>104</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19</v>
      </c>
      <c r="R24" s="40">
        <v>20</v>
      </c>
      <c r="S24" s="40">
        <v>21</v>
      </c>
      <c r="T24" s="40">
        <v>22</v>
      </c>
      <c r="U24" s="40">
        <v>23</v>
      </c>
      <c r="V24" s="40">
        <v>24</v>
      </c>
      <c r="W24" s="40">
        <v>25</v>
      </c>
      <c r="X24" s="40">
        <v>26</v>
      </c>
      <c r="Y24" s="40">
        <v>27</v>
      </c>
      <c r="Z24" s="40">
        <v>28</v>
      </c>
      <c r="AA24" s="40">
        <v>29</v>
      </c>
    </row>
    <row r="25" spans="1:27" s="15" customFormat="1" ht="24" customHeight="1" x14ac:dyDescent="0.25">
      <c r="A25" s="41" t="s">
        <v>261</v>
      </c>
      <c r="B25" s="41" t="s">
        <v>261</v>
      </c>
      <c r="C25" s="41" t="s">
        <v>261</v>
      </c>
      <c r="D25" s="41" t="s">
        <v>261</v>
      </c>
      <c r="E25" s="41" t="s">
        <v>261</v>
      </c>
      <c r="F25" s="41" t="s">
        <v>261</v>
      </c>
      <c r="G25" s="41" t="s">
        <v>261</v>
      </c>
      <c r="H25" s="41" t="s">
        <v>261</v>
      </c>
      <c r="I25" s="41" t="s">
        <v>261</v>
      </c>
      <c r="J25" s="41" t="s">
        <v>261</v>
      </c>
      <c r="K25" s="41" t="s">
        <v>261</v>
      </c>
      <c r="L25" s="41" t="s">
        <v>261</v>
      </c>
      <c r="M25" s="41" t="s">
        <v>261</v>
      </c>
      <c r="N25" s="41" t="s">
        <v>261</v>
      </c>
      <c r="O25" s="41" t="s">
        <v>261</v>
      </c>
      <c r="P25" s="41" t="s">
        <v>261</v>
      </c>
      <c r="Q25" s="41" t="s">
        <v>261</v>
      </c>
      <c r="R25" s="41" t="s">
        <v>261</v>
      </c>
      <c r="S25" s="41" t="s">
        <v>261</v>
      </c>
      <c r="T25" s="41" t="s">
        <v>261</v>
      </c>
      <c r="U25" s="41" t="s">
        <v>261</v>
      </c>
      <c r="V25" s="41" t="s">
        <v>261</v>
      </c>
      <c r="W25" s="41" t="s">
        <v>261</v>
      </c>
      <c r="X25" s="41" t="s">
        <v>261</v>
      </c>
      <c r="Y25" s="41" t="s">
        <v>261</v>
      </c>
      <c r="Z25" s="41" t="s">
        <v>261</v>
      </c>
      <c r="AA25" s="41" t="s">
        <v>261</v>
      </c>
    </row>
    <row r="26" spans="1:27" ht="3" customHeight="1" x14ac:dyDescent="0.25">
      <c r="X26" s="37"/>
      <c r="Y26" s="38"/>
      <c r="Z26" s="9"/>
      <c r="AA26" s="9"/>
    </row>
    <row r="27" spans="1:27" s="14" customFormat="1" ht="12.75" x14ac:dyDescent="0.2">
      <c r="X27" s="39"/>
      <c r="Y27" s="39"/>
      <c r="Z27" s="39"/>
      <c r="AA27" s="39"/>
    </row>
    <row r="28" spans="1:27" s="14"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31" customWidth="1"/>
    <col min="2" max="2" width="53.5703125" style="131" customWidth="1"/>
    <col min="3" max="3" width="98.28515625" style="131" customWidth="1"/>
    <col min="4" max="4" width="14.42578125" style="131" customWidth="1"/>
    <col min="5" max="5" width="36.5703125" style="131" customWidth="1"/>
    <col min="6" max="6" width="20" style="131" customWidth="1"/>
    <col min="7" max="7" width="25.5703125" style="131" customWidth="1"/>
    <col min="8" max="8" width="16.42578125" style="131" customWidth="1"/>
    <col min="9" max="16384" width="9.140625" style="131"/>
  </cols>
  <sheetData>
    <row r="1" spans="1:29" s="3" customFormat="1" ht="18.75" customHeight="1" x14ac:dyDescent="0.2">
      <c r="C1" s="5" t="s">
        <v>65</v>
      </c>
      <c r="E1" s="132"/>
      <c r="F1" s="132"/>
    </row>
    <row r="2" spans="1:29" s="3" customFormat="1" ht="18.75" customHeight="1" x14ac:dyDescent="0.3">
      <c r="C2" s="1" t="s">
        <v>7</v>
      </c>
      <c r="E2" s="132"/>
      <c r="F2" s="132"/>
    </row>
    <row r="3" spans="1:29" s="3" customFormat="1" ht="18.75" x14ac:dyDescent="0.3">
      <c r="A3" s="133"/>
      <c r="C3" s="1" t="s">
        <v>64</v>
      </c>
      <c r="E3" s="132"/>
      <c r="F3" s="132"/>
    </row>
    <row r="4" spans="1:29" s="3" customFormat="1" ht="18.75" x14ac:dyDescent="0.3">
      <c r="A4" s="133"/>
      <c r="C4" s="1"/>
      <c r="E4" s="132"/>
      <c r="F4" s="132"/>
    </row>
    <row r="5" spans="1:29" s="3" customFormat="1" ht="15.75" x14ac:dyDescent="0.2">
      <c r="A5" s="346" t="str">
        <f>'3.2 паспорт Техсостояние ЛЭП'!A5</f>
        <v>Год раскрытия информации: 2020 год</v>
      </c>
      <c r="B5" s="346"/>
      <c r="C5" s="346"/>
      <c r="D5" s="61"/>
      <c r="E5" s="61"/>
      <c r="F5" s="61"/>
      <c r="G5" s="61"/>
      <c r="H5" s="61"/>
      <c r="I5" s="61"/>
      <c r="J5" s="61"/>
      <c r="K5" s="61"/>
      <c r="L5" s="61"/>
      <c r="M5" s="61"/>
      <c r="N5" s="61"/>
      <c r="O5" s="61"/>
      <c r="P5" s="61"/>
      <c r="Q5" s="61"/>
      <c r="R5" s="61"/>
      <c r="S5" s="61"/>
      <c r="T5" s="61"/>
      <c r="U5" s="61"/>
      <c r="V5" s="61"/>
      <c r="W5" s="61"/>
      <c r="X5" s="61"/>
      <c r="Y5" s="61"/>
      <c r="Z5" s="61"/>
      <c r="AA5" s="61"/>
      <c r="AB5" s="61"/>
      <c r="AC5" s="61"/>
    </row>
    <row r="6" spans="1:29" s="3" customFormat="1" ht="18.75" x14ac:dyDescent="0.3">
      <c r="A6" s="133"/>
      <c r="E6" s="132"/>
      <c r="F6" s="132"/>
      <c r="G6" s="1"/>
    </row>
    <row r="7" spans="1:29" s="3" customFormat="1" ht="18.75" x14ac:dyDescent="0.2">
      <c r="A7" s="338" t="s">
        <v>6</v>
      </c>
      <c r="B7" s="338"/>
      <c r="C7" s="338"/>
      <c r="D7" s="112"/>
      <c r="E7" s="112"/>
      <c r="F7" s="112"/>
      <c r="G7" s="112"/>
      <c r="H7" s="112"/>
      <c r="I7" s="112"/>
      <c r="J7" s="112"/>
      <c r="K7" s="112"/>
      <c r="L7" s="112"/>
      <c r="M7" s="112"/>
      <c r="N7" s="112"/>
      <c r="O7" s="112"/>
      <c r="P7" s="112"/>
      <c r="Q7" s="112"/>
      <c r="R7" s="112"/>
      <c r="S7" s="112"/>
      <c r="T7" s="112"/>
      <c r="U7" s="112"/>
    </row>
    <row r="8" spans="1:29" s="3" customFormat="1" ht="18.75" x14ac:dyDescent="0.2">
      <c r="A8" s="338"/>
      <c r="B8" s="338"/>
      <c r="C8" s="338"/>
      <c r="D8" s="123"/>
      <c r="E8" s="123"/>
      <c r="F8" s="123"/>
      <c r="G8" s="123"/>
      <c r="H8" s="112"/>
      <c r="I8" s="112"/>
      <c r="J8" s="112"/>
      <c r="K8" s="112"/>
      <c r="L8" s="112"/>
      <c r="M8" s="112"/>
      <c r="N8" s="112"/>
      <c r="O8" s="112"/>
      <c r="P8" s="112"/>
      <c r="Q8" s="112"/>
      <c r="R8" s="112"/>
      <c r="S8" s="112"/>
      <c r="T8" s="112"/>
      <c r="U8" s="112"/>
    </row>
    <row r="9" spans="1:29" s="3" customFormat="1" ht="18.75" x14ac:dyDescent="0.2">
      <c r="A9" s="347" t="str">
        <f>'3.2 паспорт Техсостояние ЛЭП'!E9</f>
        <v>Акционерное общество "Янтарьэнерго" ДЗО  ПАО "Россети"</v>
      </c>
      <c r="B9" s="347"/>
      <c r="C9" s="347"/>
      <c r="D9" s="134"/>
      <c r="E9" s="134"/>
      <c r="F9" s="134"/>
      <c r="G9" s="134"/>
      <c r="H9" s="112"/>
      <c r="I9" s="112"/>
      <c r="J9" s="112"/>
      <c r="K9" s="112"/>
      <c r="L9" s="112"/>
      <c r="M9" s="112"/>
      <c r="N9" s="112"/>
      <c r="O9" s="112"/>
      <c r="P9" s="112"/>
      <c r="Q9" s="112"/>
      <c r="R9" s="112"/>
      <c r="S9" s="112"/>
      <c r="T9" s="112"/>
      <c r="U9" s="112"/>
    </row>
    <row r="10" spans="1:29" s="3" customFormat="1" ht="18.75" x14ac:dyDescent="0.2">
      <c r="A10" s="340" t="s">
        <v>5</v>
      </c>
      <c r="B10" s="340"/>
      <c r="C10" s="340"/>
      <c r="D10" s="113"/>
      <c r="E10" s="113"/>
      <c r="F10" s="113"/>
      <c r="G10" s="113"/>
      <c r="H10" s="112"/>
      <c r="I10" s="112"/>
      <c r="J10" s="112"/>
      <c r="K10" s="112"/>
      <c r="L10" s="112"/>
      <c r="M10" s="112"/>
      <c r="N10" s="112"/>
      <c r="O10" s="112"/>
      <c r="P10" s="112"/>
      <c r="Q10" s="112"/>
      <c r="R10" s="112"/>
      <c r="S10" s="112"/>
      <c r="T10" s="112"/>
      <c r="U10" s="112"/>
    </row>
    <row r="11" spans="1:29" s="3" customFormat="1" ht="18.75" x14ac:dyDescent="0.2">
      <c r="A11" s="338"/>
      <c r="B11" s="338"/>
      <c r="C11" s="338"/>
      <c r="D11" s="123"/>
      <c r="E11" s="123"/>
      <c r="F11" s="123"/>
      <c r="G11" s="123"/>
      <c r="H11" s="112"/>
      <c r="I11" s="112"/>
      <c r="J11" s="112"/>
      <c r="K11" s="112"/>
      <c r="L11" s="112"/>
      <c r="M11" s="112"/>
      <c r="N11" s="112"/>
      <c r="O11" s="112"/>
      <c r="P11" s="112"/>
      <c r="Q11" s="112"/>
      <c r="R11" s="112"/>
      <c r="S11" s="112"/>
      <c r="T11" s="112"/>
      <c r="U11" s="112"/>
    </row>
    <row r="12" spans="1:29" s="3" customFormat="1" ht="18.75" x14ac:dyDescent="0.2">
      <c r="A12" s="347" t="str">
        <f>'3.2 паспорт Техсостояние ЛЭП'!E12</f>
        <v>H_16-0184</v>
      </c>
      <c r="B12" s="347"/>
      <c r="C12" s="347"/>
      <c r="D12" s="134"/>
      <c r="E12" s="134"/>
      <c r="F12" s="134"/>
      <c r="G12" s="134"/>
      <c r="H12" s="112"/>
      <c r="I12" s="112"/>
      <c r="J12" s="112"/>
      <c r="K12" s="112"/>
      <c r="L12" s="112"/>
      <c r="M12" s="112"/>
      <c r="N12" s="112"/>
      <c r="O12" s="112"/>
      <c r="P12" s="112"/>
      <c r="Q12" s="112"/>
      <c r="R12" s="112"/>
      <c r="S12" s="112"/>
      <c r="T12" s="112"/>
      <c r="U12" s="112"/>
    </row>
    <row r="13" spans="1:29" s="3" customFormat="1" ht="18.75" x14ac:dyDescent="0.2">
      <c r="A13" s="340" t="s">
        <v>4</v>
      </c>
      <c r="B13" s="340"/>
      <c r="C13" s="340"/>
      <c r="D13" s="113"/>
      <c r="E13" s="113"/>
      <c r="F13" s="113"/>
      <c r="G13" s="113"/>
      <c r="H13" s="112"/>
      <c r="I13" s="112"/>
      <c r="J13" s="112"/>
      <c r="K13" s="112"/>
      <c r="L13" s="112"/>
      <c r="M13" s="112"/>
      <c r="N13" s="112"/>
      <c r="O13" s="112"/>
      <c r="P13" s="112"/>
      <c r="Q13" s="112"/>
      <c r="R13" s="112"/>
      <c r="S13" s="112"/>
      <c r="T13" s="112"/>
      <c r="U13" s="112"/>
    </row>
    <row r="14" spans="1:29" s="135" customFormat="1" ht="15.75" customHeight="1" x14ac:dyDescent="0.2">
      <c r="A14" s="351"/>
      <c r="B14" s="351"/>
      <c r="C14" s="351"/>
      <c r="D14" s="121"/>
      <c r="E14" s="121"/>
      <c r="F14" s="121"/>
      <c r="G14" s="121"/>
      <c r="H14" s="121"/>
      <c r="I14" s="121"/>
      <c r="J14" s="121"/>
      <c r="K14" s="121"/>
      <c r="L14" s="121"/>
      <c r="M14" s="121"/>
      <c r="N14" s="121"/>
      <c r="O14" s="121"/>
      <c r="P14" s="121"/>
      <c r="Q14" s="121"/>
      <c r="R14" s="121"/>
      <c r="S14" s="121"/>
      <c r="T14" s="121"/>
      <c r="U14" s="121"/>
    </row>
    <row r="15" spans="1:29" s="136" customFormat="1" ht="55.5" customHeight="1" x14ac:dyDescent="0.2">
      <c r="A15" s="352" t="str">
        <f>'3.2 паспорт Техсостояние ЛЭП'!E15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352"/>
      <c r="D15" s="134"/>
      <c r="E15" s="134"/>
      <c r="F15" s="134"/>
      <c r="G15" s="134"/>
      <c r="H15" s="134"/>
      <c r="I15" s="134"/>
      <c r="J15" s="134"/>
      <c r="K15" s="134"/>
      <c r="L15" s="134"/>
      <c r="M15" s="134"/>
      <c r="N15" s="134"/>
      <c r="O15" s="134"/>
      <c r="P15" s="134"/>
      <c r="Q15" s="134"/>
      <c r="R15" s="134"/>
      <c r="S15" s="134"/>
      <c r="T15" s="134"/>
      <c r="U15" s="134"/>
    </row>
    <row r="16" spans="1:29" s="136" customFormat="1" ht="15" customHeight="1" x14ac:dyDescent="0.2">
      <c r="A16" s="340" t="s">
        <v>3</v>
      </c>
      <c r="B16" s="340"/>
      <c r="C16" s="340"/>
      <c r="D16" s="113"/>
      <c r="E16" s="113"/>
      <c r="F16" s="113"/>
      <c r="G16" s="113"/>
      <c r="H16" s="113"/>
      <c r="I16" s="113"/>
      <c r="J16" s="113"/>
      <c r="K16" s="113"/>
      <c r="L16" s="113"/>
      <c r="M16" s="113"/>
      <c r="N16" s="113"/>
      <c r="O16" s="113"/>
      <c r="P16" s="113"/>
      <c r="Q16" s="113"/>
      <c r="R16" s="113"/>
      <c r="S16" s="113"/>
      <c r="T16" s="113"/>
      <c r="U16" s="113"/>
    </row>
    <row r="17" spans="1:21" s="136" customFormat="1" ht="15" customHeight="1" x14ac:dyDescent="0.2">
      <c r="A17" s="353"/>
      <c r="B17" s="353"/>
      <c r="C17" s="353"/>
      <c r="D17" s="137"/>
      <c r="E17" s="137"/>
      <c r="F17" s="137"/>
      <c r="G17" s="137"/>
      <c r="H17" s="137"/>
      <c r="I17" s="137"/>
      <c r="J17" s="137"/>
      <c r="K17" s="137"/>
      <c r="L17" s="137"/>
      <c r="M17" s="137"/>
      <c r="N17" s="137"/>
      <c r="O17" s="137"/>
      <c r="P17" s="137"/>
      <c r="Q17" s="137"/>
      <c r="R17" s="137"/>
    </row>
    <row r="18" spans="1:21" s="136" customFormat="1" ht="27.75" customHeight="1" x14ac:dyDescent="0.2">
      <c r="A18" s="336" t="s">
        <v>338</v>
      </c>
      <c r="B18" s="336"/>
      <c r="C18" s="336"/>
      <c r="D18" s="138"/>
      <c r="E18" s="138"/>
      <c r="F18" s="138"/>
      <c r="G18" s="138"/>
      <c r="H18" s="138"/>
      <c r="I18" s="138"/>
      <c r="J18" s="138"/>
      <c r="K18" s="138"/>
      <c r="L18" s="138"/>
      <c r="M18" s="138"/>
      <c r="N18" s="138"/>
      <c r="O18" s="138"/>
      <c r="P18" s="138"/>
      <c r="Q18" s="138"/>
      <c r="R18" s="138"/>
      <c r="S18" s="138"/>
      <c r="T18" s="138"/>
      <c r="U18" s="138"/>
    </row>
    <row r="19" spans="1:21" s="136" customFormat="1" ht="15" customHeight="1" x14ac:dyDescent="0.2">
      <c r="A19" s="113"/>
      <c r="B19" s="113"/>
      <c r="C19" s="113"/>
      <c r="D19" s="113"/>
      <c r="E19" s="113"/>
      <c r="F19" s="113"/>
      <c r="G19" s="113"/>
      <c r="H19" s="137"/>
      <c r="I19" s="137"/>
      <c r="J19" s="137"/>
      <c r="K19" s="137"/>
      <c r="L19" s="137"/>
      <c r="M19" s="137"/>
      <c r="N19" s="137"/>
      <c r="O19" s="137"/>
      <c r="P19" s="137"/>
      <c r="Q19" s="137"/>
      <c r="R19" s="137"/>
    </row>
    <row r="20" spans="1:21" s="136" customFormat="1" ht="39.75" customHeight="1" x14ac:dyDescent="0.2">
      <c r="A20" s="139" t="s">
        <v>2</v>
      </c>
      <c r="B20" s="140" t="s">
        <v>63</v>
      </c>
      <c r="C20" s="141" t="s">
        <v>62</v>
      </c>
      <c r="D20" s="142"/>
      <c r="E20" s="142"/>
      <c r="F20" s="142"/>
      <c r="G20" s="142"/>
      <c r="H20" s="143"/>
      <c r="I20" s="143"/>
      <c r="J20" s="143"/>
      <c r="K20" s="143"/>
      <c r="L20" s="143"/>
      <c r="M20" s="143"/>
      <c r="N20" s="143"/>
      <c r="O20" s="143"/>
      <c r="P20" s="143"/>
      <c r="Q20" s="143"/>
      <c r="R20" s="143"/>
      <c r="S20" s="144"/>
      <c r="T20" s="144"/>
      <c r="U20" s="144"/>
    </row>
    <row r="21" spans="1:21" s="136" customFormat="1" ht="16.5" customHeight="1" x14ac:dyDescent="0.2">
      <c r="A21" s="141">
        <v>1</v>
      </c>
      <c r="B21" s="140">
        <v>2</v>
      </c>
      <c r="C21" s="141">
        <v>3</v>
      </c>
      <c r="D21" s="142"/>
      <c r="E21" s="142"/>
      <c r="F21" s="142"/>
      <c r="G21" s="142"/>
      <c r="H21" s="143"/>
      <c r="I21" s="143"/>
      <c r="J21" s="143"/>
      <c r="K21" s="143"/>
      <c r="L21" s="143"/>
      <c r="M21" s="143"/>
      <c r="N21" s="143"/>
      <c r="O21" s="143"/>
      <c r="P21" s="143"/>
      <c r="Q21" s="143"/>
      <c r="R21" s="143"/>
      <c r="S21" s="144"/>
      <c r="T21" s="144"/>
      <c r="U21" s="144"/>
    </row>
    <row r="22" spans="1:21" s="136" customFormat="1" ht="47.25" x14ac:dyDescent="0.2">
      <c r="A22" s="145" t="s">
        <v>61</v>
      </c>
      <c r="B22" s="4" t="s">
        <v>351</v>
      </c>
      <c r="C22" s="153" t="s">
        <v>539</v>
      </c>
      <c r="D22" s="142"/>
      <c r="E22" s="143"/>
      <c r="F22" s="143"/>
      <c r="G22" s="143"/>
      <c r="H22" s="143"/>
      <c r="I22" s="143"/>
      <c r="J22" s="143"/>
      <c r="K22" s="143"/>
      <c r="L22" s="143"/>
      <c r="M22" s="143"/>
      <c r="N22" s="143"/>
      <c r="O22" s="143"/>
      <c r="P22" s="143"/>
      <c r="Q22" s="144"/>
      <c r="R22" s="144"/>
      <c r="S22" s="144"/>
      <c r="T22" s="144"/>
      <c r="U22" s="144"/>
    </row>
    <row r="23" spans="1:21" ht="63" x14ac:dyDescent="0.25">
      <c r="A23" s="145" t="s">
        <v>60</v>
      </c>
      <c r="B23" s="158" t="s">
        <v>57</v>
      </c>
      <c r="C23" s="153" t="s">
        <v>540</v>
      </c>
      <c r="D23" s="154"/>
      <c r="E23" s="154"/>
      <c r="F23" s="154"/>
      <c r="G23" s="154"/>
      <c r="H23" s="154"/>
      <c r="I23" s="154"/>
      <c r="J23" s="154"/>
      <c r="K23" s="154"/>
      <c r="L23" s="154"/>
      <c r="M23" s="154"/>
      <c r="N23" s="154"/>
      <c r="O23" s="154"/>
      <c r="P23" s="154"/>
      <c r="Q23" s="154"/>
      <c r="R23" s="154"/>
      <c r="S23" s="154"/>
      <c r="T23" s="154"/>
      <c r="U23" s="154"/>
    </row>
    <row r="24" spans="1:21" ht="252" x14ac:dyDescent="0.25">
      <c r="A24" s="145" t="s">
        <v>59</v>
      </c>
      <c r="B24" s="158" t="s">
        <v>370</v>
      </c>
      <c r="C24" s="153" t="s">
        <v>538</v>
      </c>
      <c r="D24" s="154"/>
      <c r="E24" s="154"/>
      <c r="F24" s="154"/>
      <c r="G24" s="154"/>
      <c r="H24" s="154"/>
      <c r="I24" s="154"/>
      <c r="J24" s="154"/>
      <c r="K24" s="154"/>
      <c r="L24" s="154"/>
      <c r="M24" s="154"/>
      <c r="N24" s="154"/>
      <c r="O24" s="154"/>
      <c r="P24" s="154"/>
      <c r="Q24" s="154"/>
      <c r="R24" s="154"/>
      <c r="S24" s="154"/>
      <c r="T24" s="154"/>
      <c r="U24" s="154"/>
    </row>
    <row r="25" spans="1:21" ht="63" customHeight="1" x14ac:dyDescent="0.25">
      <c r="A25" s="145" t="s">
        <v>58</v>
      </c>
      <c r="B25" s="158" t="s">
        <v>371</v>
      </c>
      <c r="C25" s="153" t="s">
        <v>579</v>
      </c>
      <c r="D25" s="154"/>
      <c r="E25" s="154"/>
      <c r="F25" s="154"/>
      <c r="G25" s="154"/>
      <c r="H25" s="154"/>
      <c r="I25" s="154"/>
      <c r="J25" s="154"/>
      <c r="K25" s="154"/>
      <c r="L25" s="154"/>
      <c r="M25" s="154"/>
      <c r="N25" s="154"/>
      <c r="O25" s="154"/>
      <c r="P25" s="154"/>
      <c r="Q25" s="154"/>
      <c r="R25" s="154"/>
      <c r="S25" s="154"/>
      <c r="T25" s="154"/>
      <c r="U25" s="154"/>
    </row>
    <row r="26" spans="1:21" ht="42.75" customHeight="1" x14ac:dyDescent="0.25">
      <c r="A26" s="145" t="s">
        <v>56</v>
      </c>
      <c r="B26" s="158" t="s">
        <v>201</v>
      </c>
      <c r="C26" s="153" t="s">
        <v>397</v>
      </c>
      <c r="D26" s="154"/>
      <c r="E26" s="154"/>
      <c r="F26" s="154"/>
      <c r="G26" s="154"/>
      <c r="H26" s="154"/>
      <c r="I26" s="154"/>
      <c r="J26" s="154"/>
      <c r="K26" s="154"/>
      <c r="L26" s="154"/>
      <c r="M26" s="154"/>
      <c r="N26" s="154"/>
      <c r="O26" s="154"/>
      <c r="P26" s="154"/>
      <c r="Q26" s="154"/>
      <c r="R26" s="154"/>
      <c r="S26" s="154"/>
      <c r="T26" s="154"/>
      <c r="U26" s="154"/>
    </row>
    <row r="27" spans="1:21" ht="302.25" customHeight="1" x14ac:dyDescent="0.25">
      <c r="A27" s="145" t="s">
        <v>55</v>
      </c>
      <c r="B27" s="158" t="s">
        <v>352</v>
      </c>
      <c r="C27" s="153" t="s">
        <v>552</v>
      </c>
      <c r="D27" s="154"/>
      <c r="E27" s="290"/>
      <c r="F27" s="154"/>
      <c r="G27" s="154"/>
      <c r="H27" s="154"/>
      <c r="I27" s="154"/>
      <c r="J27" s="154"/>
      <c r="K27" s="154"/>
      <c r="L27" s="154"/>
      <c r="M27" s="154"/>
      <c r="N27" s="154"/>
      <c r="O27" s="154"/>
      <c r="P27" s="154"/>
      <c r="Q27" s="154"/>
      <c r="R27" s="154"/>
      <c r="S27" s="154"/>
      <c r="T27" s="154"/>
      <c r="U27" s="154"/>
    </row>
    <row r="28" spans="1:21" ht="42.75" customHeight="1" x14ac:dyDescent="0.25">
      <c r="A28" s="145" t="s">
        <v>53</v>
      </c>
      <c r="B28" s="158" t="s">
        <v>54</v>
      </c>
      <c r="C28" s="153">
        <v>2016</v>
      </c>
      <c r="D28" s="154"/>
      <c r="E28" s="154"/>
      <c r="F28" s="154"/>
      <c r="G28" s="154"/>
      <c r="H28" s="154"/>
      <c r="I28" s="154"/>
      <c r="J28" s="154"/>
      <c r="K28" s="154"/>
      <c r="L28" s="154"/>
      <c r="M28" s="154"/>
      <c r="N28" s="154"/>
      <c r="O28" s="154"/>
      <c r="P28" s="154"/>
      <c r="Q28" s="154"/>
      <c r="R28" s="154"/>
      <c r="S28" s="154"/>
      <c r="T28" s="154"/>
      <c r="U28" s="154"/>
    </row>
    <row r="29" spans="1:21" ht="42.75" customHeight="1" x14ac:dyDescent="0.25">
      <c r="A29" s="145" t="s">
        <v>51</v>
      </c>
      <c r="B29" s="139" t="s">
        <v>52</v>
      </c>
      <c r="C29" s="153">
        <v>2020</v>
      </c>
      <c r="D29" s="154"/>
      <c r="E29" s="154"/>
      <c r="F29" s="154"/>
      <c r="G29" s="154"/>
      <c r="H29" s="154"/>
      <c r="I29" s="154"/>
      <c r="J29" s="154"/>
      <c r="K29" s="154"/>
      <c r="L29" s="154"/>
      <c r="M29" s="154"/>
      <c r="N29" s="154"/>
      <c r="O29" s="154"/>
      <c r="P29" s="154"/>
      <c r="Q29" s="154"/>
      <c r="R29" s="154"/>
      <c r="S29" s="154"/>
      <c r="T29" s="154"/>
      <c r="U29" s="154"/>
    </row>
    <row r="30" spans="1:21" ht="42.75" customHeight="1" x14ac:dyDescent="0.25">
      <c r="A30" s="145" t="s">
        <v>69</v>
      </c>
      <c r="B30" s="139" t="s">
        <v>50</v>
      </c>
      <c r="C30" s="153" t="s">
        <v>582</v>
      </c>
      <c r="D30" s="154"/>
      <c r="E30" s="154"/>
      <c r="F30" s="154"/>
      <c r="G30" s="154"/>
      <c r="H30" s="154"/>
      <c r="I30" s="154"/>
      <c r="J30" s="154"/>
      <c r="K30" s="154"/>
      <c r="L30" s="154"/>
      <c r="M30" s="154"/>
      <c r="N30" s="154"/>
      <c r="O30" s="154"/>
      <c r="P30" s="154"/>
      <c r="Q30" s="154"/>
      <c r="R30" s="154"/>
      <c r="S30" s="154"/>
      <c r="T30" s="154"/>
      <c r="U30" s="154"/>
    </row>
    <row r="31" spans="1:21" x14ac:dyDescent="0.25">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25">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25">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25">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25">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25">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25">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25">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25">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25">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25">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25">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25">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25">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25">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25">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25">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25">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25">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25">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25">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25">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25">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25">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25">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25">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25">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25">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25">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25">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25">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25">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25">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25">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25">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25">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25">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25">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25">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25">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25">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25">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25">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25">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25">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25">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25">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25">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25">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25">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25">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25">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25">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25">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25">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25">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25">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25">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25">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25">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25">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25">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25">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25">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25">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25">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25">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25">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25">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25">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25">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25">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25">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25">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25">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25">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25">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25">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25">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25">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25">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25">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25">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25">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25">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25">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25">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25">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0" zoomScale="80" zoomScaleNormal="80" zoomScaleSheetLayoutView="80" workbookViewId="0">
      <selection activeCell="A26" sqref="A26"/>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5" t="s">
        <v>65</v>
      </c>
    </row>
    <row r="2" spans="1:28" ht="18.75" x14ac:dyDescent="0.3">
      <c r="Z2" s="1" t="s">
        <v>7</v>
      </c>
    </row>
    <row r="3" spans="1:28" ht="18.75" x14ac:dyDescent="0.3">
      <c r="Z3" s="1" t="s">
        <v>64</v>
      </c>
    </row>
    <row r="4" spans="1:28" ht="18.75" customHeight="1" x14ac:dyDescent="0.25">
      <c r="A4" s="346" t="str">
        <f>'3.3 паспорт описание'!A5</f>
        <v>Год раскрытия информации: 2020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38" t="s">
        <v>6</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112"/>
      <c r="AB6" s="112"/>
    </row>
    <row r="7" spans="1:28" ht="18.75" x14ac:dyDescent="0.25">
      <c r="A7" s="338"/>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112"/>
      <c r="AB7" s="112"/>
    </row>
    <row r="8" spans="1:28" ht="15.75" x14ac:dyDescent="0.25">
      <c r="A8" s="347" t="str">
        <f>'3.3 паспорт описание'!A9:C9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34"/>
      <c r="AB8" s="134"/>
    </row>
    <row r="9" spans="1:28" ht="15.75" x14ac:dyDescent="0.25">
      <c r="A9" s="340" t="s">
        <v>5</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113"/>
      <c r="AB9" s="113"/>
    </row>
    <row r="10" spans="1:28" ht="18.75" x14ac:dyDescent="0.25">
      <c r="A10" s="338"/>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112"/>
      <c r="AB10" s="112"/>
    </row>
    <row r="11" spans="1:28" ht="15.75" x14ac:dyDescent="0.25">
      <c r="A11" s="347" t="str">
        <f>'3.3 паспорт описание'!A12:C12</f>
        <v>H_16-0184</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34"/>
      <c r="AB11" s="134"/>
    </row>
    <row r="12" spans="1:28" ht="15.75" x14ac:dyDescent="0.25">
      <c r="A12" s="340" t="s">
        <v>4</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113"/>
      <c r="AB12" s="113"/>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60"/>
      <c r="AB13" s="160"/>
    </row>
    <row r="14" spans="1:28" ht="24.75" customHeight="1" x14ac:dyDescent="0.25">
      <c r="A14" s="352" t="str">
        <f>'3.3 паспорт описание'!A15:C15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34"/>
      <c r="AB14" s="134"/>
    </row>
    <row r="15" spans="1:28" ht="15.75" x14ac:dyDescent="0.25">
      <c r="A15" s="340" t="s">
        <v>3</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113"/>
      <c r="AB15" s="113"/>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161"/>
      <c r="AB16" s="161"/>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161"/>
      <c r="AB17" s="161"/>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61"/>
      <c r="AB18" s="161"/>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61"/>
      <c r="AB19" s="161"/>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162"/>
      <c r="AB20" s="162"/>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162"/>
      <c r="AB21" s="162"/>
    </row>
    <row r="22" spans="1:28" x14ac:dyDescent="0.25">
      <c r="A22" s="378" t="s">
        <v>369</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163"/>
      <c r="AB22" s="163"/>
    </row>
    <row r="23" spans="1:28" ht="32.25" customHeight="1" x14ac:dyDescent="0.25">
      <c r="A23" s="380" t="s">
        <v>259</v>
      </c>
      <c r="B23" s="381"/>
      <c r="C23" s="381"/>
      <c r="D23" s="381"/>
      <c r="E23" s="381"/>
      <c r="F23" s="381"/>
      <c r="G23" s="381"/>
      <c r="H23" s="381"/>
      <c r="I23" s="381"/>
      <c r="J23" s="381"/>
      <c r="K23" s="381"/>
      <c r="L23" s="382"/>
      <c r="M23" s="379" t="s">
        <v>260</v>
      </c>
      <c r="N23" s="379"/>
      <c r="O23" s="379"/>
      <c r="P23" s="379"/>
      <c r="Q23" s="379"/>
      <c r="R23" s="379"/>
      <c r="S23" s="379"/>
      <c r="T23" s="379"/>
      <c r="U23" s="379"/>
      <c r="V23" s="379"/>
      <c r="W23" s="379"/>
      <c r="X23" s="379"/>
      <c r="Y23" s="379"/>
      <c r="Z23" s="379"/>
    </row>
    <row r="24" spans="1:28" ht="151.5" customHeight="1" x14ac:dyDescent="0.25">
      <c r="A24" s="164" t="s">
        <v>203</v>
      </c>
      <c r="B24" s="165" t="s">
        <v>209</v>
      </c>
      <c r="C24" s="164" t="s">
        <v>257</v>
      </c>
      <c r="D24" s="164" t="s">
        <v>204</v>
      </c>
      <c r="E24" s="164" t="s">
        <v>258</v>
      </c>
      <c r="F24" s="164" t="s">
        <v>455</v>
      </c>
      <c r="G24" s="164" t="s">
        <v>456</v>
      </c>
      <c r="H24" s="164" t="s">
        <v>205</v>
      </c>
      <c r="I24" s="164" t="s">
        <v>457</v>
      </c>
      <c r="J24" s="164" t="s">
        <v>210</v>
      </c>
      <c r="K24" s="165" t="s">
        <v>208</v>
      </c>
      <c r="L24" s="165" t="s">
        <v>206</v>
      </c>
      <c r="M24" s="166" t="s">
        <v>212</v>
      </c>
      <c r="N24" s="165" t="s">
        <v>458</v>
      </c>
      <c r="O24" s="164" t="s">
        <v>459</v>
      </c>
      <c r="P24" s="164" t="s">
        <v>460</v>
      </c>
      <c r="Q24" s="164" t="s">
        <v>461</v>
      </c>
      <c r="R24" s="164" t="s">
        <v>205</v>
      </c>
      <c r="S24" s="164" t="s">
        <v>462</v>
      </c>
      <c r="T24" s="164" t="s">
        <v>463</v>
      </c>
      <c r="U24" s="164" t="s">
        <v>464</v>
      </c>
      <c r="V24" s="164" t="s">
        <v>461</v>
      </c>
      <c r="W24" s="167" t="s">
        <v>465</v>
      </c>
      <c r="X24" s="167" t="s">
        <v>466</v>
      </c>
      <c r="Y24" s="167" t="s">
        <v>467</v>
      </c>
      <c r="Z24" s="168" t="s">
        <v>213</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261</v>
      </c>
      <c r="B26" s="169" t="s">
        <v>261</v>
      </c>
      <c r="C26" s="169" t="s">
        <v>261</v>
      </c>
      <c r="D26" s="169" t="s">
        <v>261</v>
      </c>
      <c r="E26" s="169" t="s">
        <v>261</v>
      </c>
      <c r="F26" s="169" t="s">
        <v>261</v>
      </c>
      <c r="G26" s="169" t="s">
        <v>261</v>
      </c>
      <c r="H26" s="169" t="s">
        <v>261</v>
      </c>
      <c r="I26" s="169" t="s">
        <v>261</v>
      </c>
      <c r="J26" s="169" t="s">
        <v>261</v>
      </c>
      <c r="K26" s="169" t="s">
        <v>261</v>
      </c>
      <c r="L26" s="169" t="s">
        <v>261</v>
      </c>
      <c r="M26" s="169" t="s">
        <v>261</v>
      </c>
      <c r="N26" s="169" t="s">
        <v>261</v>
      </c>
      <c r="O26" s="169" t="s">
        <v>261</v>
      </c>
      <c r="P26" s="169" t="s">
        <v>261</v>
      </c>
      <c r="Q26" s="169" t="s">
        <v>261</v>
      </c>
      <c r="R26" s="169" t="s">
        <v>261</v>
      </c>
      <c r="S26" s="169" t="s">
        <v>261</v>
      </c>
      <c r="T26" s="169" t="s">
        <v>261</v>
      </c>
      <c r="U26" s="169" t="s">
        <v>261</v>
      </c>
      <c r="V26" s="169" t="s">
        <v>261</v>
      </c>
      <c r="W26" s="169" t="s">
        <v>261</v>
      </c>
      <c r="X26" s="169" t="s">
        <v>261</v>
      </c>
      <c r="Y26" s="169" t="s">
        <v>261</v>
      </c>
      <c r="Z26" s="169" t="s">
        <v>261</v>
      </c>
    </row>
    <row r="30" spans="1:28" x14ac:dyDescent="0.25">
      <c r="A30" s="1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31" customWidth="1"/>
    <col min="2" max="2" width="25.5703125" style="131" customWidth="1"/>
    <col min="3" max="3" width="71.28515625" style="131" customWidth="1"/>
    <col min="4" max="4" width="16.140625" style="131" customWidth="1"/>
    <col min="5" max="5" width="9.42578125" style="131" customWidth="1"/>
    <col min="6" max="6" width="8.7109375" style="131" customWidth="1"/>
    <col min="7" max="7" width="9" style="131" customWidth="1"/>
    <col min="8" max="8" width="8.42578125" style="131" customWidth="1"/>
    <col min="9" max="9" width="33.85546875" style="131" customWidth="1"/>
    <col min="10" max="15" width="15.42578125" style="131" customWidth="1"/>
    <col min="16" max="16384" width="9.140625" style="131"/>
  </cols>
  <sheetData>
    <row r="1" spans="1:28" s="3" customFormat="1" ht="18.75" customHeight="1" x14ac:dyDescent="0.2">
      <c r="O1" s="5" t="s">
        <v>65</v>
      </c>
    </row>
    <row r="2" spans="1:28" s="3" customFormat="1" ht="18.75" customHeight="1" x14ac:dyDescent="0.3">
      <c r="O2" s="1" t="s">
        <v>7</v>
      </c>
    </row>
    <row r="3" spans="1:28" s="3" customFormat="1" ht="18.75" x14ac:dyDescent="0.3">
      <c r="A3" s="133"/>
      <c r="B3" s="133"/>
      <c r="O3" s="1" t="s">
        <v>64</v>
      </c>
    </row>
    <row r="4" spans="1:28" s="3" customFormat="1" ht="18.75" x14ac:dyDescent="0.3">
      <c r="A4" s="133"/>
      <c r="B4" s="133"/>
      <c r="L4" s="1"/>
    </row>
    <row r="5" spans="1:28" s="3" customFormat="1" ht="15.75" x14ac:dyDescent="0.2">
      <c r="A5" s="385" t="str">
        <f>'3.4. Паспорт надежность'!A4</f>
        <v>Год раскрытия информации: 2020 год</v>
      </c>
      <c r="B5" s="385"/>
      <c r="C5" s="385"/>
      <c r="D5" s="385"/>
      <c r="E5" s="385"/>
      <c r="F5" s="385"/>
      <c r="G5" s="385"/>
      <c r="H5" s="385"/>
      <c r="I5" s="385"/>
      <c r="J5" s="385"/>
      <c r="K5" s="385"/>
      <c r="L5" s="385"/>
      <c r="M5" s="385"/>
      <c r="N5" s="385"/>
      <c r="O5" s="385"/>
      <c r="P5" s="61"/>
      <c r="Q5" s="61"/>
      <c r="R5" s="61"/>
      <c r="S5" s="61"/>
      <c r="T5" s="61"/>
      <c r="U5" s="61"/>
      <c r="V5" s="61"/>
      <c r="W5" s="61"/>
      <c r="X5" s="61"/>
      <c r="Y5" s="61"/>
      <c r="Z5" s="61"/>
      <c r="AA5" s="61"/>
      <c r="AB5" s="61"/>
    </row>
    <row r="6" spans="1:28" s="3" customFormat="1" ht="18.75" x14ac:dyDescent="0.3">
      <c r="A6" s="133"/>
      <c r="B6" s="133"/>
      <c r="L6" s="1"/>
    </row>
    <row r="7" spans="1:28" s="3" customFormat="1" ht="18.75" x14ac:dyDescent="0.2">
      <c r="A7" s="338" t="s">
        <v>6</v>
      </c>
      <c r="B7" s="338"/>
      <c r="C7" s="338"/>
      <c r="D7" s="338"/>
      <c r="E7" s="338"/>
      <c r="F7" s="338"/>
      <c r="G7" s="338"/>
      <c r="H7" s="338"/>
      <c r="I7" s="338"/>
      <c r="J7" s="338"/>
      <c r="K7" s="338"/>
      <c r="L7" s="338"/>
      <c r="M7" s="338"/>
      <c r="N7" s="338"/>
      <c r="O7" s="338"/>
      <c r="P7" s="112"/>
      <c r="Q7" s="112"/>
      <c r="R7" s="112"/>
      <c r="S7" s="112"/>
      <c r="T7" s="112"/>
      <c r="U7" s="112"/>
      <c r="V7" s="112"/>
      <c r="W7" s="112"/>
      <c r="X7" s="112"/>
      <c r="Y7" s="112"/>
      <c r="Z7" s="112"/>
    </row>
    <row r="8" spans="1:28" s="3" customFormat="1" ht="18.75" x14ac:dyDescent="0.2">
      <c r="A8" s="338"/>
      <c r="B8" s="338"/>
      <c r="C8" s="338"/>
      <c r="D8" s="338"/>
      <c r="E8" s="338"/>
      <c r="F8" s="338"/>
      <c r="G8" s="338"/>
      <c r="H8" s="338"/>
      <c r="I8" s="338"/>
      <c r="J8" s="338"/>
      <c r="K8" s="338"/>
      <c r="L8" s="338"/>
      <c r="M8" s="338"/>
      <c r="N8" s="338"/>
      <c r="O8" s="338"/>
      <c r="P8" s="112"/>
      <c r="Q8" s="112"/>
      <c r="R8" s="112"/>
      <c r="S8" s="112"/>
      <c r="T8" s="112"/>
      <c r="U8" s="112"/>
      <c r="V8" s="112"/>
      <c r="W8" s="112"/>
      <c r="X8" s="112"/>
      <c r="Y8" s="112"/>
      <c r="Z8" s="112"/>
    </row>
    <row r="9" spans="1:28" s="3" customFormat="1" ht="18.75" x14ac:dyDescent="0.2">
      <c r="A9" s="352" t="str">
        <f>'3.4. Паспорт надежность'!A8</f>
        <v>Акционерное общество "Янтарьэнерго" ДЗО  ПАО "Россети"</v>
      </c>
      <c r="B9" s="352"/>
      <c r="C9" s="352"/>
      <c r="D9" s="352"/>
      <c r="E9" s="352"/>
      <c r="F9" s="352"/>
      <c r="G9" s="352"/>
      <c r="H9" s="352"/>
      <c r="I9" s="352"/>
      <c r="J9" s="352"/>
      <c r="K9" s="352"/>
      <c r="L9" s="352"/>
      <c r="M9" s="352"/>
      <c r="N9" s="352"/>
      <c r="O9" s="352"/>
      <c r="P9" s="112"/>
      <c r="Q9" s="112"/>
      <c r="R9" s="112"/>
      <c r="S9" s="112"/>
      <c r="T9" s="112"/>
      <c r="U9" s="112"/>
      <c r="V9" s="112"/>
      <c r="W9" s="112"/>
      <c r="X9" s="112"/>
      <c r="Y9" s="112"/>
      <c r="Z9" s="112"/>
    </row>
    <row r="10" spans="1:28" s="3" customFormat="1" ht="18.75" x14ac:dyDescent="0.2">
      <c r="A10" s="340" t="s">
        <v>5</v>
      </c>
      <c r="B10" s="340"/>
      <c r="C10" s="340"/>
      <c r="D10" s="340"/>
      <c r="E10" s="340"/>
      <c r="F10" s="340"/>
      <c r="G10" s="340"/>
      <c r="H10" s="340"/>
      <c r="I10" s="340"/>
      <c r="J10" s="340"/>
      <c r="K10" s="340"/>
      <c r="L10" s="340"/>
      <c r="M10" s="340"/>
      <c r="N10" s="340"/>
      <c r="O10" s="340"/>
      <c r="P10" s="112"/>
      <c r="Q10" s="112"/>
      <c r="R10" s="112"/>
      <c r="S10" s="112"/>
      <c r="T10" s="112"/>
      <c r="U10" s="112"/>
      <c r="V10" s="112"/>
      <c r="W10" s="112"/>
      <c r="X10" s="112"/>
      <c r="Y10" s="112"/>
      <c r="Z10" s="112"/>
    </row>
    <row r="11" spans="1:28" s="3" customFormat="1" ht="18.75" x14ac:dyDescent="0.2">
      <c r="A11" s="338"/>
      <c r="B11" s="338"/>
      <c r="C11" s="338"/>
      <c r="D11" s="338"/>
      <c r="E11" s="338"/>
      <c r="F11" s="338"/>
      <c r="G11" s="338"/>
      <c r="H11" s="338"/>
      <c r="I11" s="338"/>
      <c r="J11" s="338"/>
      <c r="K11" s="338"/>
      <c r="L11" s="338"/>
      <c r="M11" s="338"/>
      <c r="N11" s="338"/>
      <c r="O11" s="338"/>
      <c r="P11" s="112"/>
      <c r="Q11" s="112"/>
      <c r="R11" s="112"/>
      <c r="S11" s="112"/>
      <c r="T11" s="112"/>
      <c r="U11" s="112"/>
      <c r="V11" s="112"/>
      <c r="W11" s="112"/>
      <c r="X11" s="112"/>
      <c r="Y11" s="112"/>
      <c r="Z11" s="112"/>
    </row>
    <row r="12" spans="1:28" s="3" customFormat="1" ht="18.75" x14ac:dyDescent="0.2">
      <c r="A12" s="352" t="str">
        <f>'3.4. Паспорт надежность'!A11</f>
        <v>H_16-0184</v>
      </c>
      <c r="B12" s="352"/>
      <c r="C12" s="352"/>
      <c r="D12" s="352"/>
      <c r="E12" s="352"/>
      <c r="F12" s="352"/>
      <c r="G12" s="352"/>
      <c r="H12" s="352"/>
      <c r="I12" s="352"/>
      <c r="J12" s="352"/>
      <c r="K12" s="352"/>
      <c r="L12" s="352"/>
      <c r="M12" s="352"/>
      <c r="N12" s="352"/>
      <c r="O12" s="352"/>
      <c r="P12" s="112"/>
      <c r="Q12" s="112"/>
      <c r="R12" s="112"/>
      <c r="S12" s="112"/>
      <c r="T12" s="112"/>
      <c r="U12" s="112"/>
      <c r="V12" s="112"/>
      <c r="W12" s="112"/>
      <c r="X12" s="112"/>
      <c r="Y12" s="112"/>
      <c r="Z12" s="112"/>
    </row>
    <row r="13" spans="1:28" s="3" customFormat="1" ht="18.75" x14ac:dyDescent="0.2">
      <c r="A13" s="340" t="s">
        <v>4</v>
      </c>
      <c r="B13" s="340"/>
      <c r="C13" s="340"/>
      <c r="D13" s="340"/>
      <c r="E13" s="340"/>
      <c r="F13" s="340"/>
      <c r="G13" s="340"/>
      <c r="H13" s="340"/>
      <c r="I13" s="340"/>
      <c r="J13" s="340"/>
      <c r="K13" s="340"/>
      <c r="L13" s="340"/>
      <c r="M13" s="340"/>
      <c r="N13" s="340"/>
      <c r="O13" s="340"/>
      <c r="P13" s="112"/>
      <c r="Q13" s="112"/>
      <c r="R13" s="112"/>
      <c r="S13" s="112"/>
      <c r="T13" s="112"/>
      <c r="U13" s="112"/>
      <c r="V13" s="112"/>
      <c r="W13" s="112"/>
      <c r="X13" s="112"/>
      <c r="Y13" s="112"/>
      <c r="Z13" s="112"/>
    </row>
    <row r="14" spans="1:28" s="135" customFormat="1" ht="15.75" customHeight="1" x14ac:dyDescent="0.2">
      <c r="A14" s="351"/>
      <c r="B14" s="351"/>
      <c r="C14" s="351"/>
      <c r="D14" s="351"/>
      <c r="E14" s="351"/>
      <c r="F14" s="351"/>
      <c r="G14" s="351"/>
      <c r="H14" s="351"/>
      <c r="I14" s="351"/>
      <c r="J14" s="351"/>
      <c r="K14" s="351"/>
      <c r="L14" s="351"/>
      <c r="M14" s="351"/>
      <c r="N14" s="351"/>
      <c r="O14" s="351"/>
      <c r="P14" s="121"/>
      <c r="Q14" s="121"/>
      <c r="R14" s="121"/>
      <c r="S14" s="121"/>
      <c r="T14" s="121"/>
      <c r="U14" s="121"/>
      <c r="V14" s="121"/>
      <c r="W14" s="121"/>
      <c r="X14" s="121"/>
      <c r="Y14" s="121"/>
      <c r="Z14" s="121"/>
    </row>
    <row r="15" spans="1:28" s="136" customFormat="1" ht="46.5" customHeight="1" x14ac:dyDescent="0.2">
      <c r="A15" s="352" t="str">
        <f>'3.4. Паспорт надежность'!A14</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352"/>
      <c r="D15" s="352"/>
      <c r="E15" s="352"/>
      <c r="F15" s="352"/>
      <c r="G15" s="352"/>
      <c r="H15" s="352"/>
      <c r="I15" s="352"/>
      <c r="J15" s="352"/>
      <c r="K15" s="352"/>
      <c r="L15" s="352"/>
      <c r="M15" s="352"/>
      <c r="N15" s="352"/>
      <c r="O15" s="352"/>
      <c r="P15" s="134"/>
      <c r="Q15" s="134"/>
      <c r="R15" s="134"/>
      <c r="S15" s="134"/>
      <c r="T15" s="134"/>
      <c r="U15" s="134"/>
      <c r="V15" s="134"/>
      <c r="W15" s="134"/>
      <c r="X15" s="134"/>
      <c r="Y15" s="134"/>
      <c r="Z15" s="134"/>
    </row>
    <row r="16" spans="1:28" s="136" customFormat="1" ht="15" customHeight="1" x14ac:dyDescent="0.2">
      <c r="A16" s="340" t="s">
        <v>3</v>
      </c>
      <c r="B16" s="340"/>
      <c r="C16" s="340"/>
      <c r="D16" s="340"/>
      <c r="E16" s="340"/>
      <c r="F16" s="340"/>
      <c r="G16" s="340"/>
      <c r="H16" s="340"/>
      <c r="I16" s="340"/>
      <c r="J16" s="340"/>
      <c r="K16" s="340"/>
      <c r="L16" s="340"/>
      <c r="M16" s="340"/>
      <c r="N16" s="340"/>
      <c r="O16" s="340"/>
      <c r="P16" s="113"/>
      <c r="Q16" s="113"/>
      <c r="R16" s="113"/>
      <c r="S16" s="113"/>
      <c r="T16" s="113"/>
      <c r="U16" s="113"/>
      <c r="V16" s="113"/>
      <c r="W16" s="113"/>
      <c r="X16" s="113"/>
      <c r="Y16" s="113"/>
      <c r="Z16" s="113"/>
    </row>
    <row r="17" spans="1:26" s="136" customFormat="1" ht="15" customHeight="1" x14ac:dyDescent="0.2">
      <c r="A17" s="353"/>
      <c r="B17" s="353"/>
      <c r="C17" s="353"/>
      <c r="D17" s="353"/>
      <c r="E17" s="353"/>
      <c r="F17" s="353"/>
      <c r="G17" s="353"/>
      <c r="H17" s="353"/>
      <c r="I17" s="353"/>
      <c r="J17" s="353"/>
      <c r="K17" s="353"/>
      <c r="L17" s="353"/>
      <c r="M17" s="353"/>
      <c r="N17" s="353"/>
      <c r="O17" s="353"/>
      <c r="P17" s="137"/>
      <c r="Q17" s="137"/>
      <c r="R17" s="137"/>
      <c r="S17" s="137"/>
      <c r="T17" s="137"/>
      <c r="U17" s="137"/>
      <c r="V17" s="137"/>
      <c r="W17" s="137"/>
    </row>
    <row r="18" spans="1:26" s="136" customFormat="1" ht="91.5" customHeight="1" x14ac:dyDescent="0.2">
      <c r="A18" s="384" t="s">
        <v>347</v>
      </c>
      <c r="B18" s="384"/>
      <c r="C18" s="384"/>
      <c r="D18" s="384"/>
      <c r="E18" s="384"/>
      <c r="F18" s="384"/>
      <c r="G18" s="384"/>
      <c r="H18" s="384"/>
      <c r="I18" s="384"/>
      <c r="J18" s="384"/>
      <c r="K18" s="384"/>
      <c r="L18" s="384"/>
      <c r="M18" s="384"/>
      <c r="N18" s="384"/>
      <c r="O18" s="384"/>
      <c r="P18" s="138"/>
      <c r="Q18" s="138"/>
      <c r="R18" s="138"/>
      <c r="S18" s="138"/>
      <c r="T18" s="138"/>
      <c r="U18" s="138"/>
      <c r="V18" s="138"/>
      <c r="W18" s="138"/>
      <c r="X18" s="138"/>
      <c r="Y18" s="138"/>
      <c r="Z18" s="138"/>
    </row>
    <row r="19" spans="1:26" s="136" customFormat="1" ht="78" customHeight="1" x14ac:dyDescent="0.2">
      <c r="A19" s="386" t="s">
        <v>2</v>
      </c>
      <c r="B19" s="386" t="s">
        <v>81</v>
      </c>
      <c r="C19" s="386" t="s">
        <v>80</v>
      </c>
      <c r="D19" s="386" t="s">
        <v>72</v>
      </c>
      <c r="E19" s="387" t="s">
        <v>79</v>
      </c>
      <c r="F19" s="388"/>
      <c r="G19" s="388"/>
      <c r="H19" s="388"/>
      <c r="I19" s="389"/>
      <c r="J19" s="386" t="s">
        <v>78</v>
      </c>
      <c r="K19" s="386"/>
      <c r="L19" s="386"/>
      <c r="M19" s="386"/>
      <c r="N19" s="386"/>
      <c r="O19" s="386"/>
      <c r="P19" s="137"/>
      <c r="Q19" s="137"/>
      <c r="R19" s="137"/>
      <c r="S19" s="137"/>
      <c r="T19" s="137"/>
      <c r="U19" s="137"/>
      <c r="V19" s="137"/>
      <c r="W19" s="137"/>
    </row>
    <row r="20" spans="1:26" s="136" customFormat="1" ht="51" customHeight="1" x14ac:dyDescent="0.2">
      <c r="A20" s="386"/>
      <c r="B20" s="386"/>
      <c r="C20" s="386"/>
      <c r="D20" s="386"/>
      <c r="E20" s="282" t="s">
        <v>77</v>
      </c>
      <c r="F20" s="282" t="s">
        <v>76</v>
      </c>
      <c r="G20" s="282" t="s">
        <v>75</v>
      </c>
      <c r="H20" s="282" t="s">
        <v>74</v>
      </c>
      <c r="I20" s="282" t="s">
        <v>73</v>
      </c>
      <c r="J20" s="292">
        <v>2015</v>
      </c>
      <c r="K20" s="292">
        <v>2016</v>
      </c>
      <c r="L20" s="292">
        <v>2017</v>
      </c>
      <c r="M20" s="292">
        <v>2018</v>
      </c>
      <c r="N20" s="292">
        <v>2019</v>
      </c>
      <c r="O20" s="292">
        <v>2020</v>
      </c>
      <c r="P20" s="143"/>
      <c r="Q20" s="143"/>
      <c r="R20" s="143"/>
      <c r="S20" s="143"/>
      <c r="T20" s="143"/>
      <c r="U20" s="143"/>
      <c r="V20" s="143"/>
      <c r="W20" s="143"/>
      <c r="X20" s="144"/>
      <c r="Y20" s="144"/>
      <c r="Z20" s="144"/>
    </row>
    <row r="21" spans="1:26" s="136" customFormat="1" ht="16.5" customHeight="1" x14ac:dyDescent="0.2">
      <c r="A21" s="283">
        <v>1</v>
      </c>
      <c r="B21" s="284">
        <v>2</v>
      </c>
      <c r="C21" s="283">
        <v>3</v>
      </c>
      <c r="D21" s="284">
        <v>4</v>
      </c>
      <c r="E21" s="283">
        <v>5</v>
      </c>
      <c r="F21" s="284">
        <v>6</v>
      </c>
      <c r="G21" s="283">
        <v>7</v>
      </c>
      <c r="H21" s="284">
        <v>8</v>
      </c>
      <c r="I21" s="283">
        <v>9</v>
      </c>
      <c r="J21" s="284">
        <v>10</v>
      </c>
      <c r="K21" s="283">
        <v>11</v>
      </c>
      <c r="L21" s="284">
        <v>12</v>
      </c>
      <c r="M21" s="283">
        <v>13</v>
      </c>
      <c r="N21" s="284">
        <v>14</v>
      </c>
      <c r="O21" s="283">
        <v>15</v>
      </c>
      <c r="P21" s="143"/>
      <c r="Q21" s="143"/>
      <c r="R21" s="143"/>
      <c r="S21" s="143"/>
      <c r="T21" s="143"/>
      <c r="U21" s="143"/>
      <c r="V21" s="143"/>
      <c r="W21" s="143"/>
      <c r="X21" s="144"/>
      <c r="Y21" s="144"/>
      <c r="Z21" s="144"/>
    </row>
    <row r="22" spans="1:26" s="172" customFormat="1" ht="33" customHeight="1" x14ac:dyDescent="0.2">
      <c r="A22" s="285" t="s">
        <v>61</v>
      </c>
      <c r="B22" s="286" t="s">
        <v>581</v>
      </c>
      <c r="C22" s="287">
        <v>0</v>
      </c>
      <c r="D22" s="287">
        <v>0</v>
      </c>
      <c r="E22" s="287">
        <v>0</v>
      </c>
      <c r="F22" s="287">
        <v>0</v>
      </c>
      <c r="G22" s="287">
        <v>0</v>
      </c>
      <c r="H22" s="287">
        <v>0</v>
      </c>
      <c r="I22" s="287">
        <v>0</v>
      </c>
      <c r="J22" s="288">
        <v>0</v>
      </c>
      <c r="K22" s="288">
        <v>0</v>
      </c>
      <c r="L22" s="289">
        <v>0</v>
      </c>
      <c r="M22" s="289">
        <v>0</v>
      </c>
      <c r="N22" s="289">
        <v>0</v>
      </c>
      <c r="O22" s="289">
        <v>0</v>
      </c>
      <c r="P22" s="143"/>
      <c r="Q22" s="143"/>
      <c r="R22" s="143"/>
      <c r="S22" s="143"/>
      <c r="T22" s="143"/>
      <c r="U22" s="143"/>
      <c r="V22" s="171"/>
      <c r="W22" s="171"/>
      <c r="X22" s="171"/>
      <c r="Y22" s="171"/>
      <c r="Z22" s="171"/>
    </row>
    <row r="23" spans="1:26"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5"/>
  <sheetViews>
    <sheetView topLeftCell="A61" zoomScale="80" zoomScaleNormal="80" workbookViewId="0">
      <selection activeCell="AI64" sqref="P1:AI1048576"/>
    </sheetView>
  </sheetViews>
  <sheetFormatPr defaultColWidth="9.140625" defaultRowHeight="15.75" x14ac:dyDescent="0.2"/>
  <cols>
    <col min="1" max="1" width="61.7109375" style="88" customWidth="1"/>
    <col min="2" max="2" width="18.5703125" style="63" customWidth="1"/>
    <col min="3" max="15" width="16.85546875" style="63" customWidth="1"/>
    <col min="16" max="28" width="16.85546875" style="63" hidden="1" customWidth="1"/>
    <col min="29" max="35" width="9.140625" style="64" hidden="1" customWidth="1"/>
    <col min="36" max="223" width="9.140625" style="64"/>
    <col min="224" max="224" width="61.7109375" style="64" customWidth="1"/>
    <col min="225" max="225" width="18.5703125" style="64" customWidth="1"/>
    <col min="226" max="265" width="16.85546875" style="64" customWidth="1"/>
    <col min="266" max="267" width="18.5703125" style="64" customWidth="1"/>
    <col min="268" max="268" width="21.7109375" style="64" customWidth="1"/>
    <col min="269" max="479" width="9.140625" style="64"/>
    <col min="480" max="480" width="61.7109375" style="64" customWidth="1"/>
    <col min="481" max="481" width="18.5703125" style="64" customWidth="1"/>
    <col min="482" max="521" width="16.85546875" style="64" customWidth="1"/>
    <col min="522" max="523" width="18.5703125" style="64" customWidth="1"/>
    <col min="524" max="524" width="21.7109375" style="64" customWidth="1"/>
    <col min="525" max="735" width="9.140625" style="64"/>
    <col min="736" max="736" width="61.7109375" style="64" customWidth="1"/>
    <col min="737" max="737" width="18.5703125" style="64" customWidth="1"/>
    <col min="738" max="777" width="16.85546875" style="64" customWidth="1"/>
    <col min="778" max="779" width="18.5703125" style="64" customWidth="1"/>
    <col min="780" max="780" width="21.7109375" style="64" customWidth="1"/>
    <col min="781" max="991" width="9.140625" style="64"/>
    <col min="992" max="992" width="61.7109375" style="64" customWidth="1"/>
    <col min="993" max="993" width="18.5703125" style="64" customWidth="1"/>
    <col min="994" max="1033" width="16.85546875" style="64" customWidth="1"/>
    <col min="1034" max="1035" width="18.5703125" style="64" customWidth="1"/>
    <col min="1036" max="1036" width="21.7109375" style="64" customWidth="1"/>
    <col min="1037" max="1247" width="9.140625" style="64"/>
    <col min="1248" max="1248" width="61.7109375" style="64" customWidth="1"/>
    <col min="1249" max="1249" width="18.5703125" style="64" customWidth="1"/>
    <col min="1250" max="1289" width="16.85546875" style="64" customWidth="1"/>
    <col min="1290" max="1291" width="18.5703125" style="64" customWidth="1"/>
    <col min="1292" max="1292" width="21.7109375" style="64" customWidth="1"/>
    <col min="1293" max="1503" width="9.140625" style="64"/>
    <col min="1504" max="1504" width="61.7109375" style="64" customWidth="1"/>
    <col min="1505" max="1505" width="18.5703125" style="64" customWidth="1"/>
    <col min="1506" max="1545" width="16.85546875" style="64" customWidth="1"/>
    <col min="1546" max="1547" width="18.5703125" style="64" customWidth="1"/>
    <col min="1548" max="1548" width="21.7109375" style="64" customWidth="1"/>
    <col min="1549" max="1759" width="9.140625" style="64"/>
    <col min="1760" max="1760" width="61.7109375" style="64" customWidth="1"/>
    <col min="1761" max="1761" width="18.5703125" style="64" customWidth="1"/>
    <col min="1762" max="1801" width="16.85546875" style="64" customWidth="1"/>
    <col min="1802" max="1803" width="18.5703125" style="64" customWidth="1"/>
    <col min="1804" max="1804" width="21.7109375" style="64" customWidth="1"/>
    <col min="1805" max="2015" width="9.140625" style="64"/>
    <col min="2016" max="2016" width="61.7109375" style="64" customWidth="1"/>
    <col min="2017" max="2017" width="18.5703125" style="64" customWidth="1"/>
    <col min="2018" max="2057" width="16.85546875" style="64" customWidth="1"/>
    <col min="2058" max="2059" width="18.5703125" style="64" customWidth="1"/>
    <col min="2060" max="2060" width="21.7109375" style="64" customWidth="1"/>
    <col min="2061" max="2271" width="9.140625" style="64"/>
    <col min="2272" max="2272" width="61.7109375" style="64" customWidth="1"/>
    <col min="2273" max="2273" width="18.5703125" style="64" customWidth="1"/>
    <col min="2274" max="2313" width="16.85546875" style="64" customWidth="1"/>
    <col min="2314" max="2315" width="18.5703125" style="64" customWidth="1"/>
    <col min="2316" max="2316" width="21.7109375" style="64" customWidth="1"/>
    <col min="2317" max="2527" width="9.140625" style="64"/>
    <col min="2528" max="2528" width="61.7109375" style="64" customWidth="1"/>
    <col min="2529" max="2529" width="18.5703125" style="64" customWidth="1"/>
    <col min="2530" max="2569" width="16.85546875" style="64" customWidth="1"/>
    <col min="2570" max="2571" width="18.5703125" style="64" customWidth="1"/>
    <col min="2572" max="2572" width="21.7109375" style="64" customWidth="1"/>
    <col min="2573" max="2783" width="9.140625" style="64"/>
    <col min="2784" max="2784" width="61.7109375" style="64" customWidth="1"/>
    <col min="2785" max="2785" width="18.5703125" style="64" customWidth="1"/>
    <col min="2786" max="2825" width="16.85546875" style="64" customWidth="1"/>
    <col min="2826" max="2827" width="18.5703125" style="64" customWidth="1"/>
    <col min="2828" max="2828" width="21.7109375" style="64" customWidth="1"/>
    <col min="2829" max="3039" width="9.140625" style="64"/>
    <col min="3040" max="3040" width="61.7109375" style="64" customWidth="1"/>
    <col min="3041" max="3041" width="18.5703125" style="64" customWidth="1"/>
    <col min="3042" max="3081" width="16.85546875" style="64" customWidth="1"/>
    <col min="3082" max="3083" width="18.5703125" style="64" customWidth="1"/>
    <col min="3084" max="3084" width="21.7109375" style="64" customWidth="1"/>
    <col min="3085" max="3295" width="9.140625" style="64"/>
    <col min="3296" max="3296" width="61.7109375" style="64" customWidth="1"/>
    <col min="3297" max="3297" width="18.5703125" style="64" customWidth="1"/>
    <col min="3298" max="3337" width="16.85546875" style="64" customWidth="1"/>
    <col min="3338" max="3339" width="18.5703125" style="64" customWidth="1"/>
    <col min="3340" max="3340" width="21.7109375" style="64" customWidth="1"/>
    <col min="3341" max="3551" width="9.140625" style="64"/>
    <col min="3552" max="3552" width="61.7109375" style="64" customWidth="1"/>
    <col min="3553" max="3553" width="18.5703125" style="64" customWidth="1"/>
    <col min="3554" max="3593" width="16.85546875" style="64" customWidth="1"/>
    <col min="3594" max="3595" width="18.5703125" style="64" customWidth="1"/>
    <col min="3596" max="3596" width="21.7109375" style="64" customWidth="1"/>
    <col min="3597" max="3807" width="9.140625" style="64"/>
    <col min="3808" max="3808" width="61.7109375" style="64" customWidth="1"/>
    <col min="3809" max="3809" width="18.5703125" style="64" customWidth="1"/>
    <col min="3810" max="3849" width="16.85546875" style="64" customWidth="1"/>
    <col min="3850" max="3851" width="18.5703125" style="64" customWidth="1"/>
    <col min="3852" max="3852" width="21.7109375" style="64" customWidth="1"/>
    <col min="3853" max="4063" width="9.140625" style="64"/>
    <col min="4064" max="4064" width="61.7109375" style="64" customWidth="1"/>
    <col min="4065" max="4065" width="18.5703125" style="64" customWidth="1"/>
    <col min="4066" max="4105" width="16.85546875" style="64" customWidth="1"/>
    <col min="4106" max="4107" width="18.5703125" style="64" customWidth="1"/>
    <col min="4108" max="4108" width="21.7109375" style="64" customWidth="1"/>
    <col min="4109" max="4319" width="9.140625" style="64"/>
    <col min="4320" max="4320" width="61.7109375" style="64" customWidth="1"/>
    <col min="4321" max="4321" width="18.5703125" style="64" customWidth="1"/>
    <col min="4322" max="4361" width="16.85546875" style="64" customWidth="1"/>
    <col min="4362" max="4363" width="18.5703125" style="64" customWidth="1"/>
    <col min="4364" max="4364" width="21.7109375" style="64" customWidth="1"/>
    <col min="4365" max="4575" width="9.140625" style="64"/>
    <col min="4576" max="4576" width="61.7109375" style="64" customWidth="1"/>
    <col min="4577" max="4577" width="18.5703125" style="64" customWidth="1"/>
    <col min="4578" max="4617" width="16.85546875" style="64" customWidth="1"/>
    <col min="4618" max="4619" width="18.5703125" style="64" customWidth="1"/>
    <col min="4620" max="4620" width="21.7109375" style="64" customWidth="1"/>
    <col min="4621" max="4831" width="9.140625" style="64"/>
    <col min="4832" max="4832" width="61.7109375" style="64" customWidth="1"/>
    <col min="4833" max="4833" width="18.5703125" style="64" customWidth="1"/>
    <col min="4834" max="4873" width="16.85546875" style="64" customWidth="1"/>
    <col min="4874" max="4875" width="18.5703125" style="64" customWidth="1"/>
    <col min="4876" max="4876" width="21.7109375" style="64" customWidth="1"/>
    <col min="4877" max="5087" width="9.140625" style="64"/>
    <col min="5088" max="5088" width="61.7109375" style="64" customWidth="1"/>
    <col min="5089" max="5089" width="18.5703125" style="64" customWidth="1"/>
    <col min="5090" max="5129" width="16.85546875" style="64" customWidth="1"/>
    <col min="5130" max="5131" width="18.5703125" style="64" customWidth="1"/>
    <col min="5132" max="5132" width="21.7109375" style="64" customWidth="1"/>
    <col min="5133" max="5343" width="9.140625" style="64"/>
    <col min="5344" max="5344" width="61.7109375" style="64" customWidth="1"/>
    <col min="5345" max="5345" width="18.5703125" style="64" customWidth="1"/>
    <col min="5346" max="5385" width="16.85546875" style="64" customWidth="1"/>
    <col min="5386" max="5387" width="18.5703125" style="64" customWidth="1"/>
    <col min="5388" max="5388" width="21.7109375" style="64" customWidth="1"/>
    <col min="5389" max="5599" width="9.140625" style="64"/>
    <col min="5600" max="5600" width="61.7109375" style="64" customWidth="1"/>
    <col min="5601" max="5601" width="18.5703125" style="64" customWidth="1"/>
    <col min="5602" max="5641" width="16.85546875" style="64" customWidth="1"/>
    <col min="5642" max="5643" width="18.5703125" style="64" customWidth="1"/>
    <col min="5644" max="5644" width="21.7109375" style="64" customWidth="1"/>
    <col min="5645" max="5855" width="9.140625" style="64"/>
    <col min="5856" max="5856" width="61.7109375" style="64" customWidth="1"/>
    <col min="5857" max="5857" width="18.5703125" style="64" customWidth="1"/>
    <col min="5858" max="5897" width="16.85546875" style="64" customWidth="1"/>
    <col min="5898" max="5899" width="18.5703125" style="64" customWidth="1"/>
    <col min="5900" max="5900" width="21.7109375" style="64" customWidth="1"/>
    <col min="5901" max="6111" width="9.140625" style="64"/>
    <col min="6112" max="6112" width="61.7109375" style="64" customWidth="1"/>
    <col min="6113" max="6113" width="18.5703125" style="64" customWidth="1"/>
    <col min="6114" max="6153" width="16.85546875" style="64" customWidth="1"/>
    <col min="6154" max="6155" width="18.5703125" style="64" customWidth="1"/>
    <col min="6156" max="6156" width="21.7109375" style="64" customWidth="1"/>
    <col min="6157" max="6367" width="9.140625" style="64"/>
    <col min="6368" max="6368" width="61.7109375" style="64" customWidth="1"/>
    <col min="6369" max="6369" width="18.5703125" style="64" customWidth="1"/>
    <col min="6370" max="6409" width="16.85546875" style="64" customWidth="1"/>
    <col min="6410" max="6411" width="18.5703125" style="64" customWidth="1"/>
    <col min="6412" max="6412" width="21.7109375" style="64" customWidth="1"/>
    <col min="6413" max="6623" width="9.140625" style="64"/>
    <col min="6624" max="6624" width="61.7109375" style="64" customWidth="1"/>
    <col min="6625" max="6625" width="18.5703125" style="64" customWidth="1"/>
    <col min="6626" max="6665" width="16.85546875" style="64" customWidth="1"/>
    <col min="6666" max="6667" width="18.5703125" style="64" customWidth="1"/>
    <col min="6668" max="6668" width="21.7109375" style="64" customWidth="1"/>
    <col min="6669" max="6879" width="9.140625" style="64"/>
    <col min="6880" max="6880" width="61.7109375" style="64" customWidth="1"/>
    <col min="6881" max="6881" width="18.5703125" style="64" customWidth="1"/>
    <col min="6882" max="6921" width="16.85546875" style="64" customWidth="1"/>
    <col min="6922" max="6923" width="18.5703125" style="64" customWidth="1"/>
    <col min="6924" max="6924" width="21.7109375" style="64" customWidth="1"/>
    <col min="6925" max="7135" width="9.140625" style="64"/>
    <col min="7136" max="7136" width="61.7109375" style="64" customWidth="1"/>
    <col min="7137" max="7137" width="18.5703125" style="64" customWidth="1"/>
    <col min="7138" max="7177" width="16.85546875" style="64" customWidth="1"/>
    <col min="7178" max="7179" width="18.5703125" style="64" customWidth="1"/>
    <col min="7180" max="7180" width="21.7109375" style="64" customWidth="1"/>
    <col min="7181" max="7391" width="9.140625" style="64"/>
    <col min="7392" max="7392" width="61.7109375" style="64" customWidth="1"/>
    <col min="7393" max="7393" width="18.5703125" style="64" customWidth="1"/>
    <col min="7394" max="7433" width="16.85546875" style="64" customWidth="1"/>
    <col min="7434" max="7435" width="18.5703125" style="64" customWidth="1"/>
    <col min="7436" max="7436" width="21.7109375" style="64" customWidth="1"/>
    <col min="7437" max="7647" width="9.140625" style="64"/>
    <col min="7648" max="7648" width="61.7109375" style="64" customWidth="1"/>
    <col min="7649" max="7649" width="18.5703125" style="64" customWidth="1"/>
    <col min="7650" max="7689" width="16.85546875" style="64" customWidth="1"/>
    <col min="7690" max="7691" width="18.5703125" style="64" customWidth="1"/>
    <col min="7692" max="7692" width="21.7109375" style="64" customWidth="1"/>
    <col min="7693" max="7903" width="9.140625" style="64"/>
    <col min="7904" max="7904" width="61.7109375" style="64" customWidth="1"/>
    <col min="7905" max="7905" width="18.5703125" style="64" customWidth="1"/>
    <col min="7906" max="7945" width="16.85546875" style="64" customWidth="1"/>
    <col min="7946" max="7947" width="18.5703125" style="64" customWidth="1"/>
    <col min="7948" max="7948" width="21.7109375" style="64" customWidth="1"/>
    <col min="7949" max="8159" width="9.140625" style="64"/>
    <col min="8160" max="8160" width="61.7109375" style="64" customWidth="1"/>
    <col min="8161" max="8161" width="18.5703125" style="64" customWidth="1"/>
    <col min="8162" max="8201" width="16.85546875" style="64" customWidth="1"/>
    <col min="8202" max="8203" width="18.5703125" style="64" customWidth="1"/>
    <col min="8204" max="8204" width="21.7109375" style="64" customWidth="1"/>
    <col min="8205" max="8415" width="9.140625" style="64"/>
    <col min="8416" max="8416" width="61.7109375" style="64" customWidth="1"/>
    <col min="8417" max="8417" width="18.5703125" style="64" customWidth="1"/>
    <col min="8418" max="8457" width="16.85546875" style="64" customWidth="1"/>
    <col min="8458" max="8459" width="18.5703125" style="64" customWidth="1"/>
    <col min="8460" max="8460" width="21.7109375" style="64" customWidth="1"/>
    <col min="8461" max="8671" width="9.140625" style="64"/>
    <col min="8672" max="8672" width="61.7109375" style="64" customWidth="1"/>
    <col min="8673" max="8673" width="18.5703125" style="64" customWidth="1"/>
    <col min="8674" max="8713" width="16.85546875" style="64" customWidth="1"/>
    <col min="8714" max="8715" width="18.5703125" style="64" customWidth="1"/>
    <col min="8716" max="8716" width="21.7109375" style="64" customWidth="1"/>
    <col min="8717" max="8927" width="9.140625" style="64"/>
    <col min="8928" max="8928" width="61.7109375" style="64" customWidth="1"/>
    <col min="8929" max="8929" width="18.5703125" style="64" customWidth="1"/>
    <col min="8930" max="8969" width="16.85546875" style="64" customWidth="1"/>
    <col min="8970" max="8971" width="18.5703125" style="64" customWidth="1"/>
    <col min="8972" max="8972" width="21.7109375" style="64" customWidth="1"/>
    <col min="8973" max="9183" width="9.140625" style="64"/>
    <col min="9184" max="9184" width="61.7109375" style="64" customWidth="1"/>
    <col min="9185" max="9185" width="18.5703125" style="64" customWidth="1"/>
    <col min="9186" max="9225" width="16.85546875" style="64" customWidth="1"/>
    <col min="9226" max="9227" width="18.5703125" style="64" customWidth="1"/>
    <col min="9228" max="9228" width="21.7109375" style="64" customWidth="1"/>
    <col min="9229" max="9439" width="9.140625" style="64"/>
    <col min="9440" max="9440" width="61.7109375" style="64" customWidth="1"/>
    <col min="9441" max="9441" width="18.5703125" style="64" customWidth="1"/>
    <col min="9442" max="9481" width="16.85546875" style="64" customWidth="1"/>
    <col min="9482" max="9483" width="18.5703125" style="64" customWidth="1"/>
    <col min="9484" max="9484" width="21.7109375" style="64" customWidth="1"/>
    <col min="9485" max="9695" width="9.140625" style="64"/>
    <col min="9696" max="9696" width="61.7109375" style="64" customWidth="1"/>
    <col min="9697" max="9697" width="18.5703125" style="64" customWidth="1"/>
    <col min="9698" max="9737" width="16.85546875" style="64" customWidth="1"/>
    <col min="9738" max="9739" width="18.5703125" style="64" customWidth="1"/>
    <col min="9740" max="9740" width="21.7109375" style="64" customWidth="1"/>
    <col min="9741" max="9951" width="9.140625" style="64"/>
    <col min="9952" max="9952" width="61.7109375" style="64" customWidth="1"/>
    <col min="9953" max="9953" width="18.5703125" style="64" customWidth="1"/>
    <col min="9954" max="9993" width="16.85546875" style="64" customWidth="1"/>
    <col min="9994" max="9995" width="18.5703125" style="64" customWidth="1"/>
    <col min="9996" max="9996" width="21.7109375" style="64" customWidth="1"/>
    <col min="9997" max="10207" width="9.140625" style="64"/>
    <col min="10208" max="10208" width="61.7109375" style="64" customWidth="1"/>
    <col min="10209" max="10209" width="18.5703125" style="64" customWidth="1"/>
    <col min="10210" max="10249" width="16.85546875" style="64" customWidth="1"/>
    <col min="10250" max="10251" width="18.5703125" style="64" customWidth="1"/>
    <col min="10252" max="10252" width="21.7109375" style="64" customWidth="1"/>
    <col min="10253" max="10463" width="9.140625" style="64"/>
    <col min="10464" max="10464" width="61.7109375" style="64" customWidth="1"/>
    <col min="10465" max="10465" width="18.5703125" style="64" customWidth="1"/>
    <col min="10466" max="10505" width="16.85546875" style="64" customWidth="1"/>
    <col min="10506" max="10507" width="18.5703125" style="64" customWidth="1"/>
    <col min="10508" max="10508" width="21.7109375" style="64" customWidth="1"/>
    <col min="10509" max="10719" width="9.140625" style="64"/>
    <col min="10720" max="10720" width="61.7109375" style="64" customWidth="1"/>
    <col min="10721" max="10721" width="18.5703125" style="64" customWidth="1"/>
    <col min="10722" max="10761" width="16.85546875" style="64" customWidth="1"/>
    <col min="10762" max="10763" width="18.5703125" style="64" customWidth="1"/>
    <col min="10764" max="10764" width="21.7109375" style="64" customWidth="1"/>
    <col min="10765" max="10975" width="9.140625" style="64"/>
    <col min="10976" max="10976" width="61.7109375" style="64" customWidth="1"/>
    <col min="10977" max="10977" width="18.5703125" style="64" customWidth="1"/>
    <col min="10978" max="11017" width="16.85546875" style="64" customWidth="1"/>
    <col min="11018" max="11019" width="18.5703125" style="64" customWidth="1"/>
    <col min="11020" max="11020" width="21.7109375" style="64" customWidth="1"/>
    <col min="11021" max="11231" width="9.140625" style="64"/>
    <col min="11232" max="11232" width="61.7109375" style="64" customWidth="1"/>
    <col min="11233" max="11233" width="18.5703125" style="64" customWidth="1"/>
    <col min="11234" max="11273" width="16.85546875" style="64" customWidth="1"/>
    <col min="11274" max="11275" width="18.5703125" style="64" customWidth="1"/>
    <col min="11276" max="11276" width="21.7109375" style="64" customWidth="1"/>
    <col min="11277" max="11487" width="9.140625" style="64"/>
    <col min="11488" max="11488" width="61.7109375" style="64" customWidth="1"/>
    <col min="11489" max="11489" width="18.5703125" style="64" customWidth="1"/>
    <col min="11490" max="11529" width="16.85546875" style="64" customWidth="1"/>
    <col min="11530" max="11531" width="18.5703125" style="64" customWidth="1"/>
    <col min="11532" max="11532" width="21.7109375" style="64" customWidth="1"/>
    <col min="11533" max="11743" width="9.140625" style="64"/>
    <col min="11744" max="11744" width="61.7109375" style="64" customWidth="1"/>
    <col min="11745" max="11745" width="18.5703125" style="64" customWidth="1"/>
    <col min="11746" max="11785" width="16.85546875" style="64" customWidth="1"/>
    <col min="11786" max="11787" width="18.5703125" style="64" customWidth="1"/>
    <col min="11788" max="11788" width="21.7109375" style="64" customWidth="1"/>
    <col min="11789" max="11999" width="9.140625" style="64"/>
    <col min="12000" max="12000" width="61.7109375" style="64" customWidth="1"/>
    <col min="12001" max="12001" width="18.5703125" style="64" customWidth="1"/>
    <col min="12002" max="12041" width="16.85546875" style="64" customWidth="1"/>
    <col min="12042" max="12043" width="18.5703125" style="64" customWidth="1"/>
    <col min="12044" max="12044" width="21.7109375" style="64" customWidth="1"/>
    <col min="12045" max="12255" width="9.140625" style="64"/>
    <col min="12256" max="12256" width="61.7109375" style="64" customWidth="1"/>
    <col min="12257" max="12257" width="18.5703125" style="64" customWidth="1"/>
    <col min="12258" max="12297" width="16.85546875" style="64" customWidth="1"/>
    <col min="12298" max="12299" width="18.5703125" style="64" customWidth="1"/>
    <col min="12300" max="12300" width="21.7109375" style="64" customWidth="1"/>
    <col min="12301" max="12511" width="9.140625" style="64"/>
    <col min="12512" max="12512" width="61.7109375" style="64" customWidth="1"/>
    <col min="12513" max="12513" width="18.5703125" style="64" customWidth="1"/>
    <col min="12514" max="12553" width="16.85546875" style="64" customWidth="1"/>
    <col min="12554" max="12555" width="18.5703125" style="64" customWidth="1"/>
    <col min="12556" max="12556" width="21.7109375" style="64" customWidth="1"/>
    <col min="12557" max="12767" width="9.140625" style="64"/>
    <col min="12768" max="12768" width="61.7109375" style="64" customWidth="1"/>
    <col min="12769" max="12769" width="18.5703125" style="64" customWidth="1"/>
    <col min="12770" max="12809" width="16.85546875" style="64" customWidth="1"/>
    <col min="12810" max="12811" width="18.5703125" style="64" customWidth="1"/>
    <col min="12812" max="12812" width="21.7109375" style="64" customWidth="1"/>
    <col min="12813" max="13023" width="9.140625" style="64"/>
    <col min="13024" max="13024" width="61.7109375" style="64" customWidth="1"/>
    <col min="13025" max="13025" width="18.5703125" style="64" customWidth="1"/>
    <col min="13026" max="13065" width="16.85546875" style="64" customWidth="1"/>
    <col min="13066" max="13067" width="18.5703125" style="64" customWidth="1"/>
    <col min="13068" max="13068" width="21.7109375" style="64" customWidth="1"/>
    <col min="13069" max="13279" width="9.140625" style="64"/>
    <col min="13280" max="13280" width="61.7109375" style="64" customWidth="1"/>
    <col min="13281" max="13281" width="18.5703125" style="64" customWidth="1"/>
    <col min="13282" max="13321" width="16.85546875" style="64" customWidth="1"/>
    <col min="13322" max="13323" width="18.5703125" style="64" customWidth="1"/>
    <col min="13324" max="13324" width="21.7109375" style="64" customWidth="1"/>
    <col min="13325" max="13535" width="9.140625" style="64"/>
    <col min="13536" max="13536" width="61.7109375" style="64" customWidth="1"/>
    <col min="13537" max="13537" width="18.5703125" style="64" customWidth="1"/>
    <col min="13538" max="13577" width="16.85546875" style="64" customWidth="1"/>
    <col min="13578" max="13579" width="18.5703125" style="64" customWidth="1"/>
    <col min="13580" max="13580" width="21.7109375" style="64" customWidth="1"/>
    <col min="13581" max="13791" width="9.140625" style="64"/>
    <col min="13792" max="13792" width="61.7109375" style="64" customWidth="1"/>
    <col min="13793" max="13793" width="18.5703125" style="64" customWidth="1"/>
    <col min="13794" max="13833" width="16.85546875" style="64" customWidth="1"/>
    <col min="13834" max="13835" width="18.5703125" style="64" customWidth="1"/>
    <col min="13836" max="13836" width="21.7109375" style="64" customWidth="1"/>
    <col min="13837" max="14047" width="9.140625" style="64"/>
    <col min="14048" max="14048" width="61.7109375" style="64" customWidth="1"/>
    <col min="14049" max="14049" width="18.5703125" style="64" customWidth="1"/>
    <col min="14050" max="14089" width="16.85546875" style="64" customWidth="1"/>
    <col min="14090" max="14091" width="18.5703125" style="64" customWidth="1"/>
    <col min="14092" max="14092" width="21.7109375" style="64" customWidth="1"/>
    <col min="14093" max="14303" width="9.140625" style="64"/>
    <col min="14304" max="14304" width="61.7109375" style="64" customWidth="1"/>
    <col min="14305" max="14305" width="18.5703125" style="64" customWidth="1"/>
    <col min="14306" max="14345" width="16.85546875" style="64" customWidth="1"/>
    <col min="14346" max="14347" width="18.5703125" style="64" customWidth="1"/>
    <col min="14348" max="14348" width="21.7109375" style="64" customWidth="1"/>
    <col min="14349" max="14559" width="9.140625" style="64"/>
    <col min="14560" max="14560" width="61.7109375" style="64" customWidth="1"/>
    <col min="14561" max="14561" width="18.5703125" style="64" customWidth="1"/>
    <col min="14562" max="14601" width="16.85546875" style="64" customWidth="1"/>
    <col min="14602" max="14603" width="18.5703125" style="64" customWidth="1"/>
    <col min="14604" max="14604" width="21.7109375" style="64" customWidth="1"/>
    <col min="14605" max="14815" width="9.140625" style="64"/>
    <col min="14816" max="14816" width="61.7109375" style="64" customWidth="1"/>
    <col min="14817" max="14817" width="18.5703125" style="64" customWidth="1"/>
    <col min="14818" max="14857" width="16.85546875" style="64" customWidth="1"/>
    <col min="14858" max="14859" width="18.5703125" style="64" customWidth="1"/>
    <col min="14860" max="14860" width="21.7109375" style="64" customWidth="1"/>
    <col min="14861" max="15071" width="9.140625" style="64"/>
    <col min="15072" max="15072" width="61.7109375" style="64" customWidth="1"/>
    <col min="15073" max="15073" width="18.5703125" style="64" customWidth="1"/>
    <col min="15074" max="15113" width="16.85546875" style="64" customWidth="1"/>
    <col min="15114" max="15115" width="18.5703125" style="64" customWidth="1"/>
    <col min="15116" max="15116" width="21.7109375" style="64" customWidth="1"/>
    <col min="15117" max="15327" width="9.140625" style="64"/>
    <col min="15328" max="15328" width="61.7109375" style="64" customWidth="1"/>
    <col min="15329" max="15329" width="18.5703125" style="64" customWidth="1"/>
    <col min="15330" max="15369" width="16.85546875" style="64" customWidth="1"/>
    <col min="15370" max="15371" width="18.5703125" style="64" customWidth="1"/>
    <col min="15372" max="15372" width="21.7109375" style="64" customWidth="1"/>
    <col min="15373" max="15583" width="9.140625" style="64"/>
    <col min="15584" max="15584" width="61.7109375" style="64" customWidth="1"/>
    <col min="15585" max="15585" width="18.5703125" style="64" customWidth="1"/>
    <col min="15586" max="15625" width="16.85546875" style="64" customWidth="1"/>
    <col min="15626" max="15627" width="18.5703125" style="64" customWidth="1"/>
    <col min="15628" max="15628" width="21.7109375" style="64" customWidth="1"/>
    <col min="15629" max="15839" width="9.140625" style="64"/>
    <col min="15840" max="15840" width="61.7109375" style="64" customWidth="1"/>
    <col min="15841" max="15841" width="18.5703125" style="64" customWidth="1"/>
    <col min="15842" max="15881" width="16.85546875" style="64" customWidth="1"/>
    <col min="15882" max="15883" width="18.5703125" style="64" customWidth="1"/>
    <col min="15884" max="15884" width="21.7109375" style="64" customWidth="1"/>
    <col min="15885" max="16095" width="9.140625" style="64"/>
    <col min="16096" max="16096" width="61.7109375" style="64" customWidth="1"/>
    <col min="16097" max="16097" width="18.5703125" style="64" customWidth="1"/>
    <col min="16098" max="16137" width="16.85546875" style="64" customWidth="1"/>
    <col min="16138" max="16139" width="18.5703125" style="64" customWidth="1"/>
    <col min="16140" max="16140" width="21.7109375" style="64" customWidth="1"/>
    <col min="16141" max="16384" width="9.140625" style="64"/>
  </cols>
  <sheetData>
    <row r="1" spans="1:28" ht="18.75" x14ac:dyDescent="0.2">
      <c r="A1" s="132"/>
      <c r="B1" s="2"/>
      <c r="C1" s="2"/>
      <c r="D1" s="2"/>
      <c r="G1" s="2"/>
      <c r="H1" s="224" t="s">
        <v>65</v>
      </c>
      <c r="I1" s="2"/>
      <c r="J1" s="2"/>
      <c r="K1" s="224"/>
      <c r="L1" s="2"/>
      <c r="M1" s="2"/>
      <c r="N1" s="2"/>
      <c r="O1" s="2"/>
      <c r="P1" s="2"/>
      <c r="Q1" s="2"/>
      <c r="R1" s="2"/>
      <c r="S1" s="2"/>
      <c r="T1" s="2"/>
      <c r="U1" s="2"/>
      <c r="V1" s="2"/>
      <c r="W1" s="2"/>
      <c r="X1" s="2"/>
      <c r="Y1" s="2"/>
      <c r="Z1" s="2"/>
      <c r="AA1" s="2"/>
      <c r="AB1" s="2"/>
    </row>
    <row r="2" spans="1:28" ht="18.75" x14ac:dyDescent="0.3">
      <c r="A2" s="132"/>
      <c r="B2" s="2"/>
      <c r="C2" s="2"/>
      <c r="D2" s="2"/>
      <c r="E2" s="64"/>
      <c r="F2" s="64"/>
      <c r="G2" s="2"/>
      <c r="H2" s="225" t="s">
        <v>7</v>
      </c>
      <c r="I2" s="2"/>
      <c r="J2" s="2"/>
      <c r="K2" s="225"/>
      <c r="L2" s="2"/>
      <c r="M2" s="2"/>
      <c r="N2" s="2"/>
      <c r="O2" s="2"/>
      <c r="P2" s="2"/>
      <c r="Q2" s="2"/>
      <c r="R2" s="2"/>
      <c r="S2" s="2"/>
      <c r="T2" s="2"/>
      <c r="U2" s="2"/>
      <c r="V2" s="2"/>
      <c r="W2" s="2"/>
      <c r="X2" s="2"/>
      <c r="Y2" s="2"/>
      <c r="Z2" s="2"/>
      <c r="AA2" s="2"/>
      <c r="AB2" s="2"/>
    </row>
    <row r="3" spans="1:28" ht="18.75" x14ac:dyDescent="0.3">
      <c r="A3" s="226"/>
      <c r="B3" s="2"/>
      <c r="C3" s="2"/>
      <c r="D3" s="2"/>
      <c r="E3" s="64"/>
      <c r="F3" s="64"/>
      <c r="G3" s="2"/>
      <c r="H3" s="225" t="s">
        <v>254</v>
      </c>
      <c r="I3" s="2"/>
      <c r="J3" s="2"/>
      <c r="K3" s="225"/>
      <c r="L3" s="2"/>
      <c r="M3" s="2"/>
      <c r="N3" s="2"/>
      <c r="O3" s="2"/>
      <c r="P3" s="2"/>
      <c r="Q3" s="2"/>
      <c r="R3" s="2"/>
      <c r="S3" s="2"/>
      <c r="T3" s="2"/>
      <c r="U3" s="2"/>
      <c r="V3" s="2"/>
      <c r="W3" s="2"/>
      <c r="X3" s="2"/>
      <c r="Y3" s="2"/>
      <c r="Z3" s="2"/>
      <c r="AA3" s="2"/>
      <c r="AB3" s="2"/>
    </row>
    <row r="4" spans="1:28" ht="18.75" x14ac:dyDescent="0.3">
      <c r="A4" s="226"/>
      <c r="B4" s="2"/>
      <c r="C4" s="2"/>
      <c r="D4" s="2"/>
      <c r="E4" s="2"/>
      <c r="F4" s="2"/>
      <c r="G4" s="2"/>
      <c r="H4" s="2"/>
      <c r="I4" s="2"/>
      <c r="J4" s="2"/>
      <c r="K4" s="225"/>
      <c r="L4" s="2"/>
      <c r="M4" s="2"/>
      <c r="N4" s="2"/>
      <c r="O4" s="2"/>
      <c r="P4" s="2"/>
      <c r="Q4" s="2"/>
      <c r="R4" s="2"/>
      <c r="S4" s="2"/>
      <c r="T4" s="2"/>
      <c r="U4" s="2"/>
      <c r="V4" s="2"/>
      <c r="W4" s="2"/>
      <c r="X4" s="2"/>
      <c r="Y4" s="2"/>
      <c r="Z4" s="2"/>
      <c r="AA4" s="2"/>
      <c r="AB4" s="2"/>
    </row>
    <row r="5" spans="1:28" x14ac:dyDescent="0.2">
      <c r="A5" s="401" t="str">
        <f>'2. паспорт  ТП'!A4:S4</f>
        <v>Год раскрытия информации: 2020 год</v>
      </c>
      <c r="B5" s="401"/>
      <c r="C5" s="401"/>
      <c r="D5" s="401"/>
      <c r="E5" s="401"/>
      <c r="F5" s="401"/>
      <c r="G5" s="401"/>
      <c r="H5" s="401"/>
      <c r="I5" s="86"/>
      <c r="J5" s="86"/>
      <c r="K5" s="86"/>
      <c r="L5" s="86"/>
      <c r="M5" s="86"/>
      <c r="N5" s="86"/>
      <c r="O5" s="86"/>
      <c r="P5" s="86"/>
      <c r="Q5" s="86"/>
      <c r="R5" s="86"/>
      <c r="S5" s="86"/>
      <c r="T5" s="86"/>
      <c r="U5" s="86"/>
      <c r="V5" s="86"/>
      <c r="W5" s="86"/>
      <c r="X5" s="86"/>
      <c r="Y5" s="86"/>
      <c r="Z5" s="86"/>
      <c r="AA5" s="86"/>
      <c r="AB5" s="86"/>
    </row>
    <row r="6" spans="1:28" ht="18.75" x14ac:dyDescent="0.3">
      <c r="A6" s="226"/>
      <c r="B6" s="2"/>
      <c r="C6" s="2"/>
      <c r="D6" s="2"/>
      <c r="E6" s="2"/>
      <c r="F6" s="2"/>
      <c r="G6" s="2"/>
      <c r="H6" s="2"/>
      <c r="I6" s="2"/>
      <c r="J6" s="2"/>
      <c r="K6" s="225"/>
      <c r="L6" s="2"/>
      <c r="M6" s="2"/>
      <c r="N6" s="2"/>
      <c r="O6" s="2"/>
      <c r="P6" s="2"/>
      <c r="Q6" s="2"/>
      <c r="R6" s="2"/>
      <c r="S6" s="2"/>
      <c r="T6" s="2"/>
      <c r="U6" s="2"/>
      <c r="V6" s="2"/>
      <c r="W6" s="2"/>
      <c r="X6" s="2"/>
      <c r="Y6" s="2"/>
      <c r="Z6" s="2"/>
      <c r="AA6" s="2"/>
      <c r="AB6" s="2"/>
    </row>
    <row r="7" spans="1:28" ht="18.75" x14ac:dyDescent="0.2">
      <c r="A7" s="402" t="s">
        <v>6</v>
      </c>
      <c r="B7" s="402"/>
      <c r="C7" s="402"/>
      <c r="D7" s="402"/>
      <c r="E7" s="402"/>
      <c r="F7" s="402"/>
      <c r="G7" s="402"/>
      <c r="H7" s="402"/>
      <c r="I7" s="227"/>
      <c r="J7" s="227"/>
      <c r="K7" s="227"/>
      <c r="L7" s="227"/>
      <c r="M7" s="227"/>
      <c r="N7" s="227"/>
      <c r="O7" s="227"/>
      <c r="P7" s="227"/>
      <c r="Q7" s="227"/>
      <c r="R7" s="227"/>
      <c r="S7" s="227"/>
      <c r="T7" s="227"/>
      <c r="U7" s="227"/>
      <c r="V7" s="227"/>
      <c r="W7" s="227"/>
      <c r="X7" s="227"/>
      <c r="Y7" s="227"/>
      <c r="Z7" s="227"/>
      <c r="AA7" s="227"/>
      <c r="AB7" s="227"/>
    </row>
    <row r="8" spans="1:28" ht="18.75" x14ac:dyDescent="0.2">
      <c r="A8" s="228"/>
      <c r="B8" s="228"/>
      <c r="C8" s="228"/>
      <c r="D8" s="228"/>
      <c r="E8" s="228"/>
      <c r="F8" s="228"/>
      <c r="G8" s="228"/>
      <c r="H8" s="228"/>
      <c r="I8" s="228"/>
      <c r="J8" s="228"/>
      <c r="K8" s="228"/>
      <c r="L8" s="227"/>
      <c r="M8" s="227"/>
      <c r="N8" s="227"/>
      <c r="O8" s="227"/>
      <c r="P8" s="227"/>
      <c r="Q8" s="227"/>
      <c r="R8" s="227"/>
      <c r="S8" s="227"/>
      <c r="T8" s="227"/>
      <c r="U8" s="227"/>
      <c r="V8" s="227"/>
      <c r="W8" s="227"/>
      <c r="X8" s="227"/>
      <c r="Y8" s="227"/>
      <c r="Z8" s="2"/>
      <c r="AA8" s="2"/>
      <c r="AB8" s="2"/>
    </row>
    <row r="9" spans="1:28" ht="18.75" x14ac:dyDescent="0.2">
      <c r="A9" s="392" t="str">
        <f>'1. паспорт местоположение'!A9:C9</f>
        <v>Акционерное общество "Янтарьэнерго" ДЗО  ПАО "Россети"</v>
      </c>
      <c r="B9" s="392"/>
      <c r="C9" s="392"/>
      <c r="D9" s="392"/>
      <c r="E9" s="392"/>
      <c r="F9" s="392"/>
      <c r="G9" s="392"/>
      <c r="H9" s="392"/>
      <c r="I9" s="229"/>
      <c r="J9" s="229"/>
      <c r="K9" s="229"/>
      <c r="L9" s="229"/>
      <c r="M9" s="229"/>
      <c r="N9" s="229"/>
      <c r="O9" s="229"/>
      <c r="P9" s="229"/>
      <c r="Q9" s="229"/>
      <c r="R9" s="229"/>
      <c r="S9" s="229"/>
      <c r="T9" s="229"/>
      <c r="U9" s="229"/>
      <c r="V9" s="229"/>
      <c r="W9" s="229"/>
      <c r="X9" s="229"/>
      <c r="Y9" s="229"/>
      <c r="Z9" s="229"/>
      <c r="AA9" s="229"/>
      <c r="AB9" s="229"/>
    </row>
    <row r="10" spans="1:28" x14ac:dyDescent="0.2">
      <c r="A10" s="391" t="s">
        <v>5</v>
      </c>
      <c r="B10" s="391"/>
      <c r="C10" s="391"/>
      <c r="D10" s="391"/>
      <c r="E10" s="391"/>
      <c r="F10" s="391"/>
      <c r="G10" s="391"/>
      <c r="H10" s="391"/>
      <c r="I10" s="230"/>
      <c r="J10" s="230"/>
      <c r="K10" s="230"/>
      <c r="L10" s="230"/>
      <c r="M10" s="230"/>
      <c r="N10" s="230"/>
      <c r="O10" s="230"/>
      <c r="P10" s="230"/>
      <c r="Q10" s="230"/>
      <c r="R10" s="230"/>
      <c r="S10" s="230"/>
      <c r="T10" s="230"/>
      <c r="U10" s="230"/>
      <c r="V10" s="230"/>
      <c r="W10" s="230"/>
      <c r="X10" s="230"/>
      <c r="Y10" s="230"/>
      <c r="Z10" s="230"/>
      <c r="AA10" s="230"/>
      <c r="AB10" s="230"/>
    </row>
    <row r="11" spans="1:28" ht="18.75" x14ac:dyDescent="0.2">
      <c r="A11" s="228"/>
      <c r="B11" s="228"/>
      <c r="C11" s="228"/>
      <c r="D11" s="228"/>
      <c r="E11" s="228"/>
      <c r="F11" s="228"/>
      <c r="G11" s="228"/>
      <c r="H11" s="228"/>
      <c r="I11" s="228"/>
      <c r="J11" s="228"/>
      <c r="K11" s="228"/>
      <c r="L11" s="227"/>
      <c r="M11" s="227"/>
      <c r="N11" s="227"/>
      <c r="O11" s="227"/>
      <c r="P11" s="227"/>
      <c r="Q11" s="227"/>
      <c r="R11" s="227"/>
      <c r="S11" s="227"/>
      <c r="T11" s="227"/>
      <c r="U11" s="227"/>
      <c r="V11" s="227"/>
      <c r="W11" s="227"/>
      <c r="X11" s="227"/>
      <c r="Y11" s="227"/>
      <c r="Z11" s="2"/>
      <c r="AA11" s="2"/>
      <c r="AB11" s="2"/>
    </row>
    <row r="12" spans="1:28" ht="18.75" x14ac:dyDescent="0.2">
      <c r="A12" s="392" t="str">
        <f>'1. паспорт местоположение'!A12:C12</f>
        <v>H_16-0184</v>
      </c>
      <c r="B12" s="392"/>
      <c r="C12" s="392"/>
      <c r="D12" s="392"/>
      <c r="E12" s="392"/>
      <c r="F12" s="392"/>
      <c r="G12" s="392"/>
      <c r="H12" s="392"/>
      <c r="I12" s="229"/>
      <c r="J12" s="229"/>
      <c r="K12" s="229"/>
      <c r="L12" s="229"/>
      <c r="M12" s="229"/>
      <c r="N12" s="229"/>
      <c r="O12" s="229"/>
      <c r="P12" s="229"/>
      <c r="Q12" s="229"/>
      <c r="R12" s="229"/>
      <c r="S12" s="229"/>
      <c r="T12" s="229"/>
      <c r="U12" s="229"/>
      <c r="V12" s="229"/>
      <c r="W12" s="229"/>
      <c r="X12" s="229"/>
      <c r="Y12" s="229"/>
      <c r="Z12" s="229"/>
      <c r="AA12" s="229"/>
      <c r="AB12" s="229"/>
    </row>
    <row r="13" spans="1:28" x14ac:dyDescent="0.2">
      <c r="A13" s="391" t="s">
        <v>4</v>
      </c>
      <c r="B13" s="391"/>
      <c r="C13" s="391"/>
      <c r="D13" s="391"/>
      <c r="E13" s="391"/>
      <c r="F13" s="391"/>
      <c r="G13" s="391"/>
      <c r="H13" s="391"/>
      <c r="I13" s="230"/>
      <c r="J13" s="230"/>
      <c r="K13" s="230"/>
      <c r="L13" s="230"/>
      <c r="M13" s="230"/>
      <c r="N13" s="230"/>
      <c r="O13" s="230"/>
      <c r="P13" s="230"/>
      <c r="Q13" s="230"/>
      <c r="R13" s="230"/>
      <c r="S13" s="230"/>
      <c r="T13" s="230"/>
      <c r="U13" s="230"/>
      <c r="V13" s="230"/>
      <c r="W13" s="230"/>
      <c r="X13" s="230"/>
      <c r="Y13" s="230"/>
      <c r="Z13" s="230"/>
      <c r="AA13" s="230"/>
      <c r="AB13" s="230"/>
    </row>
    <row r="14" spans="1:28" ht="18.75" x14ac:dyDescent="0.2">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231"/>
      <c r="AA14" s="231"/>
      <c r="AB14" s="231"/>
    </row>
    <row r="15" spans="1:28" ht="84.75" customHeight="1" x14ac:dyDescent="0.2">
      <c r="A15" s="390"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90"/>
      <c r="C15" s="390"/>
      <c r="D15" s="390"/>
      <c r="E15" s="390"/>
      <c r="F15" s="390"/>
      <c r="G15" s="390"/>
      <c r="H15" s="390"/>
      <c r="I15" s="229"/>
      <c r="J15" s="229"/>
      <c r="K15" s="229"/>
      <c r="L15" s="229"/>
      <c r="M15" s="229"/>
      <c r="N15" s="229"/>
      <c r="O15" s="229"/>
      <c r="P15" s="229"/>
      <c r="Q15" s="229"/>
      <c r="R15" s="229"/>
      <c r="S15" s="229"/>
      <c r="T15" s="229"/>
      <c r="U15" s="229"/>
      <c r="V15" s="229"/>
      <c r="W15" s="229"/>
      <c r="X15" s="229"/>
      <c r="Y15" s="229"/>
      <c r="Z15" s="229"/>
      <c r="AA15" s="229"/>
      <c r="AB15" s="229"/>
    </row>
    <row r="16" spans="1:28" x14ac:dyDescent="0.2">
      <c r="A16" s="391" t="s">
        <v>3</v>
      </c>
      <c r="B16" s="391"/>
      <c r="C16" s="391"/>
      <c r="D16" s="391"/>
      <c r="E16" s="391"/>
      <c r="F16" s="391"/>
      <c r="G16" s="391"/>
      <c r="H16" s="391"/>
      <c r="I16" s="230"/>
      <c r="J16" s="230"/>
      <c r="K16" s="230"/>
      <c r="L16" s="230"/>
      <c r="M16" s="230"/>
      <c r="N16" s="230"/>
      <c r="O16" s="230"/>
      <c r="P16" s="230"/>
      <c r="Q16" s="230"/>
      <c r="R16" s="230"/>
      <c r="S16" s="230"/>
      <c r="T16" s="230"/>
      <c r="U16" s="230"/>
      <c r="V16" s="230"/>
      <c r="W16" s="230"/>
      <c r="X16" s="230"/>
      <c r="Y16" s="230"/>
      <c r="Z16" s="230"/>
      <c r="AA16" s="230"/>
      <c r="AB16" s="230"/>
    </row>
    <row r="17" spans="1:28" ht="18.75" x14ac:dyDescent="0.2">
      <c r="A17" s="232"/>
      <c r="B17" s="232"/>
      <c r="C17" s="232"/>
      <c r="D17" s="232"/>
      <c r="E17" s="232"/>
      <c r="F17" s="232"/>
      <c r="G17" s="232"/>
      <c r="H17" s="232"/>
      <c r="I17" s="232"/>
      <c r="J17" s="232"/>
      <c r="K17" s="232"/>
      <c r="L17" s="232"/>
      <c r="M17" s="232"/>
      <c r="N17" s="232"/>
      <c r="O17" s="232"/>
      <c r="P17" s="232"/>
      <c r="Q17" s="232"/>
      <c r="R17" s="232"/>
      <c r="S17" s="232"/>
      <c r="T17" s="232"/>
      <c r="U17" s="232"/>
      <c r="V17" s="232"/>
      <c r="W17" s="233"/>
      <c r="X17" s="233"/>
      <c r="Y17" s="233"/>
      <c r="Z17" s="233"/>
      <c r="AA17" s="233"/>
      <c r="AB17" s="233"/>
    </row>
    <row r="18" spans="1:28" ht="18.75" x14ac:dyDescent="0.2">
      <c r="A18" s="392" t="s">
        <v>348</v>
      </c>
      <c r="B18" s="392"/>
      <c r="C18" s="392"/>
      <c r="D18" s="392"/>
      <c r="E18" s="392"/>
      <c r="F18" s="392"/>
      <c r="G18" s="392"/>
      <c r="H18" s="392"/>
      <c r="I18" s="234"/>
      <c r="J18" s="234"/>
      <c r="K18" s="234"/>
      <c r="L18" s="234"/>
      <c r="M18" s="234"/>
      <c r="N18" s="234"/>
      <c r="O18" s="234"/>
      <c r="P18" s="234"/>
      <c r="Q18" s="234"/>
      <c r="R18" s="234"/>
      <c r="S18" s="234"/>
      <c r="T18" s="234"/>
      <c r="U18" s="234"/>
      <c r="V18" s="234"/>
      <c r="W18" s="234"/>
      <c r="X18" s="234"/>
      <c r="Y18" s="234"/>
      <c r="Z18" s="234"/>
      <c r="AA18" s="234"/>
      <c r="AB18" s="234"/>
    </row>
    <row r="19" spans="1:28" x14ac:dyDescent="0.2">
      <c r="A19" s="65"/>
      <c r="Q19" s="87"/>
    </row>
    <row r="20" spans="1:28" x14ac:dyDescent="0.2">
      <c r="A20" s="65"/>
      <c r="Q20" s="87"/>
    </row>
    <row r="21" spans="1:28" x14ac:dyDescent="0.2">
      <c r="A21" s="65"/>
      <c r="Q21" s="87"/>
    </row>
    <row r="22" spans="1:28" x14ac:dyDescent="0.2">
      <c r="A22" s="65"/>
      <c r="Q22" s="87"/>
    </row>
    <row r="23" spans="1:28" ht="16.5" thickBot="1" x14ac:dyDescent="0.25">
      <c r="D23" s="66"/>
      <c r="Q23" s="87"/>
    </row>
    <row r="24" spans="1:28" ht="17.25" thickTop="1" thickBot="1" x14ac:dyDescent="0.25">
      <c r="A24" s="189" t="s">
        <v>253</v>
      </c>
      <c r="B24" s="190" t="s">
        <v>0</v>
      </c>
      <c r="C24" s="191"/>
      <c r="D24" s="192"/>
      <c r="E24" s="193"/>
      <c r="F24" s="193"/>
      <c r="G24" s="193"/>
      <c r="H24" s="193"/>
      <c r="I24" s="191"/>
      <c r="J24" s="191"/>
      <c r="K24" s="191"/>
      <c r="L24" s="191"/>
      <c r="M24" s="191"/>
      <c r="N24" s="191"/>
      <c r="O24" s="191"/>
      <c r="P24" s="191"/>
      <c r="Q24" s="191"/>
      <c r="R24" s="191"/>
      <c r="S24" s="191"/>
      <c r="T24" s="191"/>
      <c r="U24" s="191"/>
      <c r="V24" s="191"/>
      <c r="W24" s="191"/>
      <c r="X24" s="191"/>
      <c r="Y24" s="191"/>
      <c r="Z24" s="191"/>
      <c r="AA24" s="191"/>
      <c r="AB24" s="191"/>
    </row>
    <row r="25" spans="1:28" x14ac:dyDescent="0.2">
      <c r="A25" s="194" t="s">
        <v>383</v>
      </c>
      <c r="B25" s="82">
        <f>'6.2. Паспорт фин осв ввод'!D30*1000000</f>
        <v>2455601676.75</v>
      </c>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
      <c r="A26" s="196" t="s">
        <v>251</v>
      </c>
      <c r="B26" s="67">
        <v>0</v>
      </c>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
      <c r="A27" s="196" t="s">
        <v>249</v>
      </c>
      <c r="B27" s="67">
        <v>30</v>
      </c>
      <c r="C27" s="195"/>
      <c r="D27" s="197" t="s">
        <v>252</v>
      </c>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ht="16.149999999999999" customHeight="1" thickBot="1" x14ac:dyDescent="0.25">
      <c r="A28" s="198" t="s">
        <v>247</v>
      </c>
      <c r="B28" s="68">
        <v>1</v>
      </c>
      <c r="C28" s="195"/>
      <c r="D28" s="393" t="s">
        <v>250</v>
      </c>
      <c r="E28" s="394"/>
      <c r="F28" s="395"/>
      <c r="G28" s="319" t="str">
        <f>IF(SUM(B90:AI90)=0,"не окупается",SUM(B90:AI90))</f>
        <v>не окупается</v>
      </c>
      <c r="H28" s="199" t="s">
        <v>468</v>
      </c>
      <c r="I28" s="195"/>
      <c r="J28" s="195"/>
      <c r="K28" s="195"/>
      <c r="L28" s="195"/>
      <c r="M28" s="195"/>
      <c r="N28" s="195"/>
      <c r="O28" s="195"/>
      <c r="P28" s="195"/>
      <c r="Q28" s="195"/>
      <c r="R28" s="195"/>
      <c r="S28" s="195"/>
      <c r="T28" s="195"/>
      <c r="U28" s="195"/>
      <c r="V28" s="195"/>
      <c r="W28" s="195"/>
      <c r="X28" s="195"/>
      <c r="Y28" s="195"/>
      <c r="Z28" s="195"/>
      <c r="AA28" s="195"/>
      <c r="AB28" s="195"/>
    </row>
    <row r="29" spans="1:28" ht="15.6" customHeight="1" x14ac:dyDescent="0.2">
      <c r="A29" s="194" t="s">
        <v>246</v>
      </c>
      <c r="B29" s="82"/>
      <c r="C29" s="195"/>
      <c r="D29" s="393" t="s">
        <v>248</v>
      </c>
      <c r="E29" s="394"/>
      <c r="F29" s="395"/>
      <c r="G29" s="319" t="str">
        <f>IF(SUM(B91:AI91)=0,"не окупается",SUM(B91:AI91))</f>
        <v>не окупается</v>
      </c>
      <c r="H29" s="199" t="s">
        <v>468</v>
      </c>
      <c r="I29" s="195"/>
      <c r="J29" s="195"/>
      <c r="K29" s="195"/>
      <c r="L29" s="195"/>
      <c r="M29" s="195"/>
      <c r="N29" s="195"/>
      <c r="O29" s="195"/>
      <c r="P29" s="195"/>
      <c r="Q29" s="195"/>
      <c r="R29" s="195"/>
      <c r="S29" s="195"/>
      <c r="T29" s="195"/>
      <c r="U29" s="195"/>
      <c r="V29" s="195"/>
      <c r="W29" s="195"/>
      <c r="X29" s="195"/>
      <c r="Y29" s="195"/>
      <c r="Z29" s="195"/>
      <c r="AA29" s="195"/>
      <c r="AB29" s="195"/>
    </row>
    <row r="30" spans="1:28" ht="27.6" customHeight="1" x14ac:dyDescent="0.2">
      <c r="A30" s="196" t="s">
        <v>384</v>
      </c>
      <c r="B30" s="67">
        <v>3</v>
      </c>
      <c r="C30" s="195"/>
      <c r="D30" s="393" t="s">
        <v>469</v>
      </c>
      <c r="E30" s="394"/>
      <c r="F30" s="395"/>
      <c r="G30" s="320">
        <f>O88</f>
        <v>-3233466835.5540981</v>
      </c>
      <c r="H30" s="200">
        <v>-369865646.1678949</v>
      </c>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
      <c r="A31" s="196" t="s">
        <v>245</v>
      </c>
      <c r="B31" s="67">
        <v>3</v>
      </c>
      <c r="C31" s="195"/>
      <c r="D31" s="393" t="s">
        <v>470</v>
      </c>
      <c r="E31" s="394"/>
      <c r="F31" s="395"/>
      <c r="G31" s="201" t="s">
        <v>471</v>
      </c>
      <c r="H31" s="202" t="s">
        <v>471</v>
      </c>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
      <c r="A32" s="196" t="s">
        <v>224</v>
      </c>
      <c r="B32" s="318">
        <f>B25*0.01/3</f>
        <v>8185338.9225000003</v>
      </c>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35" x14ac:dyDescent="0.2">
      <c r="A33" s="196" t="s">
        <v>244</v>
      </c>
      <c r="B33" s="67">
        <v>1</v>
      </c>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35" x14ac:dyDescent="0.2">
      <c r="A34" s="196" t="s">
        <v>243</v>
      </c>
      <c r="B34" s="67">
        <v>1</v>
      </c>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35" x14ac:dyDescent="0.2">
      <c r="A35" s="203" t="s">
        <v>472</v>
      </c>
      <c r="B35" s="67"/>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35" ht="16.5" thickBot="1" x14ac:dyDescent="0.25">
      <c r="A36" s="198" t="s">
        <v>218</v>
      </c>
      <c r="B36" s="69">
        <v>0.2</v>
      </c>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35" x14ac:dyDescent="0.2">
      <c r="A37" s="194" t="s">
        <v>382</v>
      </c>
      <c r="B37" s="82">
        <v>0</v>
      </c>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35" x14ac:dyDescent="0.2">
      <c r="A38" s="196" t="s">
        <v>242</v>
      </c>
      <c r="B38" s="67"/>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35" ht="16.5" thickBot="1" x14ac:dyDescent="0.25">
      <c r="A39" s="203" t="s">
        <v>241</v>
      </c>
      <c r="B39" s="70"/>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35" x14ac:dyDescent="0.2">
      <c r="A40" s="204" t="s">
        <v>385</v>
      </c>
      <c r="B40" s="71">
        <v>1</v>
      </c>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35" x14ac:dyDescent="0.2">
      <c r="A41" s="205" t="s">
        <v>240</v>
      </c>
      <c r="B41" s="72"/>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35" x14ac:dyDescent="0.2">
      <c r="A42" s="205" t="s">
        <v>239</v>
      </c>
      <c r="B42" s="73"/>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35" x14ac:dyDescent="0.2">
      <c r="A43" s="205" t="s">
        <v>238</v>
      </c>
      <c r="B43" s="73">
        <v>0</v>
      </c>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35" x14ac:dyDescent="0.2">
      <c r="A44" s="205" t="s">
        <v>237</v>
      </c>
      <c r="B44" s="73">
        <v>0.13</v>
      </c>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35" x14ac:dyDescent="0.2">
      <c r="A45" s="205" t="s">
        <v>236</v>
      </c>
      <c r="B45" s="73">
        <v>1</v>
      </c>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35" ht="16.5" thickBot="1" x14ac:dyDescent="0.25">
      <c r="A46" s="206" t="s">
        <v>473</v>
      </c>
      <c r="B46" s="317">
        <f>B45*B44+B43*B42*(1-B36)</f>
        <v>0.13</v>
      </c>
      <c r="C46" s="207"/>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35" s="89" customFormat="1" x14ac:dyDescent="0.2">
      <c r="A47" s="208" t="s">
        <v>235</v>
      </c>
      <c r="B47" s="74">
        <v>1</v>
      </c>
      <c r="C47" s="74">
        <v>2</v>
      </c>
      <c r="D47" s="74">
        <v>3</v>
      </c>
      <c r="E47" s="74">
        <v>4</v>
      </c>
      <c r="F47" s="74">
        <v>5</v>
      </c>
      <c r="G47" s="74">
        <v>6</v>
      </c>
      <c r="H47" s="74">
        <v>7</v>
      </c>
      <c r="I47" s="74">
        <v>8</v>
      </c>
      <c r="J47" s="74">
        <v>9</v>
      </c>
      <c r="K47" s="74">
        <v>10</v>
      </c>
      <c r="L47" s="74">
        <v>11</v>
      </c>
      <c r="M47" s="74">
        <v>12</v>
      </c>
      <c r="N47" s="74">
        <v>13</v>
      </c>
      <c r="O47" s="74">
        <v>14</v>
      </c>
      <c r="P47" s="74">
        <v>15</v>
      </c>
      <c r="Q47" s="74">
        <v>16</v>
      </c>
      <c r="R47" s="74">
        <v>17</v>
      </c>
      <c r="S47" s="74">
        <v>18</v>
      </c>
      <c r="T47" s="74">
        <v>19</v>
      </c>
      <c r="U47" s="74">
        <v>20</v>
      </c>
      <c r="V47" s="74">
        <v>21</v>
      </c>
      <c r="W47" s="74">
        <v>22</v>
      </c>
      <c r="X47" s="74">
        <v>23</v>
      </c>
      <c r="Y47" s="74">
        <v>24</v>
      </c>
      <c r="Z47" s="74">
        <v>25</v>
      </c>
      <c r="AA47" s="74">
        <v>26</v>
      </c>
      <c r="AB47" s="74">
        <v>27</v>
      </c>
      <c r="AC47" s="74">
        <v>28</v>
      </c>
      <c r="AD47" s="74">
        <v>29</v>
      </c>
      <c r="AE47" s="74">
        <v>30</v>
      </c>
      <c r="AF47" s="74">
        <v>31</v>
      </c>
      <c r="AG47" s="74">
        <v>32</v>
      </c>
      <c r="AH47" s="74">
        <v>33</v>
      </c>
      <c r="AI47" s="74">
        <v>34</v>
      </c>
    </row>
    <row r="48" spans="1:35" s="89" customFormat="1" x14ac:dyDescent="0.2">
      <c r="A48" s="209" t="s">
        <v>234</v>
      </c>
      <c r="B48" s="332">
        <v>0</v>
      </c>
      <c r="C48" s="332">
        <v>0</v>
      </c>
      <c r="D48" s="332">
        <v>0</v>
      </c>
      <c r="E48" s="332">
        <v>0.05</v>
      </c>
      <c r="F48" s="332">
        <v>4.3999999999999997E-2</v>
      </c>
      <c r="G48" s="332">
        <v>4.2000000000000003E-2</v>
      </c>
      <c r="H48" s="332">
        <v>4.2999999999999997E-2</v>
      </c>
      <c r="I48" s="332">
        <v>4.3999999999999997E-2</v>
      </c>
      <c r="J48" s="332">
        <v>4.3999999999999997E-2</v>
      </c>
      <c r="K48" s="332">
        <v>4.2999999999999997E-2</v>
      </c>
      <c r="L48" s="332">
        <v>4.2000000000000003E-2</v>
      </c>
      <c r="M48" s="332">
        <v>4.1000000000000002E-2</v>
      </c>
      <c r="N48" s="332">
        <v>0.04</v>
      </c>
      <c r="O48" s="332">
        <v>0.04</v>
      </c>
      <c r="P48" s="332">
        <v>0.04</v>
      </c>
      <c r="Q48" s="332">
        <v>0.04</v>
      </c>
      <c r="R48" s="332">
        <v>0.04</v>
      </c>
      <c r="S48" s="332">
        <v>0.04</v>
      </c>
      <c r="T48" s="332">
        <v>0.04</v>
      </c>
      <c r="U48" s="332">
        <v>0.04</v>
      </c>
      <c r="V48" s="332">
        <v>0.04</v>
      </c>
      <c r="W48" s="332">
        <f t="shared" ref="W48:AI48" si="0">V48</f>
        <v>0.04</v>
      </c>
      <c r="X48" s="332">
        <f t="shared" si="0"/>
        <v>0.04</v>
      </c>
      <c r="Y48" s="332">
        <f t="shared" si="0"/>
        <v>0.04</v>
      </c>
      <c r="Z48" s="332">
        <f t="shared" si="0"/>
        <v>0.04</v>
      </c>
      <c r="AA48" s="332">
        <f t="shared" si="0"/>
        <v>0.04</v>
      </c>
      <c r="AB48" s="332">
        <f t="shared" si="0"/>
        <v>0.04</v>
      </c>
      <c r="AC48" s="332">
        <f t="shared" si="0"/>
        <v>0.04</v>
      </c>
      <c r="AD48" s="332">
        <f t="shared" si="0"/>
        <v>0.04</v>
      </c>
      <c r="AE48" s="332">
        <f t="shared" si="0"/>
        <v>0.04</v>
      </c>
      <c r="AF48" s="332">
        <f t="shared" si="0"/>
        <v>0.04</v>
      </c>
      <c r="AG48" s="332">
        <f t="shared" si="0"/>
        <v>0.04</v>
      </c>
      <c r="AH48" s="332">
        <f t="shared" si="0"/>
        <v>0.04</v>
      </c>
      <c r="AI48" s="332">
        <f t="shared" si="0"/>
        <v>0.04</v>
      </c>
    </row>
    <row r="49" spans="1:35" s="89" customFormat="1" x14ac:dyDescent="0.2">
      <c r="A49" s="209" t="s">
        <v>233</v>
      </c>
      <c r="B49" s="332">
        <v>0</v>
      </c>
      <c r="C49" s="332">
        <v>0</v>
      </c>
      <c r="D49" s="332">
        <f>D48</f>
        <v>0</v>
      </c>
      <c r="E49" s="332">
        <f>(1+D49)*(1+E48)-1</f>
        <v>5.0000000000000044E-2</v>
      </c>
      <c r="F49" s="332">
        <f>(1+E49)*(1+F48)-1</f>
        <v>9.6200000000000063E-2</v>
      </c>
      <c r="G49" s="332">
        <f>(1+F49)*(1+G48)-1</f>
        <v>0.14224040000000016</v>
      </c>
      <c r="H49" s="332">
        <f t="shared" ref="H49:AI49" si="1">(1+G49)*(1+H48)-1</f>
        <v>0.19135673720000002</v>
      </c>
      <c r="I49" s="332">
        <f t="shared" si="1"/>
        <v>0.24377643363680002</v>
      </c>
      <c r="J49" s="332">
        <f t="shared" si="1"/>
        <v>0.29850259671681934</v>
      </c>
      <c r="K49" s="332">
        <f t="shared" si="1"/>
        <v>0.35433820837564256</v>
      </c>
      <c r="L49" s="332">
        <f t="shared" si="1"/>
        <v>0.41122041312741953</v>
      </c>
      <c r="M49" s="332">
        <f t="shared" si="1"/>
        <v>0.46908045006564358</v>
      </c>
      <c r="N49" s="332">
        <f t="shared" si="1"/>
        <v>0.52784366806826943</v>
      </c>
      <c r="O49" s="332">
        <f t="shared" si="1"/>
        <v>0.58895741479100017</v>
      </c>
      <c r="P49" s="332">
        <f t="shared" si="1"/>
        <v>0.65251571138264031</v>
      </c>
      <c r="Q49" s="332">
        <f t="shared" si="1"/>
        <v>0.71861633983794593</v>
      </c>
      <c r="R49" s="332">
        <f t="shared" si="1"/>
        <v>0.78736099343146382</v>
      </c>
      <c r="S49" s="332">
        <f t="shared" si="1"/>
        <v>0.85885543316872237</v>
      </c>
      <c r="T49" s="332">
        <f t="shared" si="1"/>
        <v>0.93320965049547122</v>
      </c>
      <c r="U49" s="332">
        <f t="shared" si="1"/>
        <v>1.0105380365152903</v>
      </c>
      <c r="V49" s="332">
        <f t="shared" si="1"/>
        <v>1.0909595579759022</v>
      </c>
      <c r="W49" s="332">
        <f t="shared" si="1"/>
        <v>1.1745979402949382</v>
      </c>
      <c r="X49" s="332">
        <f t="shared" si="1"/>
        <v>1.2615818579067359</v>
      </c>
      <c r="Y49" s="332">
        <f t="shared" si="1"/>
        <v>1.3520451322230054</v>
      </c>
      <c r="Z49" s="332">
        <f t="shared" si="1"/>
        <v>1.4461269375119259</v>
      </c>
      <c r="AA49" s="332">
        <f t="shared" si="1"/>
        <v>1.543972015012403</v>
      </c>
      <c r="AB49" s="332">
        <f t="shared" si="1"/>
        <v>1.6457308956128993</v>
      </c>
      <c r="AC49" s="332">
        <f t="shared" si="1"/>
        <v>1.7515601314374152</v>
      </c>
      <c r="AD49" s="332">
        <f t="shared" si="1"/>
        <v>1.8616225366949117</v>
      </c>
      <c r="AE49" s="332">
        <f t="shared" si="1"/>
        <v>1.9760874381627085</v>
      </c>
      <c r="AF49" s="332">
        <f t="shared" si="1"/>
        <v>2.0951309356892169</v>
      </c>
      <c r="AG49" s="332">
        <f t="shared" si="1"/>
        <v>2.2189361731167856</v>
      </c>
      <c r="AH49" s="332">
        <f t="shared" si="1"/>
        <v>2.3476936200414573</v>
      </c>
      <c r="AI49" s="332">
        <f t="shared" si="1"/>
        <v>2.4816013648431157</v>
      </c>
    </row>
    <row r="50" spans="1:35" s="89" customFormat="1" ht="16.5" thickBot="1" x14ac:dyDescent="0.3">
      <c r="A50" s="210" t="s">
        <v>386</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row>
    <row r="51" spans="1:35" ht="16.5" thickBot="1" x14ac:dyDescent="0.25">
      <c r="A51" s="211"/>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35" x14ac:dyDescent="0.2">
      <c r="A52" s="212" t="s">
        <v>232</v>
      </c>
      <c r="B52" s="74">
        <v>1</v>
      </c>
      <c r="C52" s="74">
        <v>2</v>
      </c>
      <c r="D52" s="74">
        <v>3</v>
      </c>
      <c r="E52" s="74">
        <v>4</v>
      </c>
      <c r="F52" s="74">
        <v>5</v>
      </c>
      <c r="G52" s="74">
        <v>6</v>
      </c>
      <c r="H52" s="74">
        <v>7</v>
      </c>
      <c r="I52" s="74">
        <v>8</v>
      </c>
      <c r="J52" s="74">
        <v>9</v>
      </c>
      <c r="K52" s="74">
        <v>10</v>
      </c>
      <c r="L52" s="74">
        <v>11</v>
      </c>
      <c r="M52" s="74">
        <v>12</v>
      </c>
      <c r="N52" s="74">
        <v>13</v>
      </c>
      <c r="O52" s="74">
        <v>14</v>
      </c>
      <c r="P52" s="74">
        <v>15</v>
      </c>
      <c r="Q52" s="74">
        <v>16</v>
      </c>
      <c r="R52" s="74">
        <v>17</v>
      </c>
      <c r="S52" s="74">
        <v>18</v>
      </c>
      <c r="T52" s="74">
        <v>19</v>
      </c>
      <c r="U52" s="74">
        <v>20</v>
      </c>
      <c r="V52" s="74">
        <v>21</v>
      </c>
      <c r="W52" s="74">
        <v>22</v>
      </c>
      <c r="X52" s="74">
        <v>23</v>
      </c>
      <c r="Y52" s="74">
        <v>24</v>
      </c>
      <c r="Z52" s="74">
        <v>25</v>
      </c>
      <c r="AA52" s="74">
        <v>26</v>
      </c>
      <c r="AB52" s="74">
        <v>27</v>
      </c>
      <c r="AC52" s="74">
        <v>28</v>
      </c>
      <c r="AD52" s="74">
        <v>29</v>
      </c>
      <c r="AE52" s="74">
        <v>30</v>
      </c>
      <c r="AF52" s="74">
        <v>31</v>
      </c>
      <c r="AG52" s="74">
        <v>32</v>
      </c>
      <c r="AH52" s="74">
        <v>33</v>
      </c>
      <c r="AI52" s="74">
        <v>34</v>
      </c>
    </row>
    <row r="53" spans="1:35" x14ac:dyDescent="0.25">
      <c r="A53" s="209" t="s">
        <v>231</v>
      </c>
      <c r="B53" s="322">
        <v>0</v>
      </c>
      <c r="C53" s="322">
        <v>0</v>
      </c>
      <c r="D53" s="322">
        <v>0</v>
      </c>
      <c r="E53" s="322">
        <v>0</v>
      </c>
      <c r="F53" s="322">
        <v>0</v>
      </c>
      <c r="G53" s="322">
        <v>0</v>
      </c>
      <c r="H53" s="322">
        <v>0</v>
      </c>
      <c r="I53" s="322">
        <v>0</v>
      </c>
      <c r="J53" s="322">
        <v>0</v>
      </c>
      <c r="K53" s="322">
        <v>0</v>
      </c>
      <c r="L53" s="322">
        <v>0</v>
      </c>
      <c r="M53" s="322">
        <v>0</v>
      </c>
      <c r="N53" s="322">
        <v>0</v>
      </c>
      <c r="O53" s="322">
        <v>0</v>
      </c>
      <c r="P53" s="322">
        <v>0</v>
      </c>
      <c r="Q53" s="322">
        <v>0</v>
      </c>
      <c r="R53" s="322">
        <v>0</v>
      </c>
      <c r="S53" s="322">
        <v>0</v>
      </c>
      <c r="T53" s="322">
        <v>0</v>
      </c>
      <c r="U53" s="322">
        <v>0</v>
      </c>
      <c r="V53" s="322">
        <v>0</v>
      </c>
      <c r="W53" s="322">
        <v>0</v>
      </c>
      <c r="X53" s="322">
        <v>0</v>
      </c>
      <c r="Y53" s="322">
        <v>0</v>
      </c>
      <c r="Z53" s="322">
        <v>0</v>
      </c>
      <c r="AA53" s="322">
        <v>0</v>
      </c>
      <c r="AB53" s="322">
        <v>0</v>
      </c>
      <c r="AC53" s="322">
        <v>0</v>
      </c>
      <c r="AD53" s="322">
        <v>0</v>
      </c>
      <c r="AE53" s="322">
        <v>0</v>
      </c>
      <c r="AF53" s="322">
        <v>0</v>
      </c>
      <c r="AG53" s="322">
        <v>0</v>
      </c>
      <c r="AH53" s="322">
        <v>0</v>
      </c>
      <c r="AI53" s="322">
        <v>0</v>
      </c>
    </row>
    <row r="54" spans="1:35" x14ac:dyDescent="0.25">
      <c r="A54" s="209" t="s">
        <v>230</v>
      </c>
      <c r="B54" s="322">
        <v>0</v>
      </c>
      <c r="C54" s="322">
        <v>0</v>
      </c>
      <c r="D54" s="322">
        <v>0</v>
      </c>
      <c r="E54" s="322">
        <v>0</v>
      </c>
      <c r="F54" s="322">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22">
        <v>0</v>
      </c>
      <c r="AC54" s="322">
        <v>0</v>
      </c>
      <c r="AD54" s="322">
        <v>0</v>
      </c>
      <c r="AE54" s="322">
        <v>0</v>
      </c>
      <c r="AF54" s="322">
        <v>0</v>
      </c>
      <c r="AG54" s="322">
        <v>0</v>
      </c>
      <c r="AH54" s="322">
        <v>0</v>
      </c>
      <c r="AI54" s="322">
        <v>0</v>
      </c>
    </row>
    <row r="55" spans="1:35" x14ac:dyDescent="0.25">
      <c r="A55" s="209" t="s">
        <v>229</v>
      </c>
      <c r="B55" s="322">
        <v>0</v>
      </c>
      <c r="C55" s="322">
        <v>0</v>
      </c>
      <c r="D55" s="322">
        <v>0</v>
      </c>
      <c r="E55" s="322">
        <v>0</v>
      </c>
      <c r="F55" s="322">
        <v>0</v>
      </c>
      <c r="G55" s="322">
        <v>0</v>
      </c>
      <c r="H55" s="322">
        <v>0</v>
      </c>
      <c r="I55" s="322">
        <v>0</v>
      </c>
      <c r="J55" s="322">
        <v>0</v>
      </c>
      <c r="K55" s="322">
        <v>0</v>
      </c>
      <c r="L55" s="322">
        <v>0</v>
      </c>
      <c r="M55" s="322">
        <v>0</v>
      </c>
      <c r="N55" s="322">
        <v>0</v>
      </c>
      <c r="O55" s="322">
        <v>0</v>
      </c>
      <c r="P55" s="322">
        <v>0</v>
      </c>
      <c r="Q55" s="322">
        <v>0</v>
      </c>
      <c r="R55" s="322">
        <v>0</v>
      </c>
      <c r="S55" s="322">
        <v>0</v>
      </c>
      <c r="T55" s="322">
        <v>0</v>
      </c>
      <c r="U55" s="322">
        <v>0</v>
      </c>
      <c r="V55" s="322">
        <v>0</v>
      </c>
      <c r="W55" s="322">
        <v>0</v>
      </c>
      <c r="X55" s="322">
        <v>0</v>
      </c>
      <c r="Y55" s="322">
        <v>0</v>
      </c>
      <c r="Z55" s="322">
        <v>0</v>
      </c>
      <c r="AA55" s="322">
        <v>0</v>
      </c>
      <c r="AB55" s="322">
        <v>0</v>
      </c>
      <c r="AC55" s="322">
        <v>0</v>
      </c>
      <c r="AD55" s="322">
        <v>0</v>
      </c>
      <c r="AE55" s="322">
        <v>0</v>
      </c>
      <c r="AF55" s="322">
        <v>0</v>
      </c>
      <c r="AG55" s="322">
        <v>0</v>
      </c>
      <c r="AH55" s="322">
        <v>0</v>
      </c>
      <c r="AI55" s="322">
        <v>0</v>
      </c>
    </row>
    <row r="56" spans="1:35" ht="16.5" thickBot="1" x14ac:dyDescent="0.3">
      <c r="A56" s="210" t="s">
        <v>228</v>
      </c>
      <c r="B56" s="331">
        <v>0</v>
      </c>
      <c r="C56" s="331">
        <v>0</v>
      </c>
      <c r="D56" s="331">
        <v>0</v>
      </c>
      <c r="E56" s="331">
        <v>0</v>
      </c>
      <c r="F56" s="331">
        <v>0</v>
      </c>
      <c r="G56" s="331">
        <v>0</v>
      </c>
      <c r="H56" s="331">
        <v>0</v>
      </c>
      <c r="I56" s="331">
        <v>0</v>
      </c>
      <c r="J56" s="331">
        <v>0</v>
      </c>
      <c r="K56" s="331">
        <v>0</v>
      </c>
      <c r="L56" s="331">
        <v>0</v>
      </c>
      <c r="M56" s="331">
        <v>0</v>
      </c>
      <c r="N56" s="331">
        <v>0</v>
      </c>
      <c r="O56" s="331">
        <v>0</v>
      </c>
      <c r="P56" s="331">
        <v>0</v>
      </c>
      <c r="Q56" s="331">
        <v>0</v>
      </c>
      <c r="R56" s="331">
        <v>0</v>
      </c>
      <c r="S56" s="331">
        <v>0</v>
      </c>
      <c r="T56" s="331">
        <v>0</v>
      </c>
      <c r="U56" s="331">
        <v>0</v>
      </c>
      <c r="V56" s="331">
        <v>0</v>
      </c>
      <c r="W56" s="331">
        <v>0</v>
      </c>
      <c r="X56" s="331">
        <v>0</v>
      </c>
      <c r="Y56" s="331">
        <v>0</v>
      </c>
      <c r="Z56" s="331">
        <v>0</v>
      </c>
      <c r="AA56" s="331">
        <v>0</v>
      </c>
      <c r="AB56" s="331">
        <v>0</v>
      </c>
      <c r="AC56" s="331">
        <v>0</v>
      </c>
      <c r="AD56" s="331">
        <v>0</v>
      </c>
      <c r="AE56" s="331">
        <v>0</v>
      </c>
      <c r="AF56" s="331">
        <v>0</v>
      </c>
      <c r="AG56" s="331">
        <v>0</v>
      </c>
      <c r="AH56" s="331">
        <v>0</v>
      </c>
      <c r="AI56" s="331">
        <v>0</v>
      </c>
    </row>
    <row r="57" spans="1:35" s="90" customFormat="1" ht="16.5" thickBot="1" x14ac:dyDescent="0.25">
      <c r="A57" s="211"/>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row>
    <row r="58" spans="1:35" x14ac:dyDescent="0.2">
      <c r="A58" s="212" t="s">
        <v>387</v>
      </c>
      <c r="B58" s="74">
        <v>1</v>
      </c>
      <c r="C58" s="74">
        <v>2</v>
      </c>
      <c r="D58" s="74">
        <v>3</v>
      </c>
      <c r="E58" s="74">
        <v>4</v>
      </c>
      <c r="F58" s="74">
        <v>5</v>
      </c>
      <c r="G58" s="74">
        <v>6</v>
      </c>
      <c r="H58" s="74">
        <v>7</v>
      </c>
      <c r="I58" s="74">
        <v>8</v>
      </c>
      <c r="J58" s="74">
        <v>9</v>
      </c>
      <c r="K58" s="74">
        <v>10</v>
      </c>
      <c r="L58" s="74">
        <v>11</v>
      </c>
      <c r="M58" s="74">
        <v>12</v>
      </c>
      <c r="N58" s="74">
        <v>13</v>
      </c>
      <c r="O58" s="74">
        <v>14</v>
      </c>
      <c r="P58" s="74">
        <v>15</v>
      </c>
      <c r="Q58" s="74">
        <v>16</v>
      </c>
      <c r="R58" s="74">
        <v>17</v>
      </c>
      <c r="S58" s="74">
        <v>18</v>
      </c>
      <c r="T58" s="74">
        <v>19</v>
      </c>
      <c r="U58" s="74">
        <v>20</v>
      </c>
      <c r="V58" s="74">
        <v>21</v>
      </c>
      <c r="W58" s="74">
        <v>22</v>
      </c>
      <c r="X58" s="74">
        <v>23</v>
      </c>
      <c r="Y58" s="74">
        <v>24</v>
      </c>
      <c r="Z58" s="74">
        <v>25</v>
      </c>
      <c r="AA58" s="74">
        <v>26</v>
      </c>
      <c r="AB58" s="74">
        <v>27</v>
      </c>
      <c r="AC58" s="74">
        <v>28</v>
      </c>
      <c r="AD58" s="74">
        <v>29</v>
      </c>
      <c r="AE58" s="74">
        <v>30</v>
      </c>
      <c r="AF58" s="74">
        <v>31</v>
      </c>
      <c r="AG58" s="74">
        <v>32</v>
      </c>
      <c r="AH58" s="74">
        <v>33</v>
      </c>
      <c r="AI58" s="74">
        <v>34</v>
      </c>
    </row>
    <row r="59" spans="1:35" ht="14.25" x14ac:dyDescent="0.2">
      <c r="A59" s="214" t="s">
        <v>227</v>
      </c>
      <c r="B59" s="321">
        <f>B50*$B$28</f>
        <v>0</v>
      </c>
      <c r="C59" s="321">
        <f t="shared" ref="C59:AI59" si="2">C50*$B$28</f>
        <v>0</v>
      </c>
      <c r="D59" s="321">
        <f t="shared" si="2"/>
        <v>0</v>
      </c>
      <c r="E59" s="321">
        <f t="shared" si="2"/>
        <v>0</v>
      </c>
      <c r="F59" s="321">
        <f t="shared" si="2"/>
        <v>0</v>
      </c>
      <c r="G59" s="321">
        <f t="shared" si="2"/>
        <v>0</v>
      </c>
      <c r="H59" s="321">
        <f t="shared" si="2"/>
        <v>0</v>
      </c>
      <c r="I59" s="321">
        <f t="shared" si="2"/>
        <v>0</v>
      </c>
      <c r="J59" s="321">
        <f t="shared" si="2"/>
        <v>0</v>
      </c>
      <c r="K59" s="321">
        <f t="shared" si="2"/>
        <v>0</v>
      </c>
      <c r="L59" s="321">
        <f t="shared" si="2"/>
        <v>0</v>
      </c>
      <c r="M59" s="321">
        <f t="shared" si="2"/>
        <v>0</v>
      </c>
      <c r="N59" s="321">
        <f t="shared" si="2"/>
        <v>0</v>
      </c>
      <c r="O59" s="321">
        <f t="shared" si="2"/>
        <v>0</v>
      </c>
      <c r="P59" s="321">
        <f t="shared" si="2"/>
        <v>0</v>
      </c>
      <c r="Q59" s="321">
        <f t="shared" si="2"/>
        <v>0</v>
      </c>
      <c r="R59" s="321">
        <f t="shared" si="2"/>
        <v>0</v>
      </c>
      <c r="S59" s="321">
        <f t="shared" si="2"/>
        <v>0</v>
      </c>
      <c r="T59" s="321">
        <f t="shared" si="2"/>
        <v>0</v>
      </c>
      <c r="U59" s="321">
        <f t="shared" si="2"/>
        <v>0</v>
      </c>
      <c r="V59" s="321">
        <f t="shared" si="2"/>
        <v>0</v>
      </c>
      <c r="W59" s="321">
        <f t="shared" si="2"/>
        <v>0</v>
      </c>
      <c r="X59" s="321">
        <f t="shared" si="2"/>
        <v>0</v>
      </c>
      <c r="Y59" s="321">
        <f t="shared" si="2"/>
        <v>0</v>
      </c>
      <c r="Z59" s="321">
        <f t="shared" si="2"/>
        <v>0</v>
      </c>
      <c r="AA59" s="321">
        <f t="shared" si="2"/>
        <v>0</v>
      </c>
      <c r="AB59" s="321">
        <f t="shared" si="2"/>
        <v>0</v>
      </c>
      <c r="AC59" s="321">
        <f t="shared" si="2"/>
        <v>0</v>
      </c>
      <c r="AD59" s="321">
        <f t="shared" si="2"/>
        <v>0</v>
      </c>
      <c r="AE59" s="321">
        <f t="shared" si="2"/>
        <v>0</v>
      </c>
      <c r="AF59" s="321">
        <f t="shared" si="2"/>
        <v>0</v>
      </c>
      <c r="AG59" s="321">
        <f t="shared" si="2"/>
        <v>0</v>
      </c>
      <c r="AH59" s="321">
        <f t="shared" si="2"/>
        <v>0</v>
      </c>
      <c r="AI59" s="321">
        <f t="shared" si="2"/>
        <v>0</v>
      </c>
    </row>
    <row r="60" spans="1:35" x14ac:dyDescent="0.2">
      <c r="A60" s="209" t="s">
        <v>226</v>
      </c>
      <c r="B60" s="329">
        <f t="shared" ref="B60:AH60" si="3">SUM(B61:B66)</f>
        <v>0</v>
      </c>
      <c r="C60" s="329">
        <f t="shared" si="3"/>
        <v>0</v>
      </c>
      <c r="D60" s="329">
        <f t="shared" si="3"/>
        <v>0</v>
      </c>
      <c r="E60" s="329">
        <f t="shared" si="3"/>
        <v>0</v>
      </c>
      <c r="F60" s="329">
        <f t="shared" si="3"/>
        <v>-8972768.5268445015</v>
      </c>
      <c r="G60" s="329">
        <f t="shared" si="3"/>
        <v>-9349624.8049719706</v>
      </c>
      <c r="H60" s="329">
        <f t="shared" si="3"/>
        <v>-9751658.6715857647</v>
      </c>
      <c r="I60" s="329">
        <f t="shared" si="3"/>
        <v>-10180731.653135538</v>
      </c>
      <c r="J60" s="329">
        <f t="shared" si="3"/>
        <v>-10628683.845873503</v>
      </c>
      <c r="K60" s="329">
        <f t="shared" si="3"/>
        <v>-11085717.251246063</v>
      </c>
      <c r="L60" s="329">
        <f t="shared" si="3"/>
        <v>-11551317.375798397</v>
      </c>
      <c r="M60" s="329">
        <f t="shared" si="3"/>
        <v>-12024921.38820613</v>
      </c>
      <c r="N60" s="329">
        <f t="shared" si="3"/>
        <v>-12505918.243734377</v>
      </c>
      <c r="O60" s="329">
        <f t="shared" si="3"/>
        <v>-13006154.973483751</v>
      </c>
      <c r="P60" s="329">
        <f t="shared" si="3"/>
        <v>-13526401.172423102</v>
      </c>
      <c r="Q60" s="329">
        <f t="shared" si="3"/>
        <v>-14067457.219320027</v>
      </c>
      <c r="R60" s="329">
        <f t="shared" si="3"/>
        <v>-14630155.508092828</v>
      </c>
      <c r="S60" s="329">
        <f t="shared" si="3"/>
        <v>-15215361.728416542</v>
      </c>
      <c r="T60" s="329">
        <f t="shared" si="3"/>
        <v>-15823976.197553203</v>
      </c>
      <c r="U60" s="329">
        <f t="shared" si="3"/>
        <v>-16456935.245455332</v>
      </c>
      <c r="V60" s="329">
        <f t="shared" si="3"/>
        <v>-17115212.655273549</v>
      </c>
      <c r="W60" s="329">
        <f t="shared" si="3"/>
        <v>-17799821.161484491</v>
      </c>
      <c r="X60" s="329">
        <f t="shared" si="3"/>
        <v>-18511814.007943872</v>
      </c>
      <c r="Y60" s="329">
        <f t="shared" si="3"/>
        <v>-19252286.568261627</v>
      </c>
      <c r="Z60" s="329">
        <f t="shared" si="3"/>
        <v>-20022378.030992094</v>
      </c>
      <c r="AA60" s="329">
        <f t="shared" si="3"/>
        <v>-20823273.152231779</v>
      </c>
      <c r="AB60" s="329">
        <f t="shared" si="3"/>
        <v>-21656204.078321051</v>
      </c>
      <c r="AC60" s="329">
        <f t="shared" si="3"/>
        <v>-22522452.24145389</v>
      </c>
      <c r="AD60" s="329">
        <f t="shared" si="3"/>
        <v>-23423350.331112046</v>
      </c>
      <c r="AE60" s="329">
        <f t="shared" si="3"/>
        <v>-24360284.344356529</v>
      </c>
      <c r="AF60" s="329">
        <f t="shared" si="3"/>
        <v>-25334695.718130793</v>
      </c>
      <c r="AG60" s="329">
        <f t="shared" si="3"/>
        <v>-26348083.546856023</v>
      </c>
      <c r="AH60" s="329">
        <f t="shared" si="3"/>
        <v>-27402006.888730269</v>
      </c>
      <c r="AI60" s="329">
        <f t="shared" ref="AI60" si="4">SUM(AI61:AI66)</f>
        <v>-28498087.16427948</v>
      </c>
    </row>
    <row r="61" spans="1:35" x14ac:dyDescent="0.25">
      <c r="A61" s="215" t="s">
        <v>225</v>
      </c>
      <c r="B61" s="322"/>
      <c r="C61" s="322"/>
      <c r="D61" s="322"/>
      <c r="E61" s="322">
        <v>0</v>
      </c>
      <c r="F61" s="322">
        <v>0</v>
      </c>
      <c r="G61" s="322">
        <f>-IF(G$47&lt;=$B$30,0,$B$29*(1+G$49)*$B$28)</f>
        <v>0</v>
      </c>
      <c r="H61" s="322"/>
      <c r="I61" s="322"/>
      <c r="J61" s="322">
        <f t="shared" ref="J61:AH61" si="5">-IF(J$47&lt;=$B$30,0,$B$29*(1+J$49)*$B$28)</f>
        <v>0</v>
      </c>
      <c r="K61" s="322"/>
      <c r="L61" s="322"/>
      <c r="M61" s="322">
        <f t="shared" si="5"/>
        <v>0</v>
      </c>
      <c r="N61" s="322"/>
      <c r="O61" s="322"/>
      <c r="P61" s="322">
        <f t="shared" si="5"/>
        <v>0</v>
      </c>
      <c r="Q61" s="322"/>
      <c r="R61" s="322"/>
      <c r="S61" s="322">
        <f t="shared" si="5"/>
        <v>0</v>
      </c>
      <c r="T61" s="322"/>
      <c r="U61" s="322"/>
      <c r="V61" s="322">
        <f t="shared" si="5"/>
        <v>0</v>
      </c>
      <c r="W61" s="322"/>
      <c r="X61" s="322"/>
      <c r="Y61" s="322">
        <f t="shared" si="5"/>
        <v>0</v>
      </c>
      <c r="Z61" s="322"/>
      <c r="AA61" s="322"/>
      <c r="AB61" s="322">
        <f t="shared" si="5"/>
        <v>0</v>
      </c>
      <c r="AC61" s="322"/>
      <c r="AD61" s="322"/>
      <c r="AE61" s="322">
        <f t="shared" si="5"/>
        <v>0</v>
      </c>
      <c r="AF61" s="322"/>
      <c r="AG61" s="322"/>
      <c r="AH61" s="322">
        <f t="shared" si="5"/>
        <v>0</v>
      </c>
      <c r="AI61" s="322"/>
    </row>
    <row r="62" spans="1:35" x14ac:dyDescent="0.2">
      <c r="A62" s="215" t="s">
        <v>224</v>
      </c>
      <c r="B62" s="323"/>
      <c r="C62" s="323"/>
      <c r="D62" s="323"/>
      <c r="E62" s="329"/>
      <c r="F62" s="329">
        <f t="shared" ref="F62:AI62" si="6">-IF(F$47&lt;=$B$33,0,$B$32*(1+F$49)*$B$28)</f>
        <v>-8972768.5268445015</v>
      </c>
      <c r="G62" s="329">
        <f t="shared" si="6"/>
        <v>-9349624.8049719706</v>
      </c>
      <c r="H62" s="329">
        <f t="shared" si="6"/>
        <v>-9751658.6715857647</v>
      </c>
      <c r="I62" s="329">
        <f t="shared" si="6"/>
        <v>-10180731.653135538</v>
      </c>
      <c r="J62" s="329">
        <f t="shared" si="6"/>
        <v>-10628683.845873503</v>
      </c>
      <c r="K62" s="329">
        <f t="shared" si="6"/>
        <v>-11085717.251246063</v>
      </c>
      <c r="L62" s="329">
        <f t="shared" si="6"/>
        <v>-11551317.375798397</v>
      </c>
      <c r="M62" s="329">
        <f t="shared" si="6"/>
        <v>-12024921.38820613</v>
      </c>
      <c r="N62" s="329">
        <f t="shared" si="6"/>
        <v>-12505918.243734377</v>
      </c>
      <c r="O62" s="329">
        <f t="shared" si="6"/>
        <v>-13006154.973483751</v>
      </c>
      <c r="P62" s="329">
        <f t="shared" si="6"/>
        <v>-13526401.172423102</v>
      </c>
      <c r="Q62" s="329">
        <f t="shared" si="6"/>
        <v>-14067457.219320027</v>
      </c>
      <c r="R62" s="329">
        <f t="shared" si="6"/>
        <v>-14630155.508092828</v>
      </c>
      <c r="S62" s="329">
        <f t="shared" si="6"/>
        <v>-15215361.728416542</v>
      </c>
      <c r="T62" s="329">
        <f t="shared" si="6"/>
        <v>-15823976.197553203</v>
      </c>
      <c r="U62" s="329">
        <f t="shared" si="6"/>
        <v>-16456935.245455332</v>
      </c>
      <c r="V62" s="329">
        <f t="shared" si="6"/>
        <v>-17115212.655273549</v>
      </c>
      <c r="W62" s="329">
        <f t="shared" si="6"/>
        <v>-17799821.161484491</v>
      </c>
      <c r="X62" s="329">
        <f t="shared" si="6"/>
        <v>-18511814.007943872</v>
      </c>
      <c r="Y62" s="329">
        <f t="shared" si="6"/>
        <v>-19252286.568261627</v>
      </c>
      <c r="Z62" s="329">
        <f t="shared" si="6"/>
        <v>-20022378.030992094</v>
      </c>
      <c r="AA62" s="329">
        <f t="shared" si="6"/>
        <v>-20823273.152231779</v>
      </c>
      <c r="AB62" s="329">
        <f t="shared" si="6"/>
        <v>-21656204.078321051</v>
      </c>
      <c r="AC62" s="329">
        <f t="shared" si="6"/>
        <v>-22522452.24145389</v>
      </c>
      <c r="AD62" s="329">
        <f t="shared" si="6"/>
        <v>-23423350.331112046</v>
      </c>
      <c r="AE62" s="329">
        <f t="shared" si="6"/>
        <v>-24360284.344356529</v>
      </c>
      <c r="AF62" s="329">
        <f t="shared" si="6"/>
        <v>-25334695.718130793</v>
      </c>
      <c r="AG62" s="329">
        <f t="shared" si="6"/>
        <v>-26348083.546856023</v>
      </c>
      <c r="AH62" s="329">
        <f t="shared" si="6"/>
        <v>-27402006.888730269</v>
      </c>
      <c r="AI62" s="329">
        <f t="shared" si="6"/>
        <v>-28498087.16427948</v>
      </c>
    </row>
    <row r="63" spans="1:35" x14ac:dyDescent="0.2">
      <c r="A63" s="215" t="s">
        <v>472</v>
      </c>
      <c r="B63" s="323"/>
      <c r="C63" s="323"/>
      <c r="D63" s="323"/>
      <c r="E63" s="323"/>
      <c r="F63" s="323"/>
      <c r="G63" s="323"/>
      <c r="H63" s="323"/>
      <c r="I63" s="323"/>
      <c r="J63" s="323"/>
      <c r="K63" s="323"/>
      <c r="L63" s="329">
        <f>-IF(L$47&lt;=$B$30,0,$B$35*(1+L$48)*$B$28)</f>
        <v>0</v>
      </c>
      <c r="M63" s="329"/>
      <c r="N63" s="329"/>
      <c r="O63" s="329"/>
      <c r="P63" s="329"/>
      <c r="Q63" s="329"/>
      <c r="R63" s="329"/>
      <c r="S63" s="329"/>
      <c r="T63" s="329">
        <f t="shared" ref="T63:AB63" si="7">-IF(T$47&lt;=$B$30,0,$B$35*(1+T$48)*$B$28)</f>
        <v>0</v>
      </c>
      <c r="U63" s="329"/>
      <c r="V63" s="329"/>
      <c r="W63" s="329"/>
      <c r="X63" s="329"/>
      <c r="Y63" s="329"/>
      <c r="Z63" s="329"/>
      <c r="AA63" s="329"/>
      <c r="AB63" s="329">
        <f t="shared" si="7"/>
        <v>0</v>
      </c>
      <c r="AC63" s="329"/>
      <c r="AD63" s="329"/>
      <c r="AE63" s="329"/>
      <c r="AF63" s="329"/>
      <c r="AG63" s="329"/>
      <c r="AH63" s="329"/>
      <c r="AI63" s="329"/>
    </row>
    <row r="64" spans="1:35" x14ac:dyDescent="0.25">
      <c r="A64" s="215" t="s">
        <v>382</v>
      </c>
      <c r="B64" s="322">
        <v>0</v>
      </c>
      <c r="C64" s="322">
        <v>0</v>
      </c>
      <c r="D64" s="322">
        <v>0</v>
      </c>
      <c r="E64" s="322">
        <v>0</v>
      </c>
      <c r="F64" s="322">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22">
        <v>0</v>
      </c>
      <c r="AC64" s="322">
        <v>0</v>
      </c>
      <c r="AD64" s="322">
        <v>0</v>
      </c>
      <c r="AE64" s="322">
        <v>0</v>
      </c>
      <c r="AF64" s="322">
        <v>0</v>
      </c>
      <c r="AG64" s="322">
        <v>0</v>
      </c>
      <c r="AH64" s="322">
        <v>0</v>
      </c>
      <c r="AI64" s="322">
        <v>0</v>
      </c>
    </row>
    <row r="65" spans="1:35" x14ac:dyDescent="0.25">
      <c r="A65" s="215" t="s">
        <v>382</v>
      </c>
      <c r="B65" s="322">
        <v>0</v>
      </c>
      <c r="C65" s="322">
        <v>0</v>
      </c>
      <c r="D65" s="322">
        <v>0</v>
      </c>
      <c r="E65" s="322">
        <v>0</v>
      </c>
      <c r="F65" s="322">
        <v>0</v>
      </c>
      <c r="G65" s="322">
        <v>0</v>
      </c>
      <c r="H65" s="322">
        <v>0</v>
      </c>
      <c r="I65" s="322">
        <v>0</v>
      </c>
      <c r="J65" s="322">
        <v>0</v>
      </c>
      <c r="K65" s="322">
        <v>0</v>
      </c>
      <c r="L65" s="322">
        <v>0</v>
      </c>
      <c r="M65" s="322">
        <v>0</v>
      </c>
      <c r="N65" s="322">
        <v>0</v>
      </c>
      <c r="O65" s="322">
        <v>0</v>
      </c>
      <c r="P65" s="322">
        <v>0</v>
      </c>
      <c r="Q65" s="322">
        <v>0</v>
      </c>
      <c r="R65" s="322">
        <v>0</v>
      </c>
      <c r="S65" s="322">
        <v>0</v>
      </c>
      <c r="T65" s="322">
        <v>0</v>
      </c>
      <c r="U65" s="322">
        <v>0</v>
      </c>
      <c r="V65" s="322">
        <v>0</v>
      </c>
      <c r="W65" s="322">
        <v>0</v>
      </c>
      <c r="X65" s="322">
        <v>0</v>
      </c>
      <c r="Y65" s="322">
        <v>0</v>
      </c>
      <c r="Z65" s="322">
        <v>0</v>
      </c>
      <c r="AA65" s="322">
        <v>0</v>
      </c>
      <c r="AB65" s="322">
        <v>0</v>
      </c>
      <c r="AC65" s="322">
        <v>0</v>
      </c>
      <c r="AD65" s="322">
        <v>0</v>
      </c>
      <c r="AE65" s="322">
        <v>0</v>
      </c>
      <c r="AF65" s="322">
        <v>0</v>
      </c>
      <c r="AG65" s="322">
        <v>0</v>
      </c>
      <c r="AH65" s="322">
        <v>0</v>
      </c>
      <c r="AI65" s="322">
        <v>0</v>
      </c>
    </row>
    <row r="66" spans="1:35" x14ac:dyDescent="0.25">
      <c r="A66" s="215" t="s">
        <v>474</v>
      </c>
      <c r="B66" s="322">
        <v>0</v>
      </c>
      <c r="C66" s="322">
        <v>0</v>
      </c>
      <c r="D66" s="322">
        <v>0</v>
      </c>
      <c r="E66" s="322">
        <v>0</v>
      </c>
      <c r="F66" s="322">
        <v>0</v>
      </c>
      <c r="G66" s="322">
        <v>0</v>
      </c>
      <c r="H66" s="322">
        <v>0</v>
      </c>
      <c r="I66" s="322">
        <v>0</v>
      </c>
      <c r="J66" s="322">
        <v>0</v>
      </c>
      <c r="K66" s="322">
        <v>0</v>
      </c>
      <c r="L66" s="322">
        <v>0</v>
      </c>
      <c r="M66" s="322">
        <v>0</v>
      </c>
      <c r="N66" s="322">
        <v>0</v>
      </c>
      <c r="O66" s="322">
        <v>0</v>
      </c>
      <c r="P66" s="322">
        <v>0</v>
      </c>
      <c r="Q66" s="322">
        <v>0</v>
      </c>
      <c r="R66" s="322">
        <v>0</v>
      </c>
      <c r="S66" s="322">
        <v>0</v>
      </c>
      <c r="T66" s="322">
        <v>0</v>
      </c>
      <c r="U66" s="322">
        <v>0</v>
      </c>
      <c r="V66" s="322">
        <v>0</v>
      </c>
      <c r="W66" s="322">
        <v>0</v>
      </c>
      <c r="X66" s="322">
        <v>0</v>
      </c>
      <c r="Y66" s="322">
        <v>0</v>
      </c>
      <c r="Z66" s="322">
        <v>0</v>
      </c>
      <c r="AA66" s="322">
        <v>0</v>
      </c>
      <c r="AB66" s="322">
        <v>0</v>
      </c>
      <c r="AC66" s="322">
        <v>0</v>
      </c>
      <c r="AD66" s="322">
        <v>0</v>
      </c>
      <c r="AE66" s="322">
        <v>0</v>
      </c>
      <c r="AF66" s="322">
        <v>0</v>
      </c>
      <c r="AG66" s="322">
        <v>0</v>
      </c>
      <c r="AH66" s="322">
        <v>0</v>
      </c>
      <c r="AI66" s="322">
        <v>0</v>
      </c>
    </row>
    <row r="67" spans="1:35" ht="14.25" x14ac:dyDescent="0.2">
      <c r="A67" s="216" t="s">
        <v>475</v>
      </c>
      <c r="B67" s="321">
        <f>B59+B60</f>
        <v>0</v>
      </c>
      <c r="C67" s="321">
        <f t="shared" ref="C67:AI67" si="8">C59+C60</f>
        <v>0</v>
      </c>
      <c r="D67" s="321">
        <f t="shared" si="8"/>
        <v>0</v>
      </c>
      <c r="E67" s="321">
        <f t="shared" si="8"/>
        <v>0</v>
      </c>
      <c r="F67" s="321">
        <f t="shared" si="8"/>
        <v>-8972768.5268445015</v>
      </c>
      <c r="G67" s="321">
        <f t="shared" si="8"/>
        <v>-9349624.8049719706</v>
      </c>
      <c r="H67" s="321">
        <f t="shared" si="8"/>
        <v>-9751658.6715857647</v>
      </c>
      <c r="I67" s="321">
        <f t="shared" si="8"/>
        <v>-10180731.653135538</v>
      </c>
      <c r="J67" s="321">
        <f t="shared" si="8"/>
        <v>-10628683.845873503</v>
      </c>
      <c r="K67" s="321">
        <f t="shared" si="8"/>
        <v>-11085717.251246063</v>
      </c>
      <c r="L67" s="321">
        <f t="shared" si="8"/>
        <v>-11551317.375798397</v>
      </c>
      <c r="M67" s="321">
        <f t="shared" si="8"/>
        <v>-12024921.38820613</v>
      </c>
      <c r="N67" s="321">
        <f t="shared" si="8"/>
        <v>-12505918.243734377</v>
      </c>
      <c r="O67" s="321">
        <f t="shared" si="8"/>
        <v>-13006154.973483751</v>
      </c>
      <c r="P67" s="321">
        <f t="shared" si="8"/>
        <v>-13526401.172423102</v>
      </c>
      <c r="Q67" s="321">
        <f t="shared" si="8"/>
        <v>-14067457.219320027</v>
      </c>
      <c r="R67" s="321">
        <f t="shared" si="8"/>
        <v>-14630155.508092828</v>
      </c>
      <c r="S67" s="321">
        <f t="shared" si="8"/>
        <v>-15215361.728416542</v>
      </c>
      <c r="T67" s="321">
        <f t="shared" si="8"/>
        <v>-15823976.197553203</v>
      </c>
      <c r="U67" s="321">
        <f t="shared" si="8"/>
        <v>-16456935.245455332</v>
      </c>
      <c r="V67" s="321">
        <f t="shared" si="8"/>
        <v>-17115212.655273549</v>
      </c>
      <c r="W67" s="321">
        <f t="shared" si="8"/>
        <v>-17799821.161484491</v>
      </c>
      <c r="X67" s="321">
        <f t="shared" si="8"/>
        <v>-18511814.007943872</v>
      </c>
      <c r="Y67" s="321">
        <f t="shared" si="8"/>
        <v>-19252286.568261627</v>
      </c>
      <c r="Z67" s="321">
        <f t="shared" si="8"/>
        <v>-20022378.030992094</v>
      </c>
      <c r="AA67" s="321">
        <f t="shared" si="8"/>
        <v>-20823273.152231779</v>
      </c>
      <c r="AB67" s="321">
        <f t="shared" si="8"/>
        <v>-21656204.078321051</v>
      </c>
      <c r="AC67" s="321">
        <f t="shared" si="8"/>
        <v>-22522452.24145389</v>
      </c>
      <c r="AD67" s="321">
        <f t="shared" si="8"/>
        <v>-23423350.331112046</v>
      </c>
      <c r="AE67" s="321">
        <f t="shared" si="8"/>
        <v>-24360284.344356529</v>
      </c>
      <c r="AF67" s="321">
        <f t="shared" si="8"/>
        <v>-25334695.718130793</v>
      </c>
      <c r="AG67" s="321">
        <f t="shared" si="8"/>
        <v>-26348083.546856023</v>
      </c>
      <c r="AH67" s="321">
        <f t="shared" si="8"/>
        <v>-27402006.888730269</v>
      </c>
      <c r="AI67" s="321">
        <f t="shared" si="8"/>
        <v>-28498087.16427948</v>
      </c>
    </row>
    <row r="68" spans="1:35" x14ac:dyDescent="0.25">
      <c r="A68" s="215" t="s">
        <v>220</v>
      </c>
      <c r="B68" s="323"/>
      <c r="C68" s="323"/>
      <c r="D68" s="323"/>
      <c r="E68" s="322"/>
      <c r="F68" s="322">
        <f>(B82+C82+D82+E82+F82)*$B$28/$B$27</f>
        <v>-90275086.058646664</v>
      </c>
      <c r="G68" s="322">
        <f>F68</f>
        <v>-90275086.058646664</v>
      </c>
      <c r="H68" s="322">
        <f t="shared" ref="H68:AI68" si="9">G68</f>
        <v>-90275086.058646664</v>
      </c>
      <c r="I68" s="322">
        <f t="shared" si="9"/>
        <v>-90275086.058646664</v>
      </c>
      <c r="J68" s="322">
        <f t="shared" si="9"/>
        <v>-90275086.058646664</v>
      </c>
      <c r="K68" s="322">
        <f t="shared" si="9"/>
        <v>-90275086.058646664</v>
      </c>
      <c r="L68" s="322">
        <f t="shared" si="9"/>
        <v>-90275086.058646664</v>
      </c>
      <c r="M68" s="322">
        <f t="shared" si="9"/>
        <v>-90275086.058646664</v>
      </c>
      <c r="N68" s="322">
        <f t="shared" si="9"/>
        <v>-90275086.058646664</v>
      </c>
      <c r="O68" s="322">
        <f t="shared" si="9"/>
        <v>-90275086.058646664</v>
      </c>
      <c r="P68" s="322">
        <f t="shared" si="9"/>
        <v>-90275086.058646664</v>
      </c>
      <c r="Q68" s="322">
        <f t="shared" si="9"/>
        <v>-90275086.058646664</v>
      </c>
      <c r="R68" s="322">
        <f t="shared" si="9"/>
        <v>-90275086.058646664</v>
      </c>
      <c r="S68" s="322">
        <f t="shared" si="9"/>
        <v>-90275086.058646664</v>
      </c>
      <c r="T68" s="322">
        <f t="shared" si="9"/>
        <v>-90275086.058646664</v>
      </c>
      <c r="U68" s="322">
        <f t="shared" si="9"/>
        <v>-90275086.058646664</v>
      </c>
      <c r="V68" s="322">
        <f t="shared" si="9"/>
        <v>-90275086.058646664</v>
      </c>
      <c r="W68" s="322">
        <f t="shared" si="9"/>
        <v>-90275086.058646664</v>
      </c>
      <c r="X68" s="322">
        <f t="shared" si="9"/>
        <v>-90275086.058646664</v>
      </c>
      <c r="Y68" s="322">
        <f t="shared" si="9"/>
        <v>-90275086.058646664</v>
      </c>
      <c r="Z68" s="322">
        <f t="shared" si="9"/>
        <v>-90275086.058646664</v>
      </c>
      <c r="AA68" s="322">
        <f t="shared" si="9"/>
        <v>-90275086.058646664</v>
      </c>
      <c r="AB68" s="322">
        <f t="shared" si="9"/>
        <v>-90275086.058646664</v>
      </c>
      <c r="AC68" s="322">
        <f t="shared" si="9"/>
        <v>-90275086.058646664</v>
      </c>
      <c r="AD68" s="322">
        <f t="shared" si="9"/>
        <v>-90275086.058646664</v>
      </c>
      <c r="AE68" s="322">
        <f t="shared" si="9"/>
        <v>-90275086.058646664</v>
      </c>
      <c r="AF68" s="322">
        <f t="shared" si="9"/>
        <v>-90275086.058646664</v>
      </c>
      <c r="AG68" s="322">
        <f t="shared" si="9"/>
        <v>-90275086.058646664</v>
      </c>
      <c r="AH68" s="322">
        <f t="shared" si="9"/>
        <v>-90275086.058646664</v>
      </c>
      <c r="AI68" s="322">
        <f t="shared" si="9"/>
        <v>-90275086.058646664</v>
      </c>
    </row>
    <row r="69" spans="1:35" ht="14.25" x14ac:dyDescent="0.2">
      <c r="A69" s="216" t="s">
        <v>476</v>
      </c>
      <c r="B69" s="321">
        <f>B67+B68</f>
        <v>0</v>
      </c>
      <c r="C69" s="321">
        <f t="shared" ref="C69:AI69" si="10">C67+C68</f>
        <v>0</v>
      </c>
      <c r="D69" s="321">
        <f t="shared" si="10"/>
        <v>0</v>
      </c>
      <c r="E69" s="321">
        <f t="shared" si="10"/>
        <v>0</v>
      </c>
      <c r="F69" s="321">
        <f t="shared" si="10"/>
        <v>-99247854.585491166</v>
      </c>
      <c r="G69" s="321">
        <f t="shared" si="10"/>
        <v>-99624710.863618642</v>
      </c>
      <c r="H69" s="321">
        <f t="shared" si="10"/>
        <v>-100026744.73023243</v>
      </c>
      <c r="I69" s="321">
        <f t="shared" si="10"/>
        <v>-100455817.7117822</v>
      </c>
      <c r="J69" s="321">
        <f t="shared" si="10"/>
        <v>-100903769.90452017</v>
      </c>
      <c r="K69" s="321">
        <f t="shared" si="10"/>
        <v>-101360803.30989273</v>
      </c>
      <c r="L69" s="321">
        <f t="shared" si="10"/>
        <v>-101826403.43444505</v>
      </c>
      <c r="M69" s="321">
        <f t="shared" si="10"/>
        <v>-102300007.44685279</v>
      </c>
      <c r="N69" s="321">
        <f t="shared" si="10"/>
        <v>-102781004.30238104</v>
      </c>
      <c r="O69" s="321">
        <f t="shared" si="10"/>
        <v>-103281241.03213042</v>
      </c>
      <c r="P69" s="321">
        <f t="shared" si="10"/>
        <v>-103801487.23106977</v>
      </c>
      <c r="Q69" s="321">
        <f t="shared" si="10"/>
        <v>-104342543.27796669</v>
      </c>
      <c r="R69" s="321">
        <f t="shared" si="10"/>
        <v>-104905241.5667395</v>
      </c>
      <c r="S69" s="321">
        <f t="shared" si="10"/>
        <v>-105490447.78706321</v>
      </c>
      <c r="T69" s="321">
        <f t="shared" si="10"/>
        <v>-106099062.25619987</v>
      </c>
      <c r="U69" s="321">
        <f t="shared" si="10"/>
        <v>-106732021.304102</v>
      </c>
      <c r="V69" s="321">
        <f t="shared" si="10"/>
        <v>-107390298.71392021</v>
      </c>
      <c r="W69" s="321">
        <f t="shared" si="10"/>
        <v>-108074907.22013116</v>
      </c>
      <c r="X69" s="321">
        <f t="shared" si="10"/>
        <v>-108786900.06659053</v>
      </c>
      <c r="Y69" s="321">
        <f t="shared" si="10"/>
        <v>-109527372.62690829</v>
      </c>
      <c r="Z69" s="321">
        <f t="shared" si="10"/>
        <v>-110297464.08963875</v>
      </c>
      <c r="AA69" s="321">
        <f t="shared" si="10"/>
        <v>-111098359.21087845</v>
      </c>
      <c r="AB69" s="321">
        <f t="shared" si="10"/>
        <v>-111931290.13696772</v>
      </c>
      <c r="AC69" s="321">
        <f t="shared" si="10"/>
        <v>-112797538.30010055</v>
      </c>
      <c r="AD69" s="321">
        <f t="shared" si="10"/>
        <v>-113698436.38975871</v>
      </c>
      <c r="AE69" s="321">
        <f t="shared" si="10"/>
        <v>-114635370.40300319</v>
      </c>
      <c r="AF69" s="321">
        <f t="shared" si="10"/>
        <v>-115609781.77677746</v>
      </c>
      <c r="AG69" s="321">
        <f t="shared" si="10"/>
        <v>-116623169.60550269</v>
      </c>
      <c r="AH69" s="321">
        <f t="shared" si="10"/>
        <v>-117677092.94737694</v>
      </c>
      <c r="AI69" s="321">
        <f t="shared" si="10"/>
        <v>-118773173.22292614</v>
      </c>
    </row>
    <row r="70" spans="1:35" x14ac:dyDescent="0.25">
      <c r="A70" s="215" t="s">
        <v>219</v>
      </c>
      <c r="B70" s="322">
        <v>0</v>
      </c>
      <c r="C70" s="322">
        <v>0</v>
      </c>
      <c r="D70" s="322">
        <v>0</v>
      </c>
      <c r="E70" s="322">
        <v>0</v>
      </c>
      <c r="F70" s="322">
        <v>0</v>
      </c>
      <c r="G70" s="322">
        <v>0</v>
      </c>
      <c r="H70" s="322">
        <v>0</v>
      </c>
      <c r="I70" s="322">
        <v>0</v>
      </c>
      <c r="J70" s="322">
        <v>0</v>
      </c>
      <c r="K70" s="322">
        <v>0</v>
      </c>
      <c r="L70" s="322">
        <v>0</v>
      </c>
      <c r="M70" s="322">
        <v>0</v>
      </c>
      <c r="N70" s="322">
        <v>0</v>
      </c>
      <c r="O70" s="322">
        <v>0</v>
      </c>
      <c r="P70" s="322">
        <v>0</v>
      </c>
      <c r="Q70" s="322">
        <v>0</v>
      </c>
      <c r="R70" s="322">
        <v>0</v>
      </c>
      <c r="S70" s="322">
        <v>0</v>
      </c>
      <c r="T70" s="322">
        <v>0</v>
      </c>
      <c r="U70" s="322">
        <v>0</v>
      </c>
      <c r="V70" s="322">
        <v>0</v>
      </c>
      <c r="W70" s="322">
        <v>0</v>
      </c>
      <c r="X70" s="322">
        <v>0</v>
      </c>
      <c r="Y70" s="322">
        <v>0</v>
      </c>
      <c r="Z70" s="322">
        <v>0</v>
      </c>
      <c r="AA70" s="322">
        <v>0</v>
      </c>
      <c r="AB70" s="322">
        <v>0</v>
      </c>
      <c r="AC70" s="322">
        <v>0</v>
      </c>
      <c r="AD70" s="322">
        <v>0</v>
      </c>
      <c r="AE70" s="322">
        <v>0</v>
      </c>
      <c r="AF70" s="322">
        <v>0</v>
      </c>
      <c r="AG70" s="322">
        <v>0</v>
      </c>
      <c r="AH70" s="322">
        <v>0</v>
      </c>
      <c r="AI70" s="322">
        <v>0</v>
      </c>
    </row>
    <row r="71" spans="1:35" ht="14.25" x14ac:dyDescent="0.2">
      <c r="A71" s="216" t="s">
        <v>223</v>
      </c>
      <c r="B71" s="321">
        <f t="shared" ref="B71:AI71" si="11">B69+B70</f>
        <v>0</v>
      </c>
      <c r="C71" s="321">
        <f t="shared" si="11"/>
        <v>0</v>
      </c>
      <c r="D71" s="321">
        <f t="shared" si="11"/>
        <v>0</v>
      </c>
      <c r="E71" s="321">
        <f t="shared" si="11"/>
        <v>0</v>
      </c>
      <c r="F71" s="321">
        <f t="shared" si="11"/>
        <v>-99247854.585491166</v>
      </c>
      <c r="G71" s="321">
        <f t="shared" si="11"/>
        <v>-99624710.863618642</v>
      </c>
      <c r="H71" s="321">
        <f t="shared" si="11"/>
        <v>-100026744.73023243</v>
      </c>
      <c r="I71" s="321">
        <f t="shared" si="11"/>
        <v>-100455817.7117822</v>
      </c>
      <c r="J71" s="321">
        <f t="shared" si="11"/>
        <v>-100903769.90452017</v>
      </c>
      <c r="K71" s="321">
        <f t="shared" si="11"/>
        <v>-101360803.30989273</v>
      </c>
      <c r="L71" s="321">
        <f t="shared" si="11"/>
        <v>-101826403.43444505</v>
      </c>
      <c r="M71" s="321">
        <f t="shared" si="11"/>
        <v>-102300007.44685279</v>
      </c>
      <c r="N71" s="321">
        <f t="shared" si="11"/>
        <v>-102781004.30238104</v>
      </c>
      <c r="O71" s="321">
        <f t="shared" si="11"/>
        <v>-103281241.03213042</v>
      </c>
      <c r="P71" s="321">
        <f t="shared" si="11"/>
        <v>-103801487.23106977</v>
      </c>
      <c r="Q71" s="321">
        <f t="shared" si="11"/>
        <v>-104342543.27796669</v>
      </c>
      <c r="R71" s="321">
        <f t="shared" si="11"/>
        <v>-104905241.5667395</v>
      </c>
      <c r="S71" s="321">
        <f t="shared" si="11"/>
        <v>-105490447.78706321</v>
      </c>
      <c r="T71" s="321">
        <f t="shared" si="11"/>
        <v>-106099062.25619987</v>
      </c>
      <c r="U71" s="321">
        <f t="shared" si="11"/>
        <v>-106732021.304102</v>
      </c>
      <c r="V71" s="321">
        <f t="shared" si="11"/>
        <v>-107390298.71392021</v>
      </c>
      <c r="W71" s="321">
        <f t="shared" si="11"/>
        <v>-108074907.22013116</v>
      </c>
      <c r="X71" s="321">
        <f t="shared" si="11"/>
        <v>-108786900.06659053</v>
      </c>
      <c r="Y71" s="321">
        <f t="shared" si="11"/>
        <v>-109527372.62690829</v>
      </c>
      <c r="Z71" s="321">
        <f t="shared" si="11"/>
        <v>-110297464.08963875</v>
      </c>
      <c r="AA71" s="321">
        <f t="shared" si="11"/>
        <v>-111098359.21087845</v>
      </c>
      <c r="AB71" s="321">
        <f t="shared" si="11"/>
        <v>-111931290.13696772</v>
      </c>
      <c r="AC71" s="321">
        <f t="shared" si="11"/>
        <v>-112797538.30010055</v>
      </c>
      <c r="AD71" s="321">
        <f t="shared" si="11"/>
        <v>-113698436.38975871</v>
      </c>
      <c r="AE71" s="321">
        <f t="shared" si="11"/>
        <v>-114635370.40300319</v>
      </c>
      <c r="AF71" s="321">
        <f t="shared" si="11"/>
        <v>-115609781.77677746</v>
      </c>
      <c r="AG71" s="321">
        <f t="shared" si="11"/>
        <v>-116623169.60550269</v>
      </c>
      <c r="AH71" s="321">
        <f t="shared" si="11"/>
        <v>-117677092.94737694</v>
      </c>
      <c r="AI71" s="321">
        <f t="shared" si="11"/>
        <v>-118773173.22292614</v>
      </c>
    </row>
    <row r="72" spans="1:35" x14ac:dyDescent="0.25">
      <c r="A72" s="215" t="s">
        <v>218</v>
      </c>
      <c r="B72" s="322">
        <f>-B71*$B$36</f>
        <v>0</v>
      </c>
      <c r="C72" s="322">
        <f t="shared" ref="C72:AI72" si="12">-C71*$B$36</f>
        <v>0</v>
      </c>
      <c r="D72" s="322">
        <f t="shared" si="12"/>
        <v>0</v>
      </c>
      <c r="E72" s="322">
        <f t="shared" si="12"/>
        <v>0</v>
      </c>
      <c r="F72" s="322">
        <f t="shared" si="12"/>
        <v>19849570.917098235</v>
      </c>
      <c r="G72" s="322">
        <f t="shared" si="12"/>
        <v>19924942.172723729</v>
      </c>
      <c r="H72" s="322">
        <f t="shared" si="12"/>
        <v>20005348.946046486</v>
      </c>
      <c r="I72" s="322">
        <f t="shared" si="12"/>
        <v>20091163.542356443</v>
      </c>
      <c r="J72" s="322">
        <f t="shared" si="12"/>
        <v>20180753.980904035</v>
      </c>
      <c r="K72" s="322">
        <f t="shared" si="12"/>
        <v>20272160.661978547</v>
      </c>
      <c r="L72" s="322">
        <f t="shared" si="12"/>
        <v>20365280.686889011</v>
      </c>
      <c r="M72" s="322">
        <f t="shared" si="12"/>
        <v>20460001.489370558</v>
      </c>
      <c r="N72" s="322">
        <f t="shared" si="12"/>
        <v>20556200.860476211</v>
      </c>
      <c r="O72" s="322">
        <f t="shared" si="12"/>
        <v>20656248.206426084</v>
      </c>
      <c r="P72" s="322">
        <f t="shared" si="12"/>
        <v>20760297.446213957</v>
      </c>
      <c r="Q72" s="322">
        <f t="shared" si="12"/>
        <v>20868508.655593339</v>
      </c>
      <c r="R72" s="322">
        <f t="shared" si="12"/>
        <v>20981048.313347902</v>
      </c>
      <c r="S72" s="322">
        <f t="shared" si="12"/>
        <v>21098089.557412643</v>
      </c>
      <c r="T72" s="322">
        <f t="shared" si="12"/>
        <v>21219812.451239973</v>
      </c>
      <c r="U72" s="322">
        <f t="shared" si="12"/>
        <v>21346404.260820404</v>
      </c>
      <c r="V72" s="322">
        <f t="shared" si="12"/>
        <v>21478059.742784042</v>
      </c>
      <c r="W72" s="322">
        <f t="shared" si="12"/>
        <v>21614981.444026232</v>
      </c>
      <c r="X72" s="322">
        <f t="shared" si="12"/>
        <v>21757380.013318107</v>
      </c>
      <c r="Y72" s="322">
        <f t="shared" si="12"/>
        <v>21905474.525381658</v>
      </c>
      <c r="Z72" s="322">
        <f t="shared" si="12"/>
        <v>22059492.817927752</v>
      </c>
      <c r="AA72" s="322">
        <f t="shared" si="12"/>
        <v>22219671.842175692</v>
      </c>
      <c r="AB72" s="322">
        <f t="shared" si="12"/>
        <v>22386258.027393546</v>
      </c>
      <c r="AC72" s="322">
        <f t="shared" si="12"/>
        <v>22559507.660020113</v>
      </c>
      <c r="AD72" s="322">
        <f t="shared" si="12"/>
        <v>22739687.277951743</v>
      </c>
      <c r="AE72" s="322">
        <f t="shared" si="12"/>
        <v>22927074.080600638</v>
      </c>
      <c r="AF72" s="322">
        <f t="shared" si="12"/>
        <v>23121956.355355494</v>
      </c>
      <c r="AG72" s="322">
        <f t="shared" si="12"/>
        <v>23324633.921100542</v>
      </c>
      <c r="AH72" s="322">
        <f t="shared" si="12"/>
        <v>23535418.58947539</v>
      </c>
      <c r="AI72" s="322">
        <f t="shared" si="12"/>
        <v>23754634.644585229</v>
      </c>
    </row>
    <row r="73" spans="1:35" s="92" customFormat="1" ht="15" thickBot="1" x14ac:dyDescent="0.25">
      <c r="A73" s="217" t="s">
        <v>222</v>
      </c>
      <c r="B73" s="330">
        <f t="shared" ref="B73:AI73" si="13">B71+B72</f>
        <v>0</v>
      </c>
      <c r="C73" s="330">
        <f t="shared" si="13"/>
        <v>0</v>
      </c>
      <c r="D73" s="330">
        <f t="shared" si="13"/>
        <v>0</v>
      </c>
      <c r="E73" s="330">
        <f t="shared" si="13"/>
        <v>0</v>
      </c>
      <c r="F73" s="330">
        <f t="shared" si="13"/>
        <v>-79398283.668392926</v>
      </c>
      <c r="G73" s="330">
        <f t="shared" si="13"/>
        <v>-79699768.690894917</v>
      </c>
      <c r="H73" s="330">
        <f t="shared" si="13"/>
        <v>-80021395.784185946</v>
      </c>
      <c r="I73" s="330">
        <f t="shared" si="13"/>
        <v>-80364654.169425756</v>
      </c>
      <c r="J73" s="330">
        <f t="shared" si="13"/>
        <v>-80723015.923616141</v>
      </c>
      <c r="K73" s="330">
        <f t="shared" si="13"/>
        <v>-81088642.647914186</v>
      </c>
      <c r="L73" s="330">
        <f t="shared" si="13"/>
        <v>-81461122.747556046</v>
      </c>
      <c r="M73" s="330">
        <f t="shared" si="13"/>
        <v>-81840005.957482234</v>
      </c>
      <c r="N73" s="330">
        <f t="shared" si="13"/>
        <v>-82224803.441904828</v>
      </c>
      <c r="O73" s="330">
        <f t="shared" si="13"/>
        <v>-82624992.825704336</v>
      </c>
      <c r="P73" s="330">
        <f t="shared" si="13"/>
        <v>-83041189.784855813</v>
      </c>
      <c r="Q73" s="330">
        <f t="shared" si="13"/>
        <v>-83474034.622373357</v>
      </c>
      <c r="R73" s="330">
        <f t="shared" si="13"/>
        <v>-83924193.253391594</v>
      </c>
      <c r="S73" s="330">
        <f t="shared" si="13"/>
        <v>-84392358.229650572</v>
      </c>
      <c r="T73" s="330">
        <f t="shared" si="13"/>
        <v>-84879249.804959893</v>
      </c>
      <c r="U73" s="330">
        <f t="shared" si="13"/>
        <v>-85385617.0432816</v>
      </c>
      <c r="V73" s="330">
        <f t="shared" si="13"/>
        <v>-85912238.971136168</v>
      </c>
      <c r="W73" s="330">
        <f t="shared" si="13"/>
        <v>-86459925.776104927</v>
      </c>
      <c r="X73" s="330">
        <f t="shared" si="13"/>
        <v>-87029520.053272426</v>
      </c>
      <c r="Y73" s="330">
        <f t="shared" si="13"/>
        <v>-87621898.101526633</v>
      </c>
      <c r="Z73" s="330">
        <f t="shared" si="13"/>
        <v>-88237971.271711007</v>
      </c>
      <c r="AA73" s="330">
        <f t="shared" si="13"/>
        <v>-88878687.368702754</v>
      </c>
      <c r="AB73" s="330">
        <f t="shared" si="13"/>
        <v>-89545032.109574169</v>
      </c>
      <c r="AC73" s="330">
        <f t="shared" si="13"/>
        <v>-90238030.640080437</v>
      </c>
      <c r="AD73" s="330">
        <f t="shared" si="13"/>
        <v>-90958749.111806959</v>
      </c>
      <c r="AE73" s="330">
        <f t="shared" si="13"/>
        <v>-91708296.322402552</v>
      </c>
      <c r="AF73" s="330">
        <f t="shared" si="13"/>
        <v>-92487825.421421975</v>
      </c>
      <c r="AG73" s="330">
        <f t="shared" si="13"/>
        <v>-93298535.684402153</v>
      </c>
      <c r="AH73" s="330">
        <f t="shared" si="13"/>
        <v>-94141674.357901543</v>
      </c>
      <c r="AI73" s="330">
        <f t="shared" si="13"/>
        <v>-95018538.578340918</v>
      </c>
    </row>
    <row r="74" spans="1:35" ht="16.5" thickBot="1" x14ac:dyDescent="0.25">
      <c r="A74" s="211"/>
      <c r="B74" s="218">
        <v>0</v>
      </c>
      <c r="C74" s="218">
        <v>0</v>
      </c>
      <c r="D74" s="218">
        <v>0</v>
      </c>
      <c r="E74" s="218">
        <v>0.5</v>
      </c>
      <c r="F74" s="218">
        <v>1.5</v>
      </c>
      <c r="G74" s="218">
        <v>2.5</v>
      </c>
      <c r="H74" s="218">
        <v>3.5</v>
      </c>
      <c r="I74" s="218">
        <v>4.5</v>
      </c>
      <c r="J74" s="218">
        <v>5.5</v>
      </c>
      <c r="K74" s="218">
        <v>6.5</v>
      </c>
      <c r="L74" s="218">
        <v>7.5</v>
      </c>
      <c r="M74" s="218">
        <v>8.5</v>
      </c>
      <c r="N74" s="218">
        <v>9.5</v>
      </c>
      <c r="O74" s="218">
        <v>10.5</v>
      </c>
      <c r="P74" s="218">
        <v>11.5</v>
      </c>
      <c r="Q74" s="218">
        <v>12.5</v>
      </c>
      <c r="R74" s="218">
        <v>13.5</v>
      </c>
      <c r="S74" s="218">
        <v>14.5</v>
      </c>
      <c r="T74" s="218">
        <v>15.5</v>
      </c>
      <c r="U74" s="218">
        <v>16.5</v>
      </c>
      <c r="V74" s="218">
        <v>17.5</v>
      </c>
      <c r="W74" s="218">
        <v>18.5</v>
      </c>
      <c r="X74" s="218">
        <v>19.5</v>
      </c>
      <c r="Y74" s="218">
        <v>20.5</v>
      </c>
      <c r="Z74" s="218">
        <v>21.5</v>
      </c>
      <c r="AA74" s="218">
        <v>22.5</v>
      </c>
      <c r="AB74" s="218">
        <v>23.5</v>
      </c>
      <c r="AC74" s="218">
        <v>24.5</v>
      </c>
      <c r="AD74" s="218">
        <v>25.5</v>
      </c>
      <c r="AE74" s="218">
        <v>26.5</v>
      </c>
      <c r="AF74" s="218">
        <v>27.5</v>
      </c>
      <c r="AG74" s="218">
        <v>28.5</v>
      </c>
      <c r="AH74" s="218">
        <v>29.5</v>
      </c>
      <c r="AI74" s="218">
        <v>30.5</v>
      </c>
    </row>
    <row r="75" spans="1:35" x14ac:dyDescent="0.2">
      <c r="A75" s="212" t="s">
        <v>221</v>
      </c>
      <c r="B75" s="74">
        <v>1</v>
      </c>
      <c r="C75" s="74">
        <v>2</v>
      </c>
      <c r="D75" s="74">
        <v>3</v>
      </c>
      <c r="E75" s="74">
        <v>4</v>
      </c>
      <c r="F75" s="74">
        <v>5</v>
      </c>
      <c r="G75" s="74">
        <v>6</v>
      </c>
      <c r="H75" s="74">
        <v>7</v>
      </c>
      <c r="I75" s="74">
        <v>8</v>
      </c>
      <c r="J75" s="74">
        <v>9</v>
      </c>
      <c r="K75" s="74">
        <v>10</v>
      </c>
      <c r="L75" s="74">
        <v>11</v>
      </c>
      <c r="M75" s="74">
        <v>12</v>
      </c>
      <c r="N75" s="74">
        <v>13</v>
      </c>
      <c r="O75" s="74">
        <v>14</v>
      </c>
      <c r="P75" s="74">
        <v>15</v>
      </c>
      <c r="Q75" s="74">
        <v>16</v>
      </c>
      <c r="R75" s="74">
        <v>17</v>
      </c>
      <c r="S75" s="74">
        <v>18</v>
      </c>
      <c r="T75" s="74">
        <v>19</v>
      </c>
      <c r="U75" s="74">
        <v>20</v>
      </c>
      <c r="V75" s="74">
        <v>21</v>
      </c>
      <c r="W75" s="74">
        <v>22</v>
      </c>
      <c r="X75" s="74">
        <v>23</v>
      </c>
      <c r="Y75" s="74">
        <v>24</v>
      </c>
      <c r="Z75" s="74">
        <v>25</v>
      </c>
      <c r="AA75" s="74">
        <v>26</v>
      </c>
      <c r="AB75" s="74">
        <v>27</v>
      </c>
      <c r="AC75" s="74">
        <v>28</v>
      </c>
      <c r="AD75" s="74">
        <v>29</v>
      </c>
      <c r="AE75" s="74">
        <v>30</v>
      </c>
      <c r="AF75" s="74">
        <v>31</v>
      </c>
      <c r="AG75" s="74">
        <v>32</v>
      </c>
      <c r="AH75" s="74">
        <v>33</v>
      </c>
      <c r="AI75" s="74">
        <v>34</v>
      </c>
    </row>
    <row r="76" spans="1:35" ht="14.25" x14ac:dyDescent="0.2">
      <c r="A76" s="214" t="s">
        <v>476</v>
      </c>
      <c r="B76" s="321">
        <f>B69</f>
        <v>0</v>
      </c>
      <c r="C76" s="321">
        <f t="shared" ref="C76:AB76" si="14">C69</f>
        <v>0</v>
      </c>
      <c r="D76" s="321">
        <f t="shared" si="14"/>
        <v>0</v>
      </c>
      <c r="E76" s="321">
        <f t="shared" si="14"/>
        <v>0</v>
      </c>
      <c r="F76" s="321">
        <f t="shared" si="14"/>
        <v>-99247854.585491166</v>
      </c>
      <c r="G76" s="321">
        <f t="shared" si="14"/>
        <v>-99624710.863618642</v>
      </c>
      <c r="H76" s="321">
        <f t="shared" si="14"/>
        <v>-100026744.73023243</v>
      </c>
      <c r="I76" s="321">
        <f t="shared" si="14"/>
        <v>-100455817.7117822</v>
      </c>
      <c r="J76" s="321">
        <f t="shared" si="14"/>
        <v>-100903769.90452017</v>
      </c>
      <c r="K76" s="321">
        <f t="shared" si="14"/>
        <v>-101360803.30989273</v>
      </c>
      <c r="L76" s="321">
        <f t="shared" si="14"/>
        <v>-101826403.43444505</v>
      </c>
      <c r="M76" s="321">
        <f t="shared" si="14"/>
        <v>-102300007.44685279</v>
      </c>
      <c r="N76" s="321">
        <f t="shared" si="14"/>
        <v>-102781004.30238104</v>
      </c>
      <c r="O76" s="321">
        <f t="shared" si="14"/>
        <v>-103281241.03213042</v>
      </c>
      <c r="P76" s="321">
        <f t="shared" si="14"/>
        <v>-103801487.23106977</v>
      </c>
      <c r="Q76" s="321">
        <f t="shared" si="14"/>
        <v>-104342543.27796669</v>
      </c>
      <c r="R76" s="321">
        <f t="shared" si="14"/>
        <v>-104905241.5667395</v>
      </c>
      <c r="S76" s="321">
        <f t="shared" si="14"/>
        <v>-105490447.78706321</v>
      </c>
      <c r="T76" s="321">
        <f t="shared" si="14"/>
        <v>-106099062.25619987</v>
      </c>
      <c r="U76" s="321">
        <f t="shared" si="14"/>
        <v>-106732021.304102</v>
      </c>
      <c r="V76" s="321">
        <f t="shared" si="14"/>
        <v>-107390298.71392021</v>
      </c>
      <c r="W76" s="321">
        <f t="shared" si="14"/>
        <v>-108074907.22013116</v>
      </c>
      <c r="X76" s="321">
        <f t="shared" si="14"/>
        <v>-108786900.06659053</v>
      </c>
      <c r="Y76" s="321">
        <f t="shared" si="14"/>
        <v>-109527372.62690829</v>
      </c>
      <c r="Z76" s="321">
        <f t="shared" si="14"/>
        <v>-110297464.08963875</v>
      </c>
      <c r="AA76" s="321">
        <f t="shared" si="14"/>
        <v>-111098359.21087845</v>
      </c>
      <c r="AB76" s="321">
        <f t="shared" si="14"/>
        <v>-111931290.13696772</v>
      </c>
      <c r="AC76" s="321">
        <f>AC69</f>
        <v>-112797538.30010055</v>
      </c>
      <c r="AD76" s="321">
        <f t="shared" ref="AD76:AI76" si="15">AD69</f>
        <v>-113698436.38975871</v>
      </c>
      <c r="AE76" s="321">
        <f t="shared" si="15"/>
        <v>-114635370.40300319</v>
      </c>
      <c r="AF76" s="321">
        <f t="shared" si="15"/>
        <v>-115609781.77677746</v>
      </c>
      <c r="AG76" s="321">
        <f t="shared" si="15"/>
        <v>-116623169.60550269</v>
      </c>
      <c r="AH76" s="321">
        <f t="shared" si="15"/>
        <v>-117677092.94737694</v>
      </c>
      <c r="AI76" s="321">
        <f t="shared" si="15"/>
        <v>-118773173.22292614</v>
      </c>
    </row>
    <row r="77" spans="1:35" x14ac:dyDescent="0.25">
      <c r="A77" s="215" t="s">
        <v>220</v>
      </c>
      <c r="B77" s="322">
        <f t="shared" ref="B77:AI77" si="16">-B68</f>
        <v>0</v>
      </c>
      <c r="C77" s="322">
        <f t="shared" si="16"/>
        <v>0</v>
      </c>
      <c r="D77" s="322">
        <f t="shared" si="16"/>
        <v>0</v>
      </c>
      <c r="E77" s="322">
        <f t="shared" si="16"/>
        <v>0</v>
      </c>
      <c r="F77" s="322">
        <f t="shared" si="16"/>
        <v>90275086.058646664</v>
      </c>
      <c r="G77" s="322">
        <f t="shared" si="16"/>
        <v>90275086.058646664</v>
      </c>
      <c r="H77" s="322">
        <f t="shared" si="16"/>
        <v>90275086.058646664</v>
      </c>
      <c r="I77" s="322">
        <f t="shared" si="16"/>
        <v>90275086.058646664</v>
      </c>
      <c r="J77" s="322">
        <f t="shared" si="16"/>
        <v>90275086.058646664</v>
      </c>
      <c r="K77" s="322">
        <f t="shared" si="16"/>
        <v>90275086.058646664</v>
      </c>
      <c r="L77" s="322">
        <f t="shared" si="16"/>
        <v>90275086.058646664</v>
      </c>
      <c r="M77" s="322">
        <f t="shared" si="16"/>
        <v>90275086.058646664</v>
      </c>
      <c r="N77" s="322">
        <f t="shared" si="16"/>
        <v>90275086.058646664</v>
      </c>
      <c r="O77" s="322">
        <f t="shared" si="16"/>
        <v>90275086.058646664</v>
      </c>
      <c r="P77" s="322">
        <f t="shared" si="16"/>
        <v>90275086.058646664</v>
      </c>
      <c r="Q77" s="322">
        <f t="shared" si="16"/>
        <v>90275086.058646664</v>
      </c>
      <c r="R77" s="322">
        <f t="shared" si="16"/>
        <v>90275086.058646664</v>
      </c>
      <c r="S77" s="322">
        <f t="shared" si="16"/>
        <v>90275086.058646664</v>
      </c>
      <c r="T77" s="322">
        <f t="shared" si="16"/>
        <v>90275086.058646664</v>
      </c>
      <c r="U77" s="322">
        <f t="shared" si="16"/>
        <v>90275086.058646664</v>
      </c>
      <c r="V77" s="322">
        <f t="shared" si="16"/>
        <v>90275086.058646664</v>
      </c>
      <c r="W77" s="322">
        <f t="shared" si="16"/>
        <v>90275086.058646664</v>
      </c>
      <c r="X77" s="322">
        <f t="shared" si="16"/>
        <v>90275086.058646664</v>
      </c>
      <c r="Y77" s="322">
        <f t="shared" si="16"/>
        <v>90275086.058646664</v>
      </c>
      <c r="Z77" s="322">
        <f t="shared" si="16"/>
        <v>90275086.058646664</v>
      </c>
      <c r="AA77" s="322">
        <f t="shared" si="16"/>
        <v>90275086.058646664</v>
      </c>
      <c r="AB77" s="322">
        <f t="shared" si="16"/>
        <v>90275086.058646664</v>
      </c>
      <c r="AC77" s="322">
        <f t="shared" si="16"/>
        <v>90275086.058646664</v>
      </c>
      <c r="AD77" s="322">
        <f t="shared" si="16"/>
        <v>90275086.058646664</v>
      </c>
      <c r="AE77" s="322">
        <f t="shared" si="16"/>
        <v>90275086.058646664</v>
      </c>
      <c r="AF77" s="322">
        <f t="shared" si="16"/>
        <v>90275086.058646664</v>
      </c>
      <c r="AG77" s="322">
        <f t="shared" si="16"/>
        <v>90275086.058646664</v>
      </c>
      <c r="AH77" s="322">
        <f t="shared" si="16"/>
        <v>90275086.058646664</v>
      </c>
      <c r="AI77" s="322">
        <f t="shared" si="16"/>
        <v>90275086.058646664</v>
      </c>
    </row>
    <row r="78" spans="1:35" x14ac:dyDescent="0.25">
      <c r="A78" s="215" t="s">
        <v>219</v>
      </c>
      <c r="B78" s="322">
        <f t="shared" ref="B78:AI78" si="17">B70</f>
        <v>0</v>
      </c>
      <c r="C78" s="322">
        <f t="shared" si="17"/>
        <v>0</v>
      </c>
      <c r="D78" s="322">
        <f t="shared" si="17"/>
        <v>0</v>
      </c>
      <c r="E78" s="322">
        <f t="shared" si="17"/>
        <v>0</v>
      </c>
      <c r="F78" s="322">
        <f t="shared" si="17"/>
        <v>0</v>
      </c>
      <c r="G78" s="322">
        <f t="shared" si="17"/>
        <v>0</v>
      </c>
      <c r="H78" s="322">
        <f t="shared" si="17"/>
        <v>0</v>
      </c>
      <c r="I78" s="322">
        <f t="shared" si="17"/>
        <v>0</v>
      </c>
      <c r="J78" s="322">
        <f t="shared" si="17"/>
        <v>0</v>
      </c>
      <c r="K78" s="322">
        <f t="shared" si="17"/>
        <v>0</v>
      </c>
      <c r="L78" s="322">
        <f t="shared" si="17"/>
        <v>0</v>
      </c>
      <c r="M78" s="322">
        <f t="shared" si="17"/>
        <v>0</v>
      </c>
      <c r="N78" s="322">
        <f t="shared" si="17"/>
        <v>0</v>
      </c>
      <c r="O78" s="322">
        <f t="shared" si="17"/>
        <v>0</v>
      </c>
      <c r="P78" s="322">
        <f t="shared" si="17"/>
        <v>0</v>
      </c>
      <c r="Q78" s="322">
        <f t="shared" si="17"/>
        <v>0</v>
      </c>
      <c r="R78" s="322">
        <f t="shared" si="17"/>
        <v>0</v>
      </c>
      <c r="S78" s="322">
        <f t="shared" si="17"/>
        <v>0</v>
      </c>
      <c r="T78" s="322">
        <f t="shared" si="17"/>
        <v>0</v>
      </c>
      <c r="U78" s="322">
        <f t="shared" si="17"/>
        <v>0</v>
      </c>
      <c r="V78" s="322">
        <f t="shared" si="17"/>
        <v>0</v>
      </c>
      <c r="W78" s="322">
        <f t="shared" si="17"/>
        <v>0</v>
      </c>
      <c r="X78" s="322">
        <f t="shared" si="17"/>
        <v>0</v>
      </c>
      <c r="Y78" s="322">
        <f t="shared" si="17"/>
        <v>0</v>
      </c>
      <c r="Z78" s="322">
        <f t="shared" si="17"/>
        <v>0</v>
      </c>
      <c r="AA78" s="322">
        <f t="shared" si="17"/>
        <v>0</v>
      </c>
      <c r="AB78" s="322">
        <f t="shared" si="17"/>
        <v>0</v>
      </c>
      <c r="AC78" s="322">
        <f t="shared" si="17"/>
        <v>0</v>
      </c>
      <c r="AD78" s="322">
        <f t="shared" si="17"/>
        <v>0</v>
      </c>
      <c r="AE78" s="322">
        <f t="shared" si="17"/>
        <v>0</v>
      </c>
      <c r="AF78" s="322">
        <f t="shared" si="17"/>
        <v>0</v>
      </c>
      <c r="AG78" s="322">
        <f t="shared" si="17"/>
        <v>0</v>
      </c>
      <c r="AH78" s="322">
        <f t="shared" si="17"/>
        <v>0</v>
      </c>
      <c r="AI78" s="322">
        <f t="shared" si="17"/>
        <v>0</v>
      </c>
    </row>
    <row r="79" spans="1:35" x14ac:dyDescent="0.25">
      <c r="A79" s="215" t="s">
        <v>218</v>
      </c>
      <c r="B79" s="322">
        <f>IF(SUM($B$72:B72)+SUM($A$79:A79)&gt;0,0,SUM($B$72:B72)-SUM($A$79:A79))</f>
        <v>0</v>
      </c>
      <c r="C79" s="322">
        <f>IF(SUM($B$72:C72)+SUM($A$79:B79)&gt;0,0,SUM($B$72:C72)-SUM($A$79:B79))</f>
        <v>0</v>
      </c>
      <c r="D79" s="322">
        <f>IF(SUM($B$72:D72)+SUM($A$79:C79)&gt;0,0,SUM($B$72:D72)-SUM($A$79:C79))</f>
        <v>0</v>
      </c>
      <c r="E79" s="322">
        <f>IF(SUM($B$72:E72)+SUM($A$79:D79)&gt;0,0,SUM($B$72:E72)-SUM($A$79:D79))</f>
        <v>0</v>
      </c>
      <c r="F79" s="322">
        <f>IF(SUM($B$72:F72)+SUM($A$79:E79)&gt;0,0,SUM($B$72:F72)-SUM($A$79:E79))</f>
        <v>0</v>
      </c>
      <c r="G79" s="322">
        <f>IF(SUM($B$72:G72)+SUM($A$79:F79)&gt;0,0,SUM($B$72:G72)-SUM($A$79:F79))</f>
        <v>0</v>
      </c>
      <c r="H79" s="322">
        <f>IF(SUM($B$72:H72)+SUM($A$79:G79)&gt;0,0,SUM($B$72:H72)-SUM($A$79:G79))</f>
        <v>0</v>
      </c>
      <c r="I79" s="322">
        <f>IF(SUM($B$72:I72)+SUM($A$79:H79)&gt;0,0,SUM($B$72:I72)-SUM($A$79:H79))</f>
        <v>0</v>
      </c>
      <c r="J79" s="322">
        <f>IF(SUM($B$72:J72)+SUM($A$79:I79)&gt;0,0,SUM($B$72:J72)-SUM($A$79:I79))</f>
        <v>0</v>
      </c>
      <c r="K79" s="322">
        <f>IF(SUM($B$72:K72)+SUM($A$79:J79)&gt;0,0,SUM($B$72:K72)-SUM($A$79:J79))</f>
        <v>0</v>
      </c>
      <c r="L79" s="322">
        <f>IF(SUM($B$72:L72)+SUM($A$79:K79)&gt;0,0,SUM($B$72:L72)-SUM($A$79:K79))</f>
        <v>0</v>
      </c>
      <c r="M79" s="322">
        <f>IF(SUM($B$72:M72)+SUM($A$79:L79)&gt;0,0,SUM($B$72:M72)-SUM($A$79:L79))</f>
        <v>0</v>
      </c>
      <c r="N79" s="322">
        <f>IF(SUM($B$72:N72)+SUM($A$79:M79)&gt;0,0,SUM($B$72:N72)-SUM($A$79:M79))</f>
        <v>0</v>
      </c>
      <c r="O79" s="322">
        <f>IF(SUM($B$72:O72)+SUM($A$79:N79)&gt;0,0,SUM($B$72:O72)-SUM($A$79:N79))</f>
        <v>0</v>
      </c>
      <c r="P79" s="322">
        <f>IF(SUM($B$72:P72)+SUM($A$79:O79)&gt;0,0,SUM($B$72:P72)-SUM($A$79:O79))</f>
        <v>0</v>
      </c>
      <c r="Q79" s="322">
        <f>IF(SUM($B$72:Q72)+SUM($A$79:P79)&gt;0,0,SUM($B$72:Q72)-SUM($A$79:P79))</f>
        <v>0</v>
      </c>
      <c r="R79" s="322">
        <f>IF(SUM($B$72:R72)+SUM($A$79:Q79)&gt;0,0,SUM($B$72:R72)-SUM($A$79:Q79))</f>
        <v>0</v>
      </c>
      <c r="S79" s="322">
        <f>IF(SUM($B$72:S72)+SUM($A$79:R79)&gt;0,0,SUM($B$72:S72)-SUM($A$79:R79))</f>
        <v>0</v>
      </c>
      <c r="T79" s="322">
        <f>IF(SUM($B$72:T72)+SUM($A$79:S79)&gt;0,0,SUM($B$72:T72)-SUM($A$79:S79))</f>
        <v>0</v>
      </c>
      <c r="U79" s="322">
        <f>IF(SUM($B$72:U72)+SUM($A$79:T79)&gt;0,0,SUM($B$72:U72)-SUM($A$79:T79))</f>
        <v>0</v>
      </c>
      <c r="V79" s="322">
        <f>IF(SUM($B$72:V72)+SUM($A$79:U79)&gt;0,0,SUM($B$72:V72)-SUM($A$79:U79))</f>
        <v>0</v>
      </c>
      <c r="W79" s="322">
        <f>IF(SUM($B$72:W72)+SUM($A$79:V79)&gt;0,0,SUM($B$72:W72)-SUM($A$79:V79))</f>
        <v>0</v>
      </c>
      <c r="X79" s="322">
        <f>IF(SUM($B$72:X72)+SUM($A$79:W79)&gt;0,0,SUM($B$72:X72)-SUM($A$79:W79))</f>
        <v>0</v>
      </c>
      <c r="Y79" s="322">
        <f>IF(SUM($B$72:Y72)+SUM($A$79:X79)&gt;0,0,SUM($B$72:Y72)-SUM($A$79:X79))</f>
        <v>0</v>
      </c>
      <c r="Z79" s="322">
        <f>IF(SUM($B$72:Z72)+SUM($A$79:Y79)&gt;0,0,SUM($B$72:Z72)-SUM($A$79:Y79))</f>
        <v>0</v>
      </c>
      <c r="AA79" s="322">
        <f>IF(SUM($B$72:AA72)+SUM($A$79:Z79)&gt;0,0,SUM($B$72:AA72)-SUM($A$79:Z79))</f>
        <v>0</v>
      </c>
      <c r="AB79" s="322">
        <f>IF(SUM($B$72:AB72)+SUM($A$79:AA79)&gt;0,0,SUM($B$72:AB72)-SUM($A$79:AA79))</f>
        <v>0</v>
      </c>
      <c r="AC79" s="322">
        <f>IF(SUM($B$72:AC72)+SUM($A$79:AB79)&gt;0,0,SUM($B$72:AC72)-SUM($A$79:AB79))</f>
        <v>0</v>
      </c>
      <c r="AD79" s="322">
        <f>IF(SUM($B$72:AD72)+SUM($A$79:AC79)&gt;0,0,SUM($B$72:AD72)-SUM($A$79:AC79))</f>
        <v>0</v>
      </c>
      <c r="AE79" s="322">
        <f>IF(SUM($B$72:AE72)+SUM($A$79:AD79)&gt;0,0,SUM($B$72:AE72)-SUM($A$79:AD79))</f>
        <v>0</v>
      </c>
      <c r="AF79" s="322">
        <f>IF(SUM($B$72:AF72)+SUM($A$79:AE79)&gt;0,0,SUM($B$72:AF72)-SUM($A$79:AE79))</f>
        <v>0</v>
      </c>
      <c r="AG79" s="322">
        <f>IF(SUM($B$72:AG72)+SUM($A$79:AF79)&gt;0,0,SUM($B$72:AG72)-SUM($A$79:AF79))</f>
        <v>0</v>
      </c>
      <c r="AH79" s="322">
        <f>IF(SUM($B$72:AH72)+SUM($A$79:AG79)&gt;0,0,SUM($B$72:AH72)-SUM($A$79:AG79))</f>
        <v>0</v>
      </c>
      <c r="AI79" s="322">
        <f>IF(SUM($B$72:AI72)+SUM($A$79:AH79)&gt;0,0,SUM($B$72:AI72)-SUM($A$79:AH79))</f>
        <v>0</v>
      </c>
    </row>
    <row r="80" spans="1:35" x14ac:dyDescent="0.25">
      <c r="A80" s="215" t="s">
        <v>217</v>
      </c>
      <c r="B80" s="322">
        <f>IF(((SUM($B$59:B59)+SUM($B$61:B65))+SUM($B$82:B82))&lt;0,((SUM($B$59:B59)+SUM($B$61:B65))+SUM($B$82:B82))*0.18-SUM($A$80:A80),IF(SUM(A$80:$A80)&lt;0,0-SUM(A$80:$A80),0))</f>
        <v>-3899079.3635999998</v>
      </c>
      <c r="C80" s="322">
        <f>IF(((SUM($B$59:C59)+SUM($B$61:C65))+SUM($B$82:C82))&lt;0,((SUM($B$59:C59)+SUM($B$61:C65))+SUM($B$82:C82))*0.18-SUM($A$80:B80),IF(SUM($B$80:B80)&lt;0,0-SUM($B$80:B80),0))</f>
        <v>-153190703.46780002</v>
      </c>
      <c r="D80" s="322">
        <f>IF(((SUM($B$59:D59)+SUM($B$61:D65))+SUM($B$82:D82))&lt;0,((SUM($B$59:D59)+SUM($B$61:D65))+SUM($B$82:D82))*0.18-SUM($A$80:C80),IF(SUM($B$80:C80)&lt;0,0-SUM($B$80:C80),0))</f>
        <v>-265273618.91399994</v>
      </c>
      <c r="E80" s="322">
        <f>IF(((SUM($B$59:E59)+SUM($B$61:E65))+SUM($B$82:E82))&lt;0,((SUM($B$59:E59)+SUM($B$61:E65))+SUM($B$82:E82))*0.18-SUM($A$80:D80),IF(SUM($B$80:D80)&lt;0,0-SUM($B$80:D80),0))</f>
        <v>-65122062.971292019</v>
      </c>
      <c r="F80" s="322">
        <f>IF(((SUM($B$59:F59)+SUM($B$61:F65))+SUM($B$82:F82))&lt;0,((SUM($B$59:F59)+SUM($B$61:F65))+SUM($B$82:F82))*0.18-SUM($A$80:E80),IF(SUM($B$80:E80)&lt;0,0-SUM($B$80:E80),0))</f>
        <v>-1615098.3348320127</v>
      </c>
      <c r="G80" s="322">
        <f>IF(((SUM($B$59:G59)+SUM($B$61:G65))+SUM($B$82:G82))&lt;0,((SUM($B$59:G59)+SUM($B$61:G65))+SUM($B$82:G82))*0.18-SUM($A$80:F80),IF(SUM($B$80:F80)&lt;0,0-SUM($B$80:F80),0))</f>
        <v>-1682932.4648949504</v>
      </c>
      <c r="H80" s="322">
        <f>IF(((SUM($B$59:H59)+SUM($B$61:H65))+SUM($B$82:H82))&lt;0,((SUM($B$59:H59)+SUM($B$61:H65))+SUM($B$82:H82))*0.18-SUM($A$80:G80),IF(SUM($B$80:G80)&lt;0,0-SUM($B$80:G80),0))</f>
        <v>-1755298.5608854294</v>
      </c>
      <c r="I80" s="322">
        <f>IF(((SUM($B$59:I59)+SUM($B$61:I65))+SUM($B$82:I82))&lt;0,((SUM($B$59:I59)+SUM($B$61:I65))+SUM($B$82:I82))*0.18-SUM($A$80:H80),IF(SUM($B$80:H80)&lt;0,0-SUM($B$80:H80),0))</f>
        <v>-1832531.6975643635</v>
      </c>
      <c r="J80" s="322">
        <f>IF(((SUM($B$59:J59)+SUM($B$61:J65))+SUM($B$82:J82))&lt;0,((SUM($B$59:J59)+SUM($B$61:J65))+SUM($B$82:J82))*0.18-SUM($A$80:I80),IF(SUM($B$80:I80)&lt;0,0-SUM($B$80:I80),0))</f>
        <v>-1913163.0922572613</v>
      </c>
      <c r="K80" s="322">
        <f>IF(((SUM($B$59:K59)+SUM($B$61:K65))+SUM($B$82:K82))&lt;0,((SUM($B$59:K59)+SUM($B$61:K65))+SUM($B$82:K82))*0.18-SUM($A$80:J80),IF(SUM($B$80:J80)&lt;0,0-SUM($B$80:J80),0))</f>
        <v>-1995429.1052243114</v>
      </c>
      <c r="L80" s="322">
        <f>IF(((SUM($B$59:L59)+SUM($B$61:L65))+SUM($B$82:L82))&lt;0,((SUM($B$59:L59)+SUM($B$61:L65))+SUM($B$82:L82))*0.18-SUM($A$80:K80),IF(SUM($B$80:K80)&lt;0,0-SUM($B$80:K80),0))</f>
        <v>-2079237.1276436448</v>
      </c>
      <c r="M80" s="322">
        <f>IF(((SUM($B$59:M59)+SUM($B$61:M65))+SUM($B$82:M82))&lt;0,((SUM($B$59:M59)+SUM($B$61:M65))+SUM($B$82:M82))*0.18-SUM($A$80:L80),IF(SUM($B$80:L80)&lt;0,0-SUM($B$80:L80),0))</f>
        <v>-2164485.8498771787</v>
      </c>
      <c r="N80" s="322">
        <f>IF(((SUM($B$59:N59)+SUM($B$61:N65))+SUM($B$82:N82))&lt;0,((SUM($B$59:N59)+SUM($B$61:N65))+SUM($B$82:N82))*0.18-SUM($A$80:M80),IF(SUM($B$80:M80)&lt;0,0-SUM($B$80:M80),0))</f>
        <v>-2251065.2838721871</v>
      </c>
      <c r="O80" s="322">
        <f>IF(((SUM($B$59:O59)+SUM($B$61:O65))+SUM($B$82:O82))&lt;0,((SUM($B$59:O59)+SUM($B$61:O65))+SUM($B$82:O82))*0.18-SUM($A$80:N80),IF(SUM($B$80:N80)&lt;0,0-SUM($B$80:N80),0))</f>
        <v>-2341107.8952270746</v>
      </c>
      <c r="P80" s="322">
        <f>IF(((SUM($B$59:P59)+SUM($B$61:P65))+SUM($B$82:P82))&lt;0,((SUM($B$59:P59)+SUM($B$61:P65))+SUM($B$82:P82))*0.18-SUM($A$80:O80),IF(SUM($B$80:O80)&lt;0,0-SUM($B$80:O80),0))</f>
        <v>-2434752.2110362053</v>
      </c>
      <c r="Q80" s="322">
        <f>IF(((SUM($B$59:Q59)+SUM($B$61:Q65))+SUM($B$82:Q82))&lt;0,((SUM($B$59:Q59)+SUM($B$61:Q65))+SUM($B$82:Q82))*0.18-SUM($A$80:P80),IF(SUM($B$80:P80)&lt;0,0-SUM($B$80:P80),0))</f>
        <v>-2532142.2994775176</v>
      </c>
      <c r="R80" s="322">
        <f>IF(((SUM($B$59:R59)+SUM($B$61:R65))+SUM($B$82:R82))&lt;0,((SUM($B$59:R59)+SUM($B$61:R65))+SUM($B$82:R82))*0.18-SUM($A$80:Q80),IF(SUM($B$80:Q80)&lt;0,0-SUM($B$80:Q80),0))</f>
        <v>-2633427.9914567471</v>
      </c>
      <c r="S80" s="322">
        <f>IF(((SUM($B$59:S59)+SUM($B$61:S65))+SUM($B$82:S82))&lt;0,((SUM($B$59:S59)+SUM($B$61:S65))+SUM($B$82:S82))*0.18-SUM($A$80:R80),IF(SUM($B$80:R80)&lt;0,0-SUM($B$80:R80),0))</f>
        <v>-2738765.1111149788</v>
      </c>
      <c r="T80" s="322">
        <f>IF(((SUM($B$59:T59)+SUM($B$61:T65))+SUM($B$82:T82))&lt;0,((SUM($B$59:T59)+SUM($B$61:T65))+SUM($B$82:T82))*0.18-SUM($A$80:S80),IF(SUM($B$80:S80)&lt;0,0-SUM($B$80:S80),0))</f>
        <v>-2848315.7155595422</v>
      </c>
      <c r="U80" s="322">
        <f>IF(((SUM($B$59:U59)+SUM($B$61:U65))+SUM($B$82:U82))&lt;0,((SUM($B$59:U59)+SUM($B$61:U65))+SUM($B$82:U82))*0.18-SUM($A$80:T80),IF(SUM($B$80:T80)&lt;0,0-SUM($B$80:T80),0))</f>
        <v>-2962248.3441819549</v>
      </c>
      <c r="V80" s="322">
        <f>IF(((SUM($B$59:V59)+SUM($B$61:V65))+SUM($B$82:V82))&lt;0,((SUM($B$59:V59)+SUM($B$61:V65))+SUM($B$82:V82))*0.18-SUM($A$80:U80),IF(SUM($B$80:U80)&lt;0,0-SUM($B$80:U80),0))</f>
        <v>-3080738.2779492736</v>
      </c>
      <c r="W80" s="322">
        <f>IF(((SUM($B$59:W59)+SUM($B$61:W65))+SUM($B$82:W82))&lt;0,((SUM($B$59:W59)+SUM($B$61:W65))+SUM($B$82:W82))*0.18-SUM($A$80:V80),IF(SUM($B$80:V80)&lt;0,0-SUM($B$80:V80),0))</f>
        <v>-3203967.8090671897</v>
      </c>
      <c r="X80" s="322">
        <f>IF(((SUM($B$59:X59)+SUM($B$61:X65))+SUM($B$82:X82))&lt;0,((SUM($B$59:X59)+SUM($B$61:X65))+SUM($B$82:X82))*0.18-SUM($A$80:W80),IF(SUM($B$80:W80)&lt;0,0-SUM($B$80:W80),0))</f>
        <v>-3332126.5214298368</v>
      </c>
      <c r="Y80" s="322">
        <f>IF(((SUM($B$59:Y59)+SUM($B$61:Y65))+SUM($B$82:Y82))&lt;0,((SUM($B$59:Y59)+SUM($B$61:Y65))+SUM($B$82:Y82))*0.18-SUM($A$80:X80),IF(SUM($B$80:X80)&lt;0,0-SUM($B$80:X80),0))</f>
        <v>-3465411.5822871923</v>
      </c>
      <c r="Z80" s="322">
        <f>IF(((SUM($B$59:Z59)+SUM($B$61:Z65))+SUM($B$82:Z82))&lt;0,((SUM($B$59:Z59)+SUM($B$61:Z65))+SUM($B$82:Z82))*0.18-SUM($A$80:Y80),IF(SUM($B$80:Y80)&lt;0,0-SUM($B$80:Y80),0))</f>
        <v>-3604028.045578599</v>
      </c>
      <c r="AA80" s="322">
        <f>IF(((SUM($B$59:AA59)+SUM($B$61:AA65))+SUM($B$82:AA82))&lt;0,((SUM($B$59:AA59)+SUM($B$61:AA65))+SUM($B$82:AA82))*0.18-SUM($A$80:Z80),IF(SUM($B$80:Z80)&lt;0,0-SUM($B$80:Z80),0))</f>
        <v>-3748189.1674016714</v>
      </c>
      <c r="AB80" s="322">
        <f>IF(((SUM($B$59:AB59)+SUM($B$61:AB65))+SUM($B$82:AB82))&lt;0,((SUM($B$59:AB59)+SUM($B$61:AB65))+SUM($B$82:AB82))*0.18-SUM($A$80:AA80),IF(SUM($B$80:AA80)&lt;0,0-SUM($B$80:AA80),0))</f>
        <v>-3898116.7340977192</v>
      </c>
      <c r="AC80" s="322">
        <f>IF(((SUM($B$59:AC59)+SUM($B$61:AC65))+SUM($B$82:AC82))&lt;0,((SUM($B$59:AC59)+SUM($B$61:AC65))+SUM($B$82:AC82))*0.18-SUM($A$80:AB80),IF(SUM($B$80:AB80)&lt;0,0-SUM($B$80:AB80),0))</f>
        <v>-4054041.4034616947</v>
      </c>
      <c r="AD80" s="322">
        <f>IF(((SUM($B$59:AD59)+SUM($B$61:AD65))+SUM($B$82:AD82))&lt;0,((SUM($B$59:AD59)+SUM($B$61:AD65))+SUM($B$82:AD82))*0.18-SUM($A$80:AC80),IF(SUM($B$80:AC80)&lt;0,0-SUM($B$80:AC80),0))</f>
        <v>-4216203.059600234</v>
      </c>
      <c r="AE80" s="322">
        <f>IF(((SUM($B$59:AE59)+SUM($B$61:AE65))+SUM($B$82:AE82))&lt;0,((SUM($B$59:AE59)+SUM($B$61:AE65))+SUM($B$82:AE82))*0.18-SUM($A$80:AD80),IF(SUM($B$80:AD80)&lt;0,0-SUM($B$80:AD80),0))</f>
        <v>-4384851.1819841862</v>
      </c>
      <c r="AF80" s="322">
        <f>IF(((SUM($B$59:AF59)+SUM($B$61:AF65))+SUM($B$82:AF82))&lt;0,((SUM($B$59:AF59)+SUM($B$61:AF65))+SUM($B$82:AF82))*0.18-SUM($A$80:AE80),IF(SUM($B$80:AE80)&lt;0,0-SUM($B$80:AE80),0))</f>
        <v>-4560245.2292635441</v>
      </c>
      <c r="AG80" s="322">
        <f>IF(((SUM($B$59:AG59)+SUM($B$61:AG65))+SUM($B$82:AG82))&lt;0,((SUM($B$59:AG59)+SUM($B$61:AG65))+SUM($B$82:AG82))*0.18-SUM($A$80:AF80),IF(SUM($B$80:AF80)&lt;0,0-SUM($B$80:AF80),0))</f>
        <v>-4742655.0384340286</v>
      </c>
      <c r="AH80" s="322">
        <f>IF(((SUM($B$59:AH59)+SUM($B$61:AH65))+SUM($B$82:AH82))&lt;0,((SUM($B$59:AH59)+SUM($B$61:AH65))+SUM($B$82:AH82))*0.18-SUM($A$80:AG80),IF(SUM($B$80:AG80)&lt;0,0-SUM($B$80:AG80),0))</f>
        <v>-4932361.2399715185</v>
      </c>
      <c r="AI80" s="322">
        <f>IF(((SUM($B$59:AI59)+SUM($B$61:AI65))+SUM($B$82:AI82))&lt;0,((SUM($B$59:AI59)+SUM($B$61:AI65))+SUM($B$82:AI82))*0.18-SUM($A$80:AH80),IF(SUM($B$80:AH80)&lt;0,0-SUM($B$80:AH80),0))</f>
        <v>-5129655.6895703077</v>
      </c>
    </row>
    <row r="81" spans="1:35" x14ac:dyDescent="0.25">
      <c r="A81" s="215" t="s">
        <v>216</v>
      </c>
      <c r="B81" s="322">
        <f>-B59*(B39)</f>
        <v>0</v>
      </c>
      <c r="C81" s="322">
        <f>-(C59-B59)*$B$39</f>
        <v>0</v>
      </c>
      <c r="D81" s="322">
        <f t="shared" ref="D81:AI81" si="18">-(D59-C59)*$B$39</f>
        <v>0</v>
      </c>
      <c r="E81" s="322">
        <f t="shared" si="18"/>
        <v>0</v>
      </c>
      <c r="F81" s="322">
        <f t="shared" si="18"/>
        <v>0</v>
      </c>
      <c r="G81" s="322">
        <f t="shared" si="18"/>
        <v>0</v>
      </c>
      <c r="H81" s="322">
        <f t="shared" si="18"/>
        <v>0</v>
      </c>
      <c r="I81" s="322">
        <f t="shared" si="18"/>
        <v>0</v>
      </c>
      <c r="J81" s="322">
        <f t="shared" si="18"/>
        <v>0</v>
      </c>
      <c r="K81" s="322">
        <f t="shared" si="18"/>
        <v>0</v>
      </c>
      <c r="L81" s="322">
        <f t="shared" si="18"/>
        <v>0</v>
      </c>
      <c r="M81" s="322">
        <f t="shared" si="18"/>
        <v>0</v>
      </c>
      <c r="N81" s="322">
        <f t="shared" si="18"/>
        <v>0</v>
      </c>
      <c r="O81" s="322">
        <f t="shared" si="18"/>
        <v>0</v>
      </c>
      <c r="P81" s="322">
        <f t="shared" si="18"/>
        <v>0</v>
      </c>
      <c r="Q81" s="322">
        <f t="shared" si="18"/>
        <v>0</v>
      </c>
      <c r="R81" s="322">
        <f t="shared" si="18"/>
        <v>0</v>
      </c>
      <c r="S81" s="322">
        <f t="shared" si="18"/>
        <v>0</v>
      </c>
      <c r="T81" s="322">
        <f t="shared" si="18"/>
        <v>0</v>
      </c>
      <c r="U81" s="322">
        <f t="shared" si="18"/>
        <v>0</v>
      </c>
      <c r="V81" s="322">
        <f t="shared" si="18"/>
        <v>0</v>
      </c>
      <c r="W81" s="322">
        <f t="shared" si="18"/>
        <v>0</v>
      </c>
      <c r="X81" s="322">
        <f t="shared" si="18"/>
        <v>0</v>
      </c>
      <c r="Y81" s="322">
        <f t="shared" si="18"/>
        <v>0</v>
      </c>
      <c r="Z81" s="322">
        <f t="shared" si="18"/>
        <v>0</v>
      </c>
      <c r="AA81" s="322">
        <f t="shared" si="18"/>
        <v>0</v>
      </c>
      <c r="AB81" s="322">
        <f t="shared" si="18"/>
        <v>0</v>
      </c>
      <c r="AC81" s="322">
        <f t="shared" si="18"/>
        <v>0</v>
      </c>
      <c r="AD81" s="322">
        <f t="shared" si="18"/>
        <v>0</v>
      </c>
      <c r="AE81" s="322">
        <f t="shared" si="18"/>
        <v>0</v>
      </c>
      <c r="AF81" s="322">
        <f t="shared" si="18"/>
        <v>0</v>
      </c>
      <c r="AG81" s="322">
        <f t="shared" si="18"/>
        <v>0</v>
      </c>
      <c r="AH81" s="322">
        <f t="shared" si="18"/>
        <v>0</v>
      </c>
      <c r="AI81" s="322">
        <f t="shared" si="18"/>
        <v>0</v>
      </c>
    </row>
    <row r="82" spans="1:35" x14ac:dyDescent="0.25">
      <c r="A82" s="215" t="s">
        <v>388</v>
      </c>
      <c r="B82" s="322">
        <f>'6.2. Паспорт фин осв ввод'!K24*-1*1000000</f>
        <v>-21661552.02</v>
      </c>
      <c r="C82" s="322">
        <f>'6.2. Паспорт фин осв ввод'!O24*-1*1000000</f>
        <v>-851059463.71000004</v>
      </c>
      <c r="D82" s="322">
        <f>'6.2. Паспорт фин осв ввод'!S24*-1*1000000</f>
        <v>-1473742327.3</v>
      </c>
      <c r="E82" s="322">
        <f>'6.2. Паспорт фин осв ввод'!W24*-1*1000000</f>
        <v>-361789238.72939998</v>
      </c>
      <c r="F82" s="322">
        <f>'6.2. Паспорт фин осв ввод'!AA24*-1*1000000</f>
        <v>0</v>
      </c>
      <c r="G82" s="323"/>
      <c r="H82" s="323"/>
      <c r="I82" s="323"/>
      <c r="J82" s="323"/>
      <c r="K82" s="323"/>
      <c r="L82" s="323"/>
      <c r="M82" s="323"/>
      <c r="N82" s="323"/>
      <c r="O82" s="323"/>
      <c r="P82" s="323"/>
      <c r="Q82" s="323"/>
      <c r="R82" s="323"/>
      <c r="S82" s="323"/>
      <c r="T82" s="323"/>
      <c r="U82" s="323"/>
      <c r="V82" s="323"/>
      <c r="W82" s="323"/>
      <c r="X82" s="323"/>
      <c r="Y82" s="323"/>
      <c r="Z82" s="323"/>
      <c r="AA82" s="324"/>
      <c r="AB82" s="324"/>
      <c r="AC82" s="324"/>
      <c r="AD82" s="324"/>
      <c r="AE82" s="324"/>
      <c r="AF82" s="324"/>
      <c r="AG82" s="324"/>
      <c r="AH82" s="324"/>
      <c r="AI82" s="324"/>
    </row>
    <row r="83" spans="1:35" x14ac:dyDescent="0.25">
      <c r="A83" s="215" t="s">
        <v>215</v>
      </c>
      <c r="B83" s="322">
        <f t="shared" ref="B83:AI83" si="19">B54-B55</f>
        <v>0</v>
      </c>
      <c r="C83" s="322">
        <f t="shared" si="19"/>
        <v>0</v>
      </c>
      <c r="D83" s="322">
        <f t="shared" si="19"/>
        <v>0</v>
      </c>
      <c r="E83" s="322">
        <f t="shared" si="19"/>
        <v>0</v>
      </c>
      <c r="F83" s="322">
        <f t="shared" si="19"/>
        <v>0</v>
      </c>
      <c r="G83" s="322">
        <f t="shared" si="19"/>
        <v>0</v>
      </c>
      <c r="H83" s="322">
        <f t="shared" si="19"/>
        <v>0</v>
      </c>
      <c r="I83" s="322">
        <f t="shared" si="19"/>
        <v>0</v>
      </c>
      <c r="J83" s="322">
        <f t="shared" si="19"/>
        <v>0</v>
      </c>
      <c r="K83" s="322">
        <f t="shared" si="19"/>
        <v>0</v>
      </c>
      <c r="L83" s="322">
        <f t="shared" si="19"/>
        <v>0</v>
      </c>
      <c r="M83" s="322">
        <f t="shared" si="19"/>
        <v>0</v>
      </c>
      <c r="N83" s="322">
        <f t="shared" si="19"/>
        <v>0</v>
      </c>
      <c r="O83" s="322">
        <f t="shared" si="19"/>
        <v>0</v>
      </c>
      <c r="P83" s="322">
        <f t="shared" si="19"/>
        <v>0</v>
      </c>
      <c r="Q83" s="322">
        <f t="shared" si="19"/>
        <v>0</v>
      </c>
      <c r="R83" s="322">
        <f t="shared" si="19"/>
        <v>0</v>
      </c>
      <c r="S83" s="322">
        <f t="shared" si="19"/>
        <v>0</v>
      </c>
      <c r="T83" s="322">
        <f t="shared" si="19"/>
        <v>0</v>
      </c>
      <c r="U83" s="322">
        <f t="shared" si="19"/>
        <v>0</v>
      </c>
      <c r="V83" s="322">
        <f t="shared" si="19"/>
        <v>0</v>
      </c>
      <c r="W83" s="322">
        <f t="shared" si="19"/>
        <v>0</v>
      </c>
      <c r="X83" s="322">
        <f t="shared" si="19"/>
        <v>0</v>
      </c>
      <c r="Y83" s="322">
        <f t="shared" si="19"/>
        <v>0</v>
      </c>
      <c r="Z83" s="322">
        <f t="shared" si="19"/>
        <v>0</v>
      </c>
      <c r="AA83" s="322">
        <f t="shared" si="19"/>
        <v>0</v>
      </c>
      <c r="AB83" s="322">
        <f t="shared" si="19"/>
        <v>0</v>
      </c>
      <c r="AC83" s="322">
        <f t="shared" si="19"/>
        <v>0</v>
      </c>
      <c r="AD83" s="322">
        <f t="shared" si="19"/>
        <v>0</v>
      </c>
      <c r="AE83" s="322">
        <f t="shared" si="19"/>
        <v>0</v>
      </c>
      <c r="AF83" s="322">
        <f t="shared" si="19"/>
        <v>0</v>
      </c>
      <c r="AG83" s="322">
        <f t="shared" si="19"/>
        <v>0</v>
      </c>
      <c r="AH83" s="322">
        <f t="shared" si="19"/>
        <v>0</v>
      </c>
      <c r="AI83" s="322">
        <f t="shared" si="19"/>
        <v>0</v>
      </c>
    </row>
    <row r="84" spans="1:35" ht="14.25" x14ac:dyDescent="0.2">
      <c r="A84" s="216" t="s">
        <v>214</v>
      </c>
      <c r="B84" s="321">
        <f>SUM(B76:B83)</f>
        <v>-25560631.3836</v>
      </c>
      <c r="C84" s="321">
        <f t="shared" ref="C84:AI84" si="20">SUM(C76:C83)</f>
        <v>-1004250167.1778001</v>
      </c>
      <c r="D84" s="321">
        <f t="shared" si="20"/>
        <v>-1739015946.214</v>
      </c>
      <c r="E84" s="321">
        <f t="shared" si="20"/>
        <v>-426911301.700692</v>
      </c>
      <c r="F84" s="321">
        <f t="shared" si="20"/>
        <v>-10587866.861676514</v>
      </c>
      <c r="G84" s="321">
        <f t="shared" si="20"/>
        <v>-11032557.269866928</v>
      </c>
      <c r="H84" s="321">
        <f t="shared" si="20"/>
        <v>-11506957.232471198</v>
      </c>
      <c r="I84" s="321">
        <f t="shared" si="20"/>
        <v>-12013263.350699902</v>
      </c>
      <c r="J84" s="321">
        <f t="shared" si="20"/>
        <v>-12541846.938130766</v>
      </c>
      <c r="K84" s="321">
        <f t="shared" si="20"/>
        <v>-13081146.356470376</v>
      </c>
      <c r="L84" s="321">
        <f t="shared" si="20"/>
        <v>-13630554.503442034</v>
      </c>
      <c r="M84" s="321">
        <f t="shared" si="20"/>
        <v>-14189407.238083303</v>
      </c>
      <c r="N84" s="321">
        <f t="shared" si="20"/>
        <v>-14756983.527606562</v>
      </c>
      <c r="O84" s="321">
        <f t="shared" si="20"/>
        <v>-15347262.868710831</v>
      </c>
      <c r="P84" s="321">
        <f t="shared" si="20"/>
        <v>-15961153.383459315</v>
      </c>
      <c r="Q84" s="321">
        <f t="shared" si="20"/>
        <v>-16599599.518797547</v>
      </c>
      <c r="R84" s="321">
        <f t="shared" si="20"/>
        <v>-17263583.499549583</v>
      </c>
      <c r="S84" s="321">
        <f t="shared" si="20"/>
        <v>-17954126.839531526</v>
      </c>
      <c r="T84" s="321">
        <f t="shared" si="20"/>
        <v>-18672291.913112745</v>
      </c>
      <c r="U84" s="321">
        <f t="shared" si="20"/>
        <v>-19419183.589637294</v>
      </c>
      <c r="V84" s="321">
        <f t="shared" si="20"/>
        <v>-20195950.933222815</v>
      </c>
      <c r="W84" s="321">
        <f t="shared" si="20"/>
        <v>-21003788.970551684</v>
      </c>
      <c r="X84" s="321">
        <f t="shared" si="20"/>
        <v>-21843940.529373705</v>
      </c>
      <c r="Y84" s="321">
        <f t="shared" si="20"/>
        <v>-22717698.150548816</v>
      </c>
      <c r="Z84" s="321">
        <f t="shared" si="20"/>
        <v>-23626406.07657069</v>
      </c>
      <c r="AA84" s="321">
        <f t="shared" si="20"/>
        <v>-24571462.319633454</v>
      </c>
      <c r="AB84" s="321">
        <f t="shared" si="20"/>
        <v>-25554320.812418774</v>
      </c>
      <c r="AC84" s="321">
        <f t="shared" si="20"/>
        <v>-26576493.644915581</v>
      </c>
      <c r="AD84" s="321">
        <f t="shared" si="20"/>
        <v>-27639553.390712276</v>
      </c>
      <c r="AE84" s="321">
        <f t="shared" si="20"/>
        <v>-28745135.526340708</v>
      </c>
      <c r="AF84" s="321">
        <f t="shared" si="20"/>
        <v>-29894940.947394341</v>
      </c>
      <c r="AG84" s="321">
        <f t="shared" si="20"/>
        <v>-31090738.585290059</v>
      </c>
      <c r="AH84" s="321">
        <f t="shared" si="20"/>
        <v>-32334368.128701791</v>
      </c>
      <c r="AI84" s="321">
        <f t="shared" si="20"/>
        <v>-33627742.853849784</v>
      </c>
    </row>
    <row r="85" spans="1:35" ht="14.25" x14ac:dyDescent="0.2">
      <c r="A85" s="216" t="s">
        <v>477</v>
      </c>
      <c r="B85" s="321">
        <f>SUM($B$84:B84)</f>
        <v>-25560631.3836</v>
      </c>
      <c r="C85" s="321">
        <f>SUM($B$84:C84)</f>
        <v>-1029810798.5614001</v>
      </c>
      <c r="D85" s="321">
        <f>SUM($B$84:D84)</f>
        <v>-2768826744.7754002</v>
      </c>
      <c r="E85" s="321">
        <f>SUM($B$84:E84)</f>
        <v>-3195738046.4760923</v>
      </c>
      <c r="F85" s="321">
        <f>SUM($B$84:F84)</f>
        <v>-3206325913.337769</v>
      </c>
      <c r="G85" s="321">
        <f>SUM($B$84:G84)</f>
        <v>-3217358470.607636</v>
      </c>
      <c r="H85" s="321">
        <f>SUM($B$84:H84)</f>
        <v>-3228865427.840107</v>
      </c>
      <c r="I85" s="321">
        <f>SUM($B$84:I84)</f>
        <v>-3240878691.1908069</v>
      </c>
      <c r="J85" s="321">
        <f>SUM($B$84:J84)</f>
        <v>-3253420538.1289377</v>
      </c>
      <c r="K85" s="321">
        <f>SUM($B$84:K84)</f>
        <v>-3266501684.4854083</v>
      </c>
      <c r="L85" s="321">
        <f>SUM($B$84:L84)</f>
        <v>-3280132238.9888501</v>
      </c>
      <c r="M85" s="321">
        <f>SUM($B$84:M84)</f>
        <v>-3294321646.2269335</v>
      </c>
      <c r="N85" s="321">
        <f>SUM($B$84:N84)</f>
        <v>-3309078629.75454</v>
      </c>
      <c r="O85" s="321">
        <f>SUM($B$84:O84)</f>
        <v>-3324425892.623251</v>
      </c>
      <c r="P85" s="321">
        <f>SUM($B$84:P84)</f>
        <v>-3340387046.0067101</v>
      </c>
      <c r="Q85" s="321">
        <f>SUM($B$84:Q84)</f>
        <v>-3356986645.5255075</v>
      </c>
      <c r="R85" s="321">
        <f>SUM($B$84:R84)</f>
        <v>-3374250229.0250568</v>
      </c>
      <c r="S85" s="321">
        <f>SUM($B$84:S84)</f>
        <v>-3392204355.8645883</v>
      </c>
      <c r="T85" s="321">
        <f>SUM($B$84:T84)</f>
        <v>-3410876647.7777009</v>
      </c>
      <c r="U85" s="321">
        <f>SUM($B$84:U84)</f>
        <v>-3430295831.3673382</v>
      </c>
      <c r="V85" s="321">
        <f>SUM($B$84:V84)</f>
        <v>-3450491782.300561</v>
      </c>
      <c r="W85" s="321">
        <f>SUM($B$84:W84)</f>
        <v>-3471495571.2711124</v>
      </c>
      <c r="X85" s="321">
        <f>SUM($B$84:X84)</f>
        <v>-3493339511.8004861</v>
      </c>
      <c r="Y85" s="321">
        <f>SUM($B$84:Y84)</f>
        <v>-3516057209.951035</v>
      </c>
      <c r="Z85" s="321">
        <f>SUM($B$84:Z84)</f>
        <v>-3539683616.0276055</v>
      </c>
      <c r="AA85" s="321">
        <f>SUM($B$84:AA84)</f>
        <v>-3564255078.347239</v>
      </c>
      <c r="AB85" s="321">
        <f>SUM($B$84:AB84)</f>
        <v>-3589809399.159658</v>
      </c>
      <c r="AC85" s="321">
        <f>SUM($B$84:AC84)</f>
        <v>-3616385892.8045735</v>
      </c>
      <c r="AD85" s="321">
        <f>SUM($B$84:AD84)</f>
        <v>-3644025446.1952858</v>
      </c>
      <c r="AE85" s="321">
        <f>SUM($B$84:AE84)</f>
        <v>-3672770581.7216263</v>
      </c>
      <c r="AF85" s="321">
        <f>SUM($B$84:AF84)</f>
        <v>-3702665522.6690207</v>
      </c>
      <c r="AG85" s="321">
        <f>SUM($B$84:AG84)</f>
        <v>-3733756261.2543106</v>
      </c>
      <c r="AH85" s="321">
        <f>SUM($B$84:AH84)</f>
        <v>-3766090629.3830123</v>
      </c>
      <c r="AI85" s="321">
        <f>SUM($B$84:AI84)</f>
        <v>-3799718372.2368622</v>
      </c>
    </row>
    <row r="86" spans="1:35" x14ac:dyDescent="0.25">
      <c r="A86" s="219" t="s">
        <v>389</v>
      </c>
      <c r="B86" s="325">
        <f t="shared" ref="B86:AI86" si="21">1/POWER((1+$B$44),B74)</f>
        <v>1</v>
      </c>
      <c r="C86" s="325">
        <f t="shared" si="21"/>
        <v>1</v>
      </c>
      <c r="D86" s="325">
        <f>1/POWER((1+$B$44),D74)</f>
        <v>1</v>
      </c>
      <c r="E86" s="325">
        <f t="shared" si="21"/>
        <v>0.94072086838359736</v>
      </c>
      <c r="F86" s="325">
        <f t="shared" si="21"/>
        <v>0.83249634370229864</v>
      </c>
      <c r="G86" s="325">
        <f t="shared" si="21"/>
        <v>0.73672242805513155</v>
      </c>
      <c r="H86" s="325">
        <f t="shared" si="21"/>
        <v>0.65196675049126696</v>
      </c>
      <c r="I86" s="325">
        <f t="shared" si="21"/>
        <v>0.57696172609846641</v>
      </c>
      <c r="J86" s="325">
        <f t="shared" si="21"/>
        <v>0.51058559831722694</v>
      </c>
      <c r="K86" s="325">
        <f t="shared" si="21"/>
        <v>0.45184566222763445</v>
      </c>
      <c r="L86" s="325">
        <f t="shared" si="21"/>
        <v>0.39986341790056151</v>
      </c>
      <c r="M86" s="325">
        <f t="shared" si="21"/>
        <v>0.35386143177040841</v>
      </c>
      <c r="N86" s="325">
        <f t="shared" si="21"/>
        <v>0.31315170953133498</v>
      </c>
      <c r="O86" s="325">
        <f t="shared" si="21"/>
        <v>0.27712540666489821</v>
      </c>
      <c r="P86" s="325">
        <f t="shared" si="21"/>
        <v>0.24524372271229933</v>
      </c>
      <c r="Q86" s="325">
        <f t="shared" si="21"/>
        <v>0.21702984310822954</v>
      </c>
      <c r="R86" s="325">
        <f t="shared" si="21"/>
        <v>0.19206180806038009</v>
      </c>
      <c r="S86" s="325">
        <f t="shared" si="21"/>
        <v>0.16996620182334526</v>
      </c>
      <c r="T86" s="325">
        <f t="shared" si="21"/>
        <v>0.15041256798526129</v>
      </c>
      <c r="U86" s="325">
        <f t="shared" si="21"/>
        <v>0.13310846724359404</v>
      </c>
      <c r="V86" s="325">
        <f t="shared" si="21"/>
        <v>0.11779510375539298</v>
      </c>
      <c r="W86" s="325">
        <f t="shared" si="21"/>
        <v>0.10424345465079028</v>
      </c>
      <c r="X86" s="325">
        <f t="shared" si="21"/>
        <v>9.2250844823708225E-2</v>
      </c>
      <c r="Y86" s="325">
        <f t="shared" si="21"/>
        <v>8.163791577319314E-2</v>
      </c>
      <c r="Z86" s="325">
        <f t="shared" si="21"/>
        <v>7.2245943162117798E-2</v>
      </c>
      <c r="AA86" s="325">
        <f t="shared" si="21"/>
        <v>6.3934462975325498E-2</v>
      </c>
      <c r="AB86" s="325">
        <f t="shared" si="21"/>
        <v>5.6579170774624342E-2</v>
      </c>
      <c r="AC86" s="325">
        <f t="shared" si="21"/>
        <v>5.0070062632410935E-2</v>
      </c>
      <c r="AD86" s="325">
        <f t="shared" si="21"/>
        <v>4.4309789940186653E-2</v>
      </c>
      <c r="AE86" s="325">
        <f t="shared" si="21"/>
        <v>3.9212203486890855E-2</v>
      </c>
      <c r="AF86" s="325">
        <f t="shared" si="21"/>
        <v>3.4701065032646777E-2</v>
      </c>
      <c r="AG86" s="325">
        <f t="shared" si="21"/>
        <v>3.0708907108536979E-2</v>
      </c>
      <c r="AH86" s="325">
        <f t="shared" si="21"/>
        <v>2.7176023989855736E-2</v>
      </c>
      <c r="AI86" s="325">
        <f t="shared" si="21"/>
        <v>2.4049578752084716E-2</v>
      </c>
    </row>
    <row r="87" spans="1:35" ht="14.25" x14ac:dyDescent="0.2">
      <c r="A87" s="214" t="s">
        <v>478</v>
      </c>
      <c r="B87" s="321">
        <f t="shared" ref="B87:AI87" si="22">B84*B86</f>
        <v>-25560631.3836</v>
      </c>
      <c r="C87" s="321">
        <f>C84*C86</f>
        <v>-1004250167.1778001</v>
      </c>
      <c r="D87" s="321">
        <f t="shared" si="22"/>
        <v>-1739015946.214</v>
      </c>
      <c r="E87" s="321">
        <f t="shared" si="22"/>
        <v>-401604370.45864689</v>
      </c>
      <c r="F87" s="321">
        <f t="shared" si="22"/>
        <v>-8814360.4499524292</v>
      </c>
      <c r="G87" s="321">
        <f t="shared" si="22"/>
        <v>-8127932.3795136567</v>
      </c>
      <c r="H87" s="321">
        <f t="shared" si="22"/>
        <v>-7502153.5148962289</v>
      </c>
      <c r="I87" s="321">
        <f t="shared" si="22"/>
        <v>-6931193.1588952616</v>
      </c>
      <c r="J87" s="321">
        <f t="shared" si="22"/>
        <v>-6403686.4229085781</v>
      </c>
      <c r="K87" s="321">
        <f t="shared" si="22"/>
        <v>-5910659.2381359646</v>
      </c>
      <c r="L87" s="321">
        <f t="shared" si="22"/>
        <v>-5450360.1116262227</v>
      </c>
      <c r="M87" s="321">
        <f t="shared" si="22"/>
        <v>-5021083.9612415535</v>
      </c>
      <c r="N87" s="321">
        <f t="shared" si="22"/>
        <v>-4621174.6191957453</v>
      </c>
      <c r="O87" s="321">
        <f t="shared" si="22"/>
        <v>-4253116.4636845812</v>
      </c>
      <c r="P87" s="321">
        <f t="shared" si="22"/>
        <v>-3914372.6745415744</v>
      </c>
      <c r="Q87" s="321">
        <f t="shared" si="22"/>
        <v>-3602608.4792240742</v>
      </c>
      <c r="R87" s="321">
        <f t="shared" si="22"/>
        <v>-3315675.0605248366</v>
      </c>
      <c r="S87" s="321">
        <f t="shared" si="22"/>
        <v>-3051594.7459697556</v>
      </c>
      <c r="T87" s="321">
        <f t="shared" si="22"/>
        <v>-2808547.3768217154</v>
      </c>
      <c r="U87" s="321">
        <f t="shared" si="22"/>
        <v>-2584857.7627385748</v>
      </c>
      <c r="V87" s="321">
        <f t="shared" si="22"/>
        <v>-2378984.135617807</v>
      </c>
      <c r="W87" s="321">
        <f t="shared" si="22"/>
        <v>-2189507.5230464735</v>
      </c>
      <c r="X87" s="321">
        <f t="shared" si="22"/>
        <v>-2015121.9681135647</v>
      </c>
      <c r="Y87" s="321">
        <f t="shared" si="22"/>
        <v>-1854625.5281753298</v>
      </c>
      <c r="Z87" s="321">
        <f t="shared" si="22"/>
        <v>-1706911.9905330406</v>
      </c>
      <c r="AA87" s="321">
        <f t="shared" si="22"/>
        <v>-1570963.2479242107</v>
      </c>
      <c r="AB87" s="321">
        <f t="shared" si="22"/>
        <v>-1445842.2812753788</v>
      </c>
      <c r="AC87" s="321">
        <f t="shared" si="22"/>
        <v>-1330686.7013507944</v>
      </c>
      <c r="AD87" s="321">
        <f t="shared" si="22"/>
        <v>-1224702.8047830346</v>
      </c>
      <c r="AE87" s="321">
        <f t="shared" si="22"/>
        <v>-1127160.1035171272</v>
      </c>
      <c r="AF87" s="321">
        <f t="shared" si="22"/>
        <v>-1037386.2899626661</v>
      </c>
      <c r="AG87" s="321">
        <f t="shared" si="22"/>
        <v>-954762.6031514788</v>
      </c>
      <c r="AH87" s="321">
        <f t="shared" si="22"/>
        <v>-878719.56396242662</v>
      </c>
      <c r="AI87" s="321">
        <f t="shared" si="22"/>
        <v>-808733.05001851439</v>
      </c>
    </row>
    <row r="88" spans="1:35" ht="14.25" x14ac:dyDescent="0.2">
      <c r="A88" s="214" t="s">
        <v>479</v>
      </c>
      <c r="B88" s="321">
        <f>SUM($B$87:B87)</f>
        <v>-25560631.3836</v>
      </c>
      <c r="C88" s="321">
        <f>SUM($B$87:C87)</f>
        <v>-1029810798.5614001</v>
      </c>
      <c r="D88" s="321">
        <f>SUM($B$87:D87)</f>
        <v>-2768826744.7754002</v>
      </c>
      <c r="E88" s="321">
        <f>SUM($B$87:E87)</f>
        <v>-3170431115.2340469</v>
      </c>
      <c r="F88" s="321">
        <f>SUM($B$87:F87)</f>
        <v>-3179245475.6839995</v>
      </c>
      <c r="G88" s="321">
        <f>SUM($B$87:G87)</f>
        <v>-3187373408.0635133</v>
      </c>
      <c r="H88" s="321">
        <f>SUM($B$87:H87)</f>
        <v>-3194875561.5784097</v>
      </c>
      <c r="I88" s="321">
        <f>SUM($B$87:I87)</f>
        <v>-3201806754.7373052</v>
      </c>
      <c r="J88" s="321">
        <f>SUM($B$87:J87)</f>
        <v>-3208210441.1602139</v>
      </c>
      <c r="K88" s="321">
        <f>SUM($B$87:K87)</f>
        <v>-3214121100.3983498</v>
      </c>
      <c r="L88" s="321">
        <f>SUM($B$87:L87)</f>
        <v>-3219571460.5099759</v>
      </c>
      <c r="M88" s="321">
        <f>SUM($B$87:M87)</f>
        <v>-3224592544.4712176</v>
      </c>
      <c r="N88" s="321">
        <f>SUM($B$87:N87)</f>
        <v>-3229213719.0904136</v>
      </c>
      <c r="O88" s="321">
        <f>SUM($B$87:O87)</f>
        <v>-3233466835.5540981</v>
      </c>
      <c r="P88" s="321">
        <f>SUM($B$87:P87)</f>
        <v>-3237381208.2286396</v>
      </c>
      <c r="Q88" s="321">
        <f>SUM($B$87:Q87)</f>
        <v>-3240983816.7078638</v>
      </c>
      <c r="R88" s="321">
        <f>SUM($B$87:R87)</f>
        <v>-3244299491.7683887</v>
      </c>
      <c r="S88" s="321">
        <f>SUM($B$87:S87)</f>
        <v>-3247351086.5143585</v>
      </c>
      <c r="T88" s="321">
        <f>SUM($B$87:T87)</f>
        <v>-3250159633.89118</v>
      </c>
      <c r="U88" s="321">
        <f>SUM($B$87:U87)</f>
        <v>-3252744491.6539187</v>
      </c>
      <c r="V88" s="321">
        <f>SUM($B$87:V87)</f>
        <v>-3255123475.7895365</v>
      </c>
      <c r="W88" s="321">
        <f>SUM($B$87:W87)</f>
        <v>-3257312983.312583</v>
      </c>
      <c r="X88" s="321">
        <f>SUM($B$87:X87)</f>
        <v>-3259328105.2806964</v>
      </c>
      <c r="Y88" s="321">
        <f>SUM($B$87:Y87)</f>
        <v>-3261182730.8088717</v>
      </c>
      <c r="Z88" s="321">
        <f>SUM($B$87:Z87)</f>
        <v>-3262889642.7994046</v>
      </c>
      <c r="AA88" s="321">
        <f>SUM($B$87:AA87)</f>
        <v>-3264460606.0473289</v>
      </c>
      <c r="AB88" s="321">
        <f>SUM($B$87:AB87)</f>
        <v>-3265906448.3286042</v>
      </c>
      <c r="AC88" s="321">
        <f>SUM($B$87:AC87)</f>
        <v>-3267237135.0299549</v>
      </c>
      <c r="AD88" s="321">
        <f>SUM($B$87:AD87)</f>
        <v>-3268461837.8347378</v>
      </c>
      <c r="AE88" s="321">
        <f>SUM($B$87:AE87)</f>
        <v>-3269588997.9382548</v>
      </c>
      <c r="AF88" s="321">
        <f>SUM($B$87:AF87)</f>
        <v>-3270626384.2282176</v>
      </c>
      <c r="AG88" s="321">
        <f>SUM($B$87:AG87)</f>
        <v>-3271581146.8313689</v>
      </c>
      <c r="AH88" s="321">
        <f>SUM($B$87:AH87)</f>
        <v>-3272459866.3953314</v>
      </c>
      <c r="AI88" s="321">
        <f>SUM($B$87:AI87)</f>
        <v>-3273268599.4453497</v>
      </c>
    </row>
    <row r="89" spans="1:35" ht="14.25" x14ac:dyDescent="0.2">
      <c r="A89" s="214" t="s">
        <v>480</v>
      </c>
      <c r="B89" s="326">
        <f>IF((ISERR(IRR($B$84:B84))),0,IF(IRR($B$84:B84)&lt;0,0,IRR($B$84:B84)))</f>
        <v>0</v>
      </c>
      <c r="C89" s="326">
        <f>IF((ISERR(IRR($B$84:C84))),0,IF(IRR($B$84:C84)&lt;0,0,IRR($B$84:C84)))</f>
        <v>0</v>
      </c>
      <c r="D89" s="326">
        <f>IF((ISERR(IRR($B$84:D84))),0,IF(IRR($B$84:D84)&lt;0,0,IRR($B$84:D84)))</f>
        <v>0</v>
      </c>
      <c r="E89" s="326">
        <f>IF((ISERR(IRR($B$84:E84))),0,IF(IRR($B$84:E84)&lt;0,0,IRR($B$84:E84)))</f>
        <v>0</v>
      </c>
      <c r="F89" s="326">
        <f>IF((ISERR(IRR($B$84:F84))),0,IF(IRR($B$84:F84)&lt;0,0,IRR($B$84:F84)))</f>
        <v>0</v>
      </c>
      <c r="G89" s="326">
        <f>IF((ISERR(IRR($B$84:G84))),0,IF(IRR($B$84:G84)&lt;0,0,IRR($B$84:G84)))</f>
        <v>0</v>
      </c>
      <c r="H89" s="326">
        <f>IF((ISERR(IRR($B$84:H84))),0,IF(IRR($B$84:H84)&lt;0,0,IRR($B$84:H84)))</f>
        <v>0</v>
      </c>
      <c r="I89" s="326">
        <f>IF((ISERR(IRR($B$84:I84))),0,IF(IRR($B$84:I84)&lt;0,0,IRR($B$84:I84)))</f>
        <v>0</v>
      </c>
      <c r="J89" s="326">
        <f>IF((ISERR(IRR($B$84:J84))),0,IF(IRR($B$84:J84)&lt;0,0,IRR($B$84:J84)))</f>
        <v>0</v>
      </c>
      <c r="K89" s="326">
        <f>IF((ISERR(IRR($B$84:K84))),0,IF(IRR($B$84:K84)&lt;0,0,IRR($B$84:K84)))</f>
        <v>0</v>
      </c>
      <c r="L89" s="326">
        <f>IF((ISERR(IRR($B$84:L84))),0,IF(IRR($B$84:L84)&lt;0,0,IRR($B$84:L84)))</f>
        <v>0</v>
      </c>
      <c r="M89" s="326">
        <f>IF((ISERR(IRR($B$84:M84))),0,IF(IRR($B$84:M84)&lt;0,0,IRR($B$84:M84)))</f>
        <v>0</v>
      </c>
      <c r="N89" s="326">
        <f>IF((ISERR(IRR($B$84:N84))),0,IF(IRR($B$84:N84)&lt;0,0,IRR($B$84:N84)))</f>
        <v>0</v>
      </c>
      <c r="O89" s="326">
        <f>IF((ISERR(IRR($B$84:O84))),0,IF(IRR($B$84:O84)&lt;0,0,IRR($B$84:O84)))</f>
        <v>0</v>
      </c>
      <c r="P89" s="326">
        <f>IF((ISERR(IRR($B$84:P84))),0,IF(IRR($B$84:P84)&lt;0,0,IRR($B$84:P84)))</f>
        <v>0</v>
      </c>
      <c r="Q89" s="326">
        <f>IF((ISERR(IRR($B$84:Q84))),0,IF(IRR($B$84:Q84)&lt;0,0,IRR($B$84:Q84)))</f>
        <v>0</v>
      </c>
      <c r="R89" s="326">
        <f>IF((ISERR(IRR($B$84:R84))),0,IF(IRR($B$84:R84)&lt;0,0,IRR($B$84:R84)))</f>
        <v>0</v>
      </c>
      <c r="S89" s="326">
        <f>IF((ISERR(IRR($B$84:S84))),0,IF(IRR($B$84:S84)&lt;0,0,IRR($B$84:S84)))</f>
        <v>0</v>
      </c>
      <c r="T89" s="326">
        <f>IF((ISERR(IRR($B$84:T84))),0,IF(IRR($B$84:T84)&lt;0,0,IRR($B$84:T84)))</f>
        <v>0</v>
      </c>
      <c r="U89" s="326">
        <f>IF((ISERR(IRR($B$84:U84))),0,IF(IRR($B$84:U84)&lt;0,0,IRR($B$84:U84)))</f>
        <v>0</v>
      </c>
      <c r="V89" s="326">
        <f>IF((ISERR(IRR($B$84:V84))),0,IF(IRR($B$84:V84)&lt;0,0,IRR($B$84:V84)))</f>
        <v>0</v>
      </c>
      <c r="W89" s="326">
        <f>IF((ISERR(IRR($B$84:W84))),0,IF(IRR($B$84:W84)&lt;0,0,IRR($B$84:W84)))</f>
        <v>0</v>
      </c>
      <c r="X89" s="326">
        <f>IF((ISERR(IRR($B$84:X84))),0,IF(IRR($B$84:X84)&lt;0,0,IRR($B$84:X84)))</f>
        <v>0</v>
      </c>
      <c r="Y89" s="326">
        <f>IF((ISERR(IRR($B$84:Y84))),0,IF(IRR($B$84:Y84)&lt;0,0,IRR($B$84:Y84)))</f>
        <v>0</v>
      </c>
      <c r="Z89" s="326">
        <f>IF((ISERR(IRR($B$84:Z84))),0,IF(IRR($B$84:Z84)&lt;0,0,IRR($B$84:Z84)))</f>
        <v>0</v>
      </c>
      <c r="AA89" s="326">
        <f>IF((ISERR(IRR($B$84:AA84))),0,IF(IRR($B$84:AA84)&lt;0,0,IRR($B$84:AA84)))</f>
        <v>0</v>
      </c>
      <c r="AB89" s="326">
        <f>IF((ISERR(IRR($B$84:AB84))),0,IF(IRR($B$84:AB84)&lt;0,0,IRR($B$84:AB84)))</f>
        <v>0</v>
      </c>
      <c r="AC89" s="326">
        <f>IF((ISERR(IRR($B$84:AC84))),0,IF(IRR($B$84:AC84)&lt;0,0,IRR($B$84:AC84)))</f>
        <v>0</v>
      </c>
      <c r="AD89" s="326">
        <f>IF((ISERR(IRR($B$84:AD84))),0,IF(IRR($B$84:AD84)&lt;0,0,IRR($B$84:AD84)))</f>
        <v>0</v>
      </c>
      <c r="AE89" s="326">
        <f>IF((ISERR(IRR($B$84:AE84))),0,IF(IRR($B$84:AE84)&lt;0,0,IRR($B$84:AE84)))</f>
        <v>0</v>
      </c>
      <c r="AF89" s="326">
        <f>IF((ISERR(IRR($B$84:AF84))),0,IF(IRR($B$84:AF84)&lt;0,0,IRR($B$84:AF84)))</f>
        <v>0</v>
      </c>
      <c r="AG89" s="326">
        <f>IF((ISERR(IRR($B$84:AG84))),0,IF(IRR($B$84:AG84)&lt;0,0,IRR($B$84:AG84)))</f>
        <v>0</v>
      </c>
      <c r="AH89" s="326">
        <f>IF((ISERR(IRR($B$84:AH84))),0,IF(IRR($B$84:AH84)&lt;0,0,IRR($B$84:AH84)))</f>
        <v>0</v>
      </c>
      <c r="AI89" s="326">
        <f>IF((ISERR(IRR($B$84:AI84))),0,IF(IRR($B$84:AI84)&lt;0,0,IRR($B$84:AI84)))</f>
        <v>0</v>
      </c>
    </row>
    <row r="90" spans="1:35" ht="14.25" x14ac:dyDescent="0.2">
      <c r="A90" s="214" t="s">
        <v>481</v>
      </c>
      <c r="B90" s="327">
        <f t="shared" ref="B90:AI90" si="23">IF(AND(B85&gt;0,A85&lt;0),(B75-(B85/(B85-A85))),0)</f>
        <v>0</v>
      </c>
      <c r="C90" s="327">
        <f t="shared" si="23"/>
        <v>0</v>
      </c>
      <c r="D90" s="327">
        <f t="shared" si="23"/>
        <v>0</v>
      </c>
      <c r="E90" s="327">
        <f t="shared" si="23"/>
        <v>0</v>
      </c>
      <c r="F90" s="327">
        <f t="shared" si="23"/>
        <v>0</v>
      </c>
      <c r="G90" s="327">
        <f t="shared" si="23"/>
        <v>0</v>
      </c>
      <c r="H90" s="327">
        <f t="shared" si="23"/>
        <v>0</v>
      </c>
      <c r="I90" s="327">
        <f t="shared" si="23"/>
        <v>0</v>
      </c>
      <c r="J90" s="327">
        <f t="shared" si="23"/>
        <v>0</v>
      </c>
      <c r="K90" s="327">
        <f t="shared" si="23"/>
        <v>0</v>
      </c>
      <c r="L90" s="327">
        <f t="shared" si="23"/>
        <v>0</v>
      </c>
      <c r="M90" s="327">
        <f t="shared" si="23"/>
        <v>0</v>
      </c>
      <c r="N90" s="327">
        <f t="shared" si="23"/>
        <v>0</v>
      </c>
      <c r="O90" s="327">
        <f t="shared" si="23"/>
        <v>0</v>
      </c>
      <c r="P90" s="327">
        <f t="shared" si="23"/>
        <v>0</v>
      </c>
      <c r="Q90" s="327">
        <f t="shared" si="23"/>
        <v>0</v>
      </c>
      <c r="R90" s="327">
        <f t="shared" si="23"/>
        <v>0</v>
      </c>
      <c r="S90" s="327">
        <f t="shared" si="23"/>
        <v>0</v>
      </c>
      <c r="T90" s="327">
        <f t="shared" si="23"/>
        <v>0</v>
      </c>
      <c r="U90" s="327">
        <f t="shared" si="23"/>
        <v>0</v>
      </c>
      <c r="V90" s="327">
        <f t="shared" si="23"/>
        <v>0</v>
      </c>
      <c r="W90" s="327">
        <f t="shared" si="23"/>
        <v>0</v>
      </c>
      <c r="X90" s="327">
        <f t="shared" si="23"/>
        <v>0</v>
      </c>
      <c r="Y90" s="327">
        <f t="shared" si="23"/>
        <v>0</v>
      </c>
      <c r="Z90" s="327">
        <f t="shared" si="23"/>
        <v>0</v>
      </c>
      <c r="AA90" s="327">
        <f t="shared" si="23"/>
        <v>0</v>
      </c>
      <c r="AB90" s="327">
        <f t="shared" si="23"/>
        <v>0</v>
      </c>
      <c r="AC90" s="327">
        <f t="shared" si="23"/>
        <v>0</v>
      </c>
      <c r="AD90" s="327">
        <f t="shared" si="23"/>
        <v>0</v>
      </c>
      <c r="AE90" s="327">
        <f t="shared" si="23"/>
        <v>0</v>
      </c>
      <c r="AF90" s="327">
        <f t="shared" si="23"/>
        <v>0</v>
      </c>
      <c r="AG90" s="327">
        <f t="shared" si="23"/>
        <v>0</v>
      </c>
      <c r="AH90" s="327">
        <f t="shared" si="23"/>
        <v>0</v>
      </c>
      <c r="AI90" s="327">
        <f t="shared" si="23"/>
        <v>0</v>
      </c>
    </row>
    <row r="91" spans="1:35" s="89" customFormat="1" ht="15" thickBot="1" x14ac:dyDescent="0.25">
      <c r="A91" s="220" t="s">
        <v>482</v>
      </c>
      <c r="B91" s="328">
        <f t="shared" ref="B91:AI91" si="24">IF(AND(B88&gt;0,A88&lt;0),(B75-(B88/(B88-A88))),0)</f>
        <v>0</v>
      </c>
      <c r="C91" s="328">
        <f t="shared" si="24"/>
        <v>0</v>
      </c>
      <c r="D91" s="328">
        <f t="shared" si="24"/>
        <v>0</v>
      </c>
      <c r="E91" s="328">
        <f t="shared" si="24"/>
        <v>0</v>
      </c>
      <c r="F91" s="328">
        <f t="shared" si="24"/>
        <v>0</v>
      </c>
      <c r="G91" s="328">
        <f t="shared" si="24"/>
        <v>0</v>
      </c>
      <c r="H91" s="328">
        <f t="shared" si="24"/>
        <v>0</v>
      </c>
      <c r="I91" s="328">
        <f t="shared" si="24"/>
        <v>0</v>
      </c>
      <c r="J91" s="328">
        <f t="shared" si="24"/>
        <v>0</v>
      </c>
      <c r="K91" s="328">
        <f t="shared" si="24"/>
        <v>0</v>
      </c>
      <c r="L91" s="328">
        <f t="shared" si="24"/>
        <v>0</v>
      </c>
      <c r="M91" s="328">
        <f t="shared" si="24"/>
        <v>0</v>
      </c>
      <c r="N91" s="328">
        <f t="shared" si="24"/>
        <v>0</v>
      </c>
      <c r="O91" s="328">
        <f t="shared" si="24"/>
        <v>0</v>
      </c>
      <c r="P91" s="328">
        <f t="shared" si="24"/>
        <v>0</v>
      </c>
      <c r="Q91" s="328">
        <f t="shared" si="24"/>
        <v>0</v>
      </c>
      <c r="R91" s="328">
        <f t="shared" si="24"/>
        <v>0</v>
      </c>
      <c r="S91" s="328">
        <f t="shared" si="24"/>
        <v>0</v>
      </c>
      <c r="T91" s="328">
        <f t="shared" si="24"/>
        <v>0</v>
      </c>
      <c r="U91" s="328">
        <f t="shared" si="24"/>
        <v>0</v>
      </c>
      <c r="V91" s="328">
        <f t="shared" si="24"/>
        <v>0</v>
      </c>
      <c r="W91" s="328">
        <f t="shared" si="24"/>
        <v>0</v>
      </c>
      <c r="X91" s="328">
        <f t="shared" si="24"/>
        <v>0</v>
      </c>
      <c r="Y91" s="328">
        <f t="shared" si="24"/>
        <v>0</v>
      </c>
      <c r="Z91" s="328">
        <f t="shared" si="24"/>
        <v>0</v>
      </c>
      <c r="AA91" s="328">
        <f t="shared" si="24"/>
        <v>0</v>
      </c>
      <c r="AB91" s="328">
        <f t="shared" si="24"/>
        <v>0</v>
      </c>
      <c r="AC91" s="328">
        <f t="shared" si="24"/>
        <v>0</v>
      </c>
      <c r="AD91" s="328">
        <f t="shared" si="24"/>
        <v>0</v>
      </c>
      <c r="AE91" s="328">
        <f t="shared" si="24"/>
        <v>0</v>
      </c>
      <c r="AF91" s="328">
        <f t="shared" si="24"/>
        <v>0</v>
      </c>
      <c r="AG91" s="328">
        <f t="shared" si="24"/>
        <v>0</v>
      </c>
      <c r="AH91" s="328">
        <f t="shared" si="24"/>
        <v>0</v>
      </c>
      <c r="AI91" s="328">
        <f t="shared" si="24"/>
        <v>0</v>
      </c>
    </row>
    <row r="92" spans="1:35" ht="15.6" customHeight="1" x14ac:dyDescent="0.2">
      <c r="A92" s="221"/>
      <c r="B92" s="222">
        <v>2016</v>
      </c>
      <c r="C92" s="222">
        <v>2017</v>
      </c>
      <c r="D92" s="222">
        <v>2018</v>
      </c>
      <c r="E92" s="222">
        <v>2019</v>
      </c>
      <c r="F92" s="222">
        <v>2020</v>
      </c>
      <c r="G92" s="222">
        <v>2021</v>
      </c>
      <c r="H92" s="222">
        <v>2022</v>
      </c>
      <c r="I92" s="222">
        <v>2023</v>
      </c>
      <c r="J92" s="222">
        <v>2024</v>
      </c>
      <c r="K92" s="222">
        <v>2025</v>
      </c>
      <c r="L92" s="222">
        <v>2026</v>
      </c>
      <c r="M92" s="222">
        <v>2027</v>
      </c>
      <c r="N92" s="222">
        <v>2028</v>
      </c>
      <c r="O92" s="222">
        <v>2029</v>
      </c>
      <c r="P92" s="222">
        <v>2030</v>
      </c>
      <c r="Q92" s="222">
        <v>2031</v>
      </c>
      <c r="R92" s="222">
        <v>2032</v>
      </c>
      <c r="S92" s="222">
        <v>2033</v>
      </c>
      <c r="T92" s="222">
        <v>2034</v>
      </c>
      <c r="U92" s="222">
        <v>2035</v>
      </c>
      <c r="V92" s="222">
        <v>2036</v>
      </c>
      <c r="W92" s="222">
        <v>2037</v>
      </c>
      <c r="X92" s="222">
        <v>2038</v>
      </c>
      <c r="Y92" s="222">
        <v>2039</v>
      </c>
      <c r="Z92" s="222">
        <v>2040</v>
      </c>
      <c r="AA92" s="222">
        <v>2041</v>
      </c>
      <c r="AB92" s="222">
        <v>2042</v>
      </c>
      <c r="AC92" s="222">
        <v>2043</v>
      </c>
      <c r="AD92" s="222">
        <v>2044</v>
      </c>
      <c r="AE92" s="222">
        <v>2045</v>
      </c>
      <c r="AF92" s="222">
        <v>2046</v>
      </c>
      <c r="AG92" s="222">
        <v>2047</v>
      </c>
      <c r="AH92" s="222">
        <v>2048</v>
      </c>
      <c r="AI92" s="222">
        <v>2049</v>
      </c>
    </row>
    <row r="93" spans="1:35" x14ac:dyDescent="0.2">
      <c r="A93" s="397" t="s">
        <v>483</v>
      </c>
      <c r="B93" s="398"/>
      <c r="C93" s="398"/>
      <c r="D93" s="398"/>
      <c r="E93" s="398"/>
      <c r="F93" s="398"/>
      <c r="G93" s="398"/>
      <c r="H93" s="398"/>
      <c r="I93" s="398"/>
      <c r="J93" s="398"/>
      <c r="K93" s="398"/>
      <c r="L93" s="398"/>
      <c r="M93" s="398"/>
      <c r="N93" s="398"/>
      <c r="O93" s="398"/>
      <c r="P93" s="398"/>
      <c r="Q93" s="398"/>
      <c r="R93" s="398"/>
      <c r="S93" s="398"/>
      <c r="T93" s="398"/>
      <c r="U93" s="398"/>
      <c r="V93" s="398"/>
      <c r="W93" s="398"/>
      <c r="X93" s="398"/>
      <c r="Y93" s="398"/>
      <c r="Z93" s="398"/>
      <c r="AA93" s="398"/>
      <c r="AB93" s="398"/>
    </row>
    <row r="94" spans="1:35" ht="16.5" thickBot="1" x14ac:dyDescent="0.25">
      <c r="A94" s="399" t="s">
        <v>484</v>
      </c>
      <c r="B94" s="400"/>
      <c r="C94" s="400"/>
      <c r="D94" s="400"/>
      <c r="E94" s="400"/>
      <c r="F94" s="400"/>
      <c r="G94" s="400"/>
      <c r="H94" s="400"/>
      <c r="I94" s="400"/>
      <c r="J94" s="223"/>
      <c r="K94" s="223"/>
      <c r="L94" s="223"/>
      <c r="M94" s="223"/>
      <c r="N94" s="223"/>
      <c r="O94" s="223"/>
      <c r="P94" s="223"/>
      <c r="Q94" s="223"/>
      <c r="R94" s="223"/>
      <c r="S94" s="223"/>
      <c r="T94" s="223"/>
      <c r="U94" s="223"/>
      <c r="V94" s="223"/>
      <c r="W94" s="223"/>
      <c r="X94" s="223"/>
      <c r="Y94" s="223"/>
      <c r="Z94" s="223"/>
      <c r="AA94" s="223"/>
      <c r="AB94" s="223"/>
    </row>
    <row r="95" spans="1:35" ht="13.5" thickTop="1" x14ac:dyDescent="0.2">
      <c r="A95" s="235" t="s">
        <v>399</v>
      </c>
      <c r="B95" s="235"/>
      <c r="C95" s="235"/>
      <c r="D95" s="235"/>
      <c r="E95" s="235"/>
      <c r="F95" s="235"/>
      <c r="G95" s="235"/>
      <c r="H95" s="235"/>
      <c r="I95" s="235"/>
      <c r="J95" s="235"/>
      <c r="K95" s="235"/>
      <c r="L95" s="235"/>
      <c r="M95" s="235"/>
      <c r="N95" s="235"/>
      <c r="O95" s="235"/>
      <c r="P95" s="235"/>
      <c r="Q95" s="235"/>
      <c r="R95" s="235"/>
      <c r="S95" s="235"/>
      <c r="T95" s="235"/>
      <c r="U95" s="235"/>
      <c r="V95" s="235"/>
      <c r="W95" s="235"/>
      <c r="X95" s="235"/>
      <c r="Y95" s="235"/>
      <c r="Z95" s="235"/>
      <c r="AA95" s="235"/>
      <c r="AB95" s="235"/>
    </row>
    <row r="96" spans="1:35" ht="12.75" x14ac:dyDescent="0.2">
      <c r="A96" s="236" t="s">
        <v>400</v>
      </c>
      <c r="B96" s="237"/>
      <c r="C96" s="237"/>
      <c r="D96" s="237"/>
      <c r="E96" s="237"/>
      <c r="F96" s="237"/>
      <c r="G96" s="237"/>
      <c r="H96" s="237"/>
      <c r="I96" s="237"/>
      <c r="J96" s="237"/>
      <c r="K96" s="237"/>
      <c r="L96" s="237"/>
      <c r="M96" s="237"/>
      <c r="N96" s="237"/>
      <c r="O96" s="237"/>
      <c r="P96" s="237"/>
      <c r="Q96" s="237"/>
      <c r="R96" s="237"/>
      <c r="S96" s="237"/>
      <c r="T96" s="237"/>
      <c r="U96" s="237"/>
      <c r="V96" s="237"/>
      <c r="W96" s="237"/>
      <c r="X96" s="237"/>
      <c r="Y96" s="237"/>
      <c r="Z96" s="237"/>
      <c r="AA96" s="237"/>
      <c r="AB96" s="237"/>
    </row>
    <row r="97" spans="1:38" ht="33" customHeight="1" x14ac:dyDescent="0.2">
      <c r="A97" s="396" t="s">
        <v>401</v>
      </c>
      <c r="B97" s="396"/>
      <c r="C97" s="396"/>
      <c r="D97" s="396"/>
      <c r="E97" s="396"/>
      <c r="F97" s="396"/>
      <c r="G97" s="396"/>
      <c r="H97" s="396"/>
      <c r="I97" s="396"/>
      <c r="J97" s="396"/>
      <c r="K97" s="396"/>
      <c r="L97" s="396"/>
      <c r="M97" s="91"/>
      <c r="N97" s="91"/>
      <c r="O97" s="91"/>
      <c r="P97" s="91"/>
      <c r="Q97" s="91"/>
      <c r="R97" s="91"/>
      <c r="S97" s="91"/>
      <c r="T97" s="91"/>
      <c r="U97" s="91"/>
      <c r="V97" s="91"/>
      <c r="W97" s="91"/>
      <c r="X97" s="91"/>
      <c r="Y97" s="91"/>
      <c r="Z97" s="91"/>
      <c r="AA97" s="91"/>
      <c r="AB97" s="91"/>
    </row>
    <row r="98" spans="1:38" x14ac:dyDescent="0.2">
      <c r="C98" s="75"/>
    </row>
    <row r="99" spans="1:38" ht="12.75" x14ac:dyDescent="0.2">
      <c r="A99" s="239"/>
      <c r="B99" s="238"/>
      <c r="C99" s="238"/>
      <c r="D99" s="238"/>
      <c r="E99" s="238"/>
      <c r="F99" s="238"/>
      <c r="G99" s="238"/>
      <c r="H99" s="238"/>
      <c r="I99" s="238"/>
      <c r="J99" s="238"/>
      <c r="K99" s="238"/>
      <c r="L99" s="238"/>
      <c r="M99" s="238"/>
      <c r="N99" s="238"/>
      <c r="O99" s="238"/>
      <c r="P99" s="238"/>
      <c r="Q99" s="238"/>
      <c r="R99" s="238"/>
      <c r="S99" s="238"/>
      <c r="T99" s="238"/>
      <c r="U99" s="238"/>
      <c r="V99" s="238"/>
      <c r="W99" s="238"/>
      <c r="X99" s="238"/>
      <c r="Y99" s="238"/>
      <c r="Z99" s="238"/>
      <c r="AA99" s="238"/>
      <c r="AB99" s="238"/>
      <c r="AC99" s="238"/>
      <c r="AD99" s="238"/>
      <c r="AE99" s="238"/>
      <c r="AF99" s="238"/>
      <c r="AG99" s="238"/>
      <c r="AH99" s="238"/>
      <c r="AI99" s="238"/>
      <c r="AJ99" s="238"/>
      <c r="AK99" s="238"/>
      <c r="AL99" s="238"/>
    </row>
    <row r="100" spans="1:38" ht="12.75" x14ac:dyDescent="0.2">
      <c r="A100" s="240"/>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row>
    <row r="101" spans="1:38" ht="12.75" x14ac:dyDescent="0.2">
      <c r="A101" s="240"/>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row>
    <row r="102" spans="1:38" ht="12.75" x14ac:dyDescent="0.2">
      <c r="A102" s="240"/>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row>
    <row r="103" spans="1:38" ht="12.75" x14ac:dyDescent="0.2">
      <c r="A103" s="240"/>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row>
    <row r="104" spans="1:38" ht="12.75" x14ac:dyDescent="0.2">
      <c r="A104" s="240"/>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row>
    <row r="105" spans="1:38" ht="12.75" x14ac:dyDescent="0.2">
      <c r="A105" s="240"/>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row>
    <row r="106" spans="1:38" ht="12.75" x14ac:dyDescent="0.2">
      <c r="A106" s="240"/>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row>
    <row r="107" spans="1:38" ht="12.75" x14ac:dyDescent="0.2">
      <c r="A107" s="240"/>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row>
    <row r="108" spans="1:38" ht="12.75" x14ac:dyDescent="0.2">
      <c r="A108" s="240"/>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row>
    <row r="109" spans="1:38" ht="12.75" x14ac:dyDescent="0.2">
      <c r="A109" s="240"/>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row>
    <row r="110" spans="1:38" ht="12.75" x14ac:dyDescent="0.2">
      <c r="A110" s="240"/>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row>
    <row r="111" spans="1:38" ht="12.75" x14ac:dyDescent="0.2">
      <c r="A111" s="240"/>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row>
    <row r="112" spans="1:38" ht="12.75" x14ac:dyDescent="0.2">
      <c r="A112" s="240"/>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row>
    <row r="113" spans="1:38" ht="12.75" x14ac:dyDescent="0.2">
      <c r="A113" s="239"/>
      <c r="B113" s="238"/>
      <c r="C113" s="238"/>
      <c r="D113" s="238"/>
      <c r="E113" s="238"/>
      <c r="F113" s="238"/>
      <c r="G113" s="238"/>
      <c r="H113" s="238"/>
      <c r="I113" s="238"/>
      <c r="J113" s="238"/>
      <c r="K113" s="238"/>
      <c r="L113" s="238"/>
      <c r="M113" s="238"/>
      <c r="N113" s="238"/>
      <c r="O113" s="238"/>
      <c r="P113" s="238"/>
      <c r="Q113" s="238"/>
      <c r="R113" s="238"/>
      <c r="S113" s="238"/>
      <c r="T113" s="238"/>
      <c r="U113" s="238"/>
      <c r="V113" s="238"/>
      <c r="W113" s="238"/>
      <c r="X113" s="238"/>
      <c r="Y113" s="238"/>
      <c r="Z113" s="238"/>
      <c r="AA113" s="238"/>
      <c r="AB113" s="238"/>
      <c r="AC113" s="238"/>
      <c r="AD113" s="238"/>
      <c r="AE113" s="238"/>
      <c r="AF113" s="238"/>
      <c r="AG113" s="238"/>
      <c r="AH113" s="238"/>
      <c r="AI113" s="238"/>
      <c r="AJ113" s="238"/>
      <c r="AK113" s="238"/>
      <c r="AL113" s="238"/>
    </row>
    <row r="114" spans="1:38" ht="12.75" x14ac:dyDescent="0.2">
      <c r="A114" s="239"/>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row>
    <row r="115" spans="1:38" ht="12.75" x14ac:dyDescent="0.2">
      <c r="A115" s="239"/>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row>
    <row r="116" spans="1:38" ht="12.75" x14ac:dyDescent="0.2">
      <c r="A116" s="239"/>
      <c r="B116" s="238"/>
      <c r="C116" s="238"/>
      <c r="D116" s="238"/>
      <c r="E116" s="238"/>
      <c r="F116" s="238"/>
      <c r="G116" s="238"/>
      <c r="H116" s="238"/>
      <c r="I116" s="238"/>
      <c r="J116" s="238"/>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row>
    <row r="117" spans="1:38" ht="12.75" x14ac:dyDescent="0.2">
      <c r="A117" s="239"/>
      <c r="B117" s="238"/>
      <c r="C117" s="238"/>
      <c r="D117" s="238"/>
      <c r="E117" s="238"/>
      <c r="F117" s="238"/>
      <c r="G117" s="238"/>
      <c r="H117" s="238"/>
      <c r="I117" s="238"/>
      <c r="J117" s="238"/>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row>
    <row r="118" spans="1:38" ht="12.75" x14ac:dyDescent="0.2">
      <c r="A118" s="239"/>
      <c r="B118" s="238"/>
      <c r="C118" s="238"/>
      <c r="D118" s="238"/>
      <c r="E118" s="238"/>
      <c r="F118" s="238"/>
      <c r="G118" s="238"/>
      <c r="H118" s="238"/>
      <c r="I118" s="238"/>
      <c r="J118" s="238"/>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row>
    <row r="119" spans="1:38" ht="12.75" x14ac:dyDescent="0.2">
      <c r="A119" s="239"/>
      <c r="B119" s="238"/>
      <c r="C119" s="238"/>
      <c r="D119" s="238"/>
      <c r="E119" s="238"/>
      <c r="F119" s="238"/>
      <c r="G119" s="238"/>
      <c r="H119" s="238"/>
      <c r="I119" s="238"/>
      <c r="J119" s="238"/>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row>
    <row r="120" spans="1:38" ht="12.75" x14ac:dyDescent="0.2">
      <c r="A120" s="239"/>
      <c r="B120" s="238"/>
      <c r="C120" s="238"/>
      <c r="D120" s="238"/>
      <c r="E120" s="238"/>
      <c r="F120" s="238"/>
      <c r="G120" s="238"/>
      <c r="H120" s="238"/>
      <c r="I120" s="238"/>
      <c r="J120" s="238"/>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row>
    <row r="121" spans="1:38" ht="12.75" x14ac:dyDescent="0.2">
      <c r="A121" s="239"/>
      <c r="B121" s="238"/>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row>
    <row r="122" spans="1:38" ht="12.75" x14ac:dyDescent="0.2">
      <c r="A122" s="239"/>
      <c r="B122" s="238"/>
      <c r="C122" s="238"/>
      <c r="D122" s="238"/>
      <c r="E122" s="238"/>
      <c r="F122" s="238"/>
      <c r="G122" s="238"/>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row>
    <row r="123" spans="1:38" ht="12.75" x14ac:dyDescent="0.2">
      <c r="A123" s="239"/>
      <c r="B123" s="238"/>
      <c r="C123" s="238"/>
      <c r="D123" s="238"/>
      <c r="E123" s="238"/>
      <c r="F123" s="238"/>
      <c r="G123" s="238"/>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row>
    <row r="124" spans="1:38" ht="12.75" x14ac:dyDescent="0.2">
      <c r="A124" s="239"/>
      <c r="B124" s="238"/>
      <c r="C124" s="238"/>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row>
    <row r="125" spans="1:38" ht="12.75" x14ac:dyDescent="0.2">
      <c r="A125" s="239"/>
      <c r="B125" s="238"/>
      <c r="C125" s="238"/>
      <c r="D125" s="238"/>
      <c r="E125" s="238"/>
      <c r="F125" s="238"/>
      <c r="G125" s="238"/>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238"/>
      <c r="AF125" s="238"/>
      <c r="AG125" s="238"/>
      <c r="AH125" s="238"/>
      <c r="AI125" s="238"/>
      <c r="AJ125" s="238"/>
      <c r="AK125" s="238"/>
      <c r="AL125" s="238"/>
    </row>
    <row r="126" spans="1:38" ht="12.75" x14ac:dyDescent="0.2">
      <c r="A126" s="239"/>
      <c r="B126" s="238"/>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row>
    <row r="127" spans="1:38" ht="12.75" x14ac:dyDescent="0.2">
      <c r="A127" s="239"/>
      <c r="B127" s="238"/>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row>
    <row r="128" spans="1:38" ht="12.75" x14ac:dyDescent="0.2">
      <c r="A128" s="239"/>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row>
    <row r="129" spans="1:38" ht="12.75" x14ac:dyDescent="0.2">
      <c r="A129" s="239"/>
      <c r="B129" s="238"/>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row>
    <row r="130" spans="1:38" ht="12.75" x14ac:dyDescent="0.2">
      <c r="A130" s="239"/>
      <c r="B130" s="238"/>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row>
    <row r="131" spans="1:38" ht="12.75" x14ac:dyDescent="0.2">
      <c r="A131" s="239"/>
      <c r="B131" s="238"/>
      <c r="C131" s="238"/>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row>
    <row r="132" spans="1:38" ht="12.75" x14ac:dyDescent="0.2">
      <c r="A132" s="239"/>
      <c r="B132" s="238"/>
      <c r="C132" s="238"/>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row>
    <row r="133" spans="1:38" ht="12.75" x14ac:dyDescent="0.2">
      <c r="A133" s="239"/>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row>
    <row r="134" spans="1:38" ht="12.75" x14ac:dyDescent="0.2">
      <c r="A134" s="239"/>
      <c r="B134" s="238"/>
      <c r="C134" s="238"/>
      <c r="D134" s="238"/>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238"/>
      <c r="AF134" s="238"/>
      <c r="AG134" s="238"/>
      <c r="AH134" s="238"/>
      <c r="AI134" s="238"/>
      <c r="AJ134" s="238"/>
      <c r="AK134" s="238"/>
      <c r="AL134" s="238"/>
    </row>
    <row r="135" spans="1:38" ht="12.75" x14ac:dyDescent="0.2">
      <c r="A135" s="239"/>
      <c r="B135" s="238"/>
      <c r="C135" s="238"/>
      <c r="D135" s="238"/>
      <c r="E135" s="238"/>
      <c r="F135" s="238"/>
      <c r="G135" s="238"/>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8"/>
      <c r="AE135" s="238"/>
      <c r="AF135" s="238"/>
      <c r="AG135" s="238"/>
      <c r="AH135" s="238"/>
      <c r="AI135" s="238"/>
      <c r="AJ135" s="238"/>
      <c r="AK135" s="238"/>
      <c r="AL135" s="238"/>
    </row>
    <row r="136" spans="1:38" ht="12.75" x14ac:dyDescent="0.2">
      <c r="A136" s="239"/>
      <c r="B136" s="238"/>
      <c r="C136" s="238"/>
      <c r="D136" s="238"/>
      <c r="E136" s="238"/>
      <c r="F136" s="238"/>
      <c r="G136" s="238"/>
      <c r="H136" s="238"/>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8"/>
      <c r="AE136" s="238"/>
      <c r="AF136" s="238"/>
      <c r="AG136" s="238"/>
      <c r="AH136" s="238"/>
      <c r="AI136" s="238"/>
      <c r="AJ136" s="238"/>
      <c r="AK136" s="238"/>
      <c r="AL136" s="238"/>
    </row>
    <row r="137" spans="1:38" ht="12.75" x14ac:dyDescent="0.2">
      <c r="A137" s="239"/>
      <c r="B137" s="238"/>
      <c r="C137" s="238"/>
      <c r="D137" s="238"/>
      <c r="E137" s="238"/>
      <c r="F137" s="238"/>
      <c r="G137" s="238"/>
      <c r="H137" s="238"/>
      <c r="I137" s="238"/>
      <c r="J137" s="238"/>
      <c r="K137" s="238"/>
      <c r="L137" s="238"/>
      <c r="M137" s="238"/>
      <c r="N137" s="238"/>
      <c r="O137" s="238"/>
      <c r="P137" s="238"/>
      <c r="Q137" s="238"/>
      <c r="R137" s="238"/>
      <c r="S137" s="238"/>
      <c r="T137" s="238"/>
      <c r="U137" s="238"/>
      <c r="V137" s="238"/>
      <c r="W137" s="238"/>
      <c r="X137" s="238"/>
      <c r="Y137" s="238"/>
      <c r="Z137" s="238"/>
      <c r="AA137" s="238"/>
      <c r="AB137" s="238"/>
      <c r="AC137" s="238"/>
      <c r="AD137" s="238"/>
      <c r="AE137" s="238"/>
      <c r="AF137" s="238"/>
      <c r="AG137" s="238"/>
      <c r="AH137" s="238"/>
      <c r="AI137" s="238"/>
      <c r="AJ137" s="238"/>
      <c r="AK137" s="238"/>
      <c r="AL137" s="238"/>
    </row>
    <row r="138" spans="1:38" ht="12.75" x14ac:dyDescent="0.2">
      <c r="A138" s="239"/>
      <c r="B138" s="238"/>
      <c r="C138" s="238"/>
      <c r="D138" s="238"/>
      <c r="E138" s="238"/>
      <c r="F138" s="238"/>
      <c r="G138" s="238"/>
      <c r="H138" s="238"/>
      <c r="I138" s="238"/>
      <c r="J138" s="238"/>
      <c r="K138" s="238"/>
      <c r="L138" s="238"/>
      <c r="M138" s="238"/>
      <c r="N138" s="238"/>
      <c r="O138" s="238"/>
      <c r="P138" s="238"/>
      <c r="Q138" s="238"/>
      <c r="R138" s="238"/>
      <c r="S138" s="238"/>
      <c r="T138" s="238"/>
      <c r="U138" s="238"/>
      <c r="V138" s="238"/>
      <c r="W138" s="238"/>
      <c r="X138" s="238"/>
      <c r="Y138" s="238"/>
      <c r="Z138" s="238"/>
      <c r="AA138" s="238"/>
      <c r="AB138" s="238"/>
      <c r="AC138" s="238"/>
      <c r="AD138" s="238"/>
      <c r="AE138" s="238"/>
      <c r="AF138" s="238"/>
      <c r="AG138" s="238"/>
      <c r="AH138" s="238"/>
      <c r="AI138" s="238"/>
      <c r="AJ138" s="238"/>
      <c r="AK138" s="238"/>
      <c r="AL138" s="238"/>
    </row>
    <row r="139" spans="1:38" ht="12.75" x14ac:dyDescent="0.2">
      <c r="A139" s="239"/>
      <c r="B139" s="238"/>
      <c r="C139" s="238"/>
      <c r="D139" s="238"/>
      <c r="E139" s="238"/>
      <c r="F139" s="238"/>
      <c r="G139" s="238"/>
      <c r="H139" s="238"/>
      <c r="I139" s="238"/>
      <c r="J139" s="238"/>
      <c r="K139" s="238"/>
      <c r="L139" s="238"/>
      <c r="M139" s="238"/>
      <c r="N139" s="238"/>
      <c r="O139" s="238"/>
      <c r="P139" s="238"/>
      <c r="Q139" s="238"/>
      <c r="R139" s="238"/>
      <c r="S139" s="238"/>
      <c r="T139" s="238"/>
      <c r="U139" s="238"/>
      <c r="V139" s="238"/>
      <c r="W139" s="238"/>
      <c r="X139" s="238"/>
      <c r="Y139" s="238"/>
      <c r="Z139" s="238"/>
      <c r="AA139" s="238"/>
      <c r="AB139" s="238"/>
      <c r="AC139" s="238"/>
      <c r="AD139" s="238"/>
      <c r="AE139" s="238"/>
      <c r="AF139" s="238"/>
      <c r="AG139" s="238"/>
      <c r="AH139" s="238"/>
      <c r="AI139" s="238"/>
      <c r="AJ139" s="238"/>
      <c r="AK139" s="238"/>
      <c r="AL139" s="238"/>
    </row>
    <row r="140" spans="1:38" ht="12.75" x14ac:dyDescent="0.2">
      <c r="A140" s="239"/>
      <c r="B140" s="238"/>
      <c r="C140" s="238"/>
      <c r="D140" s="238"/>
      <c r="E140" s="238"/>
      <c r="F140" s="238"/>
      <c r="G140" s="238"/>
      <c r="H140" s="238"/>
      <c r="I140" s="238"/>
      <c r="J140" s="238"/>
      <c r="K140" s="238"/>
      <c r="L140" s="238"/>
      <c r="M140" s="238"/>
      <c r="N140" s="238"/>
      <c r="O140" s="238"/>
      <c r="P140" s="238"/>
      <c r="Q140" s="238"/>
      <c r="R140" s="238"/>
      <c r="S140" s="238"/>
      <c r="T140" s="238"/>
      <c r="U140" s="238"/>
      <c r="V140" s="238"/>
      <c r="W140" s="238"/>
      <c r="X140" s="238"/>
      <c r="Y140" s="238"/>
      <c r="Z140" s="238"/>
      <c r="AA140" s="238"/>
      <c r="AB140" s="238"/>
      <c r="AC140" s="238"/>
      <c r="AD140" s="238"/>
      <c r="AE140" s="238"/>
      <c r="AF140" s="238"/>
      <c r="AG140" s="238"/>
      <c r="AH140" s="238"/>
      <c r="AI140" s="238"/>
      <c r="AJ140" s="238"/>
      <c r="AK140" s="238"/>
      <c r="AL140" s="238"/>
    </row>
    <row r="141" spans="1:38" ht="12.75" x14ac:dyDescent="0.2">
      <c r="A141" s="239"/>
      <c r="B141" s="238"/>
      <c r="C141" s="238"/>
      <c r="D141" s="238"/>
      <c r="E141" s="238"/>
      <c r="F141" s="238"/>
      <c r="G141" s="238"/>
      <c r="H141" s="238"/>
      <c r="I141" s="238"/>
      <c r="J141" s="238"/>
      <c r="K141" s="238"/>
      <c r="L141" s="238"/>
      <c r="M141" s="238"/>
      <c r="N141" s="238"/>
      <c r="O141" s="238"/>
      <c r="P141" s="238"/>
      <c r="Q141" s="238"/>
      <c r="R141" s="238"/>
      <c r="S141" s="238"/>
      <c r="T141" s="238"/>
      <c r="U141" s="238"/>
      <c r="V141" s="238"/>
      <c r="W141" s="238"/>
      <c r="X141" s="238"/>
      <c r="Y141" s="238"/>
      <c r="Z141" s="238"/>
      <c r="AA141" s="238"/>
      <c r="AB141" s="238"/>
      <c r="AC141" s="238"/>
      <c r="AD141" s="238"/>
      <c r="AE141" s="238"/>
      <c r="AF141" s="238"/>
      <c r="AG141" s="238"/>
      <c r="AH141" s="238"/>
      <c r="AI141" s="238"/>
      <c r="AJ141" s="238"/>
      <c r="AK141" s="238"/>
      <c r="AL141" s="238"/>
    </row>
    <row r="142" spans="1:38" ht="12.75" x14ac:dyDescent="0.2">
      <c r="A142" s="239"/>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row>
    <row r="143" spans="1:38" ht="12.75" x14ac:dyDescent="0.2">
      <c r="A143" s="239"/>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row>
    <row r="144" spans="1:38" ht="12.75" x14ac:dyDescent="0.2">
      <c r="A144" s="239"/>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row>
    <row r="145" spans="1:38" ht="12.75" x14ac:dyDescent="0.2">
      <c r="A145" s="239"/>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row>
    <row r="146" spans="1:38" ht="12.75" x14ac:dyDescent="0.2">
      <c r="A146" s="239"/>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row>
    <row r="147" spans="1:38" ht="12.75" x14ac:dyDescent="0.2">
      <c r="A147" s="239"/>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row>
    <row r="148" spans="1:38" ht="12.75" x14ac:dyDescent="0.2">
      <c r="A148" s="239"/>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row>
    <row r="149" spans="1:38" ht="12.75" x14ac:dyDescent="0.2">
      <c r="A149" s="239"/>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row>
    <row r="150" spans="1:38" ht="12.75" x14ac:dyDescent="0.2">
      <c r="A150" s="239"/>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row>
    <row r="151" spans="1:38" ht="12.75" x14ac:dyDescent="0.2">
      <c r="A151" s="239"/>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row>
    <row r="152" spans="1:38" ht="12.75" x14ac:dyDescent="0.2">
      <c r="A152" s="239"/>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row>
    <row r="153" spans="1:38" ht="12.75" x14ac:dyDescent="0.2">
      <c r="A153" s="239"/>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row>
    <row r="154" spans="1:38" ht="12.75" x14ac:dyDescent="0.2">
      <c r="A154" s="239"/>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row>
    <row r="155" spans="1:38" ht="12.75" x14ac:dyDescent="0.2">
      <c r="A155" s="239"/>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row>
    <row r="156" spans="1:38" ht="12.75" x14ac:dyDescent="0.2">
      <c r="A156" s="239"/>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row>
    <row r="157" spans="1:38" ht="12.75" x14ac:dyDescent="0.2">
      <c r="A157" s="239"/>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row>
    <row r="158" spans="1:38" ht="12.75" x14ac:dyDescent="0.2">
      <c r="A158" s="239"/>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row>
    <row r="159" spans="1:38" ht="12.75" x14ac:dyDescent="0.2">
      <c r="A159" s="239"/>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row>
    <row r="160" spans="1:38" ht="12.75" x14ac:dyDescent="0.2">
      <c r="A160" s="239"/>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row>
    <row r="161" spans="1:38" ht="12.75" x14ac:dyDescent="0.2">
      <c r="A161" s="239"/>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row>
    <row r="162" spans="1:38" ht="12.75" x14ac:dyDescent="0.2">
      <c r="A162" s="239"/>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row>
    <row r="163" spans="1:38" ht="12.75" x14ac:dyDescent="0.2">
      <c r="A163" s="239"/>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row>
    <row r="164" spans="1:38" ht="12.75" x14ac:dyDescent="0.2">
      <c r="A164" s="239"/>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row>
    <row r="165" spans="1:38" ht="12.75" x14ac:dyDescent="0.2">
      <c r="A165" s="239"/>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row>
  </sheetData>
  <mergeCells count="16">
    <mergeCell ref="A13:H13"/>
    <mergeCell ref="A5:H5"/>
    <mergeCell ref="A7:H7"/>
    <mergeCell ref="A9:H9"/>
    <mergeCell ref="A10:H10"/>
    <mergeCell ref="A12:H12"/>
    <mergeCell ref="D30:F30"/>
    <mergeCell ref="D31:F31"/>
    <mergeCell ref="A97:L97"/>
    <mergeCell ref="A93:AB93"/>
    <mergeCell ref="A94:I94"/>
    <mergeCell ref="A15:H15"/>
    <mergeCell ref="A16:H16"/>
    <mergeCell ref="A18:H18"/>
    <mergeCell ref="D28:F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zoomScale="80" zoomScaleNormal="100" zoomScaleSheetLayoutView="80" workbookViewId="0">
      <selection activeCell="I28" sqref="I28"/>
    </sheetView>
  </sheetViews>
  <sheetFormatPr defaultRowHeight="15" x14ac:dyDescent="0.25"/>
  <cols>
    <col min="1" max="1" width="8.28515625" customWidth="1"/>
    <col min="2" max="2" width="34.5703125" customWidth="1"/>
    <col min="3" max="6" width="14.140625" style="83" customWidth="1"/>
    <col min="7" max="8" width="14.140625" hidden="1" customWidth="1"/>
    <col min="9" max="10" width="21.7109375" customWidth="1"/>
    <col min="11" max="11" width="29.140625" customWidth="1"/>
    <col min="12" max="12" width="31.7109375" customWidth="1"/>
  </cols>
  <sheetData>
    <row r="1" spans="1:12" ht="18.75" x14ac:dyDescent="0.25">
      <c r="A1" s="19"/>
      <c r="B1" s="19"/>
      <c r="C1" s="77"/>
      <c r="D1" s="77"/>
      <c r="E1" s="77"/>
      <c r="F1" s="77"/>
      <c r="G1" s="19"/>
      <c r="I1" s="19"/>
      <c r="J1" s="19"/>
      <c r="K1" s="19"/>
      <c r="L1" s="5" t="s">
        <v>65</v>
      </c>
    </row>
    <row r="2" spans="1:12" ht="18.75" x14ac:dyDescent="0.3">
      <c r="A2" s="19"/>
      <c r="B2" s="19"/>
      <c r="C2" s="77"/>
      <c r="D2" s="77"/>
      <c r="E2" s="77"/>
      <c r="F2" s="77"/>
      <c r="G2" s="19"/>
      <c r="I2" s="19"/>
      <c r="J2" s="19"/>
      <c r="K2" s="19"/>
      <c r="L2" s="1" t="s">
        <v>7</v>
      </c>
    </row>
    <row r="3" spans="1:12" ht="18.75" x14ac:dyDescent="0.3">
      <c r="A3" s="19"/>
      <c r="B3" s="19"/>
      <c r="C3" s="77"/>
      <c r="D3" s="77"/>
      <c r="E3" s="77"/>
      <c r="F3" s="77"/>
      <c r="G3" s="19"/>
      <c r="I3" s="19"/>
      <c r="J3" s="19"/>
      <c r="K3" s="19"/>
      <c r="L3" s="1" t="s">
        <v>64</v>
      </c>
    </row>
    <row r="4" spans="1:12" ht="18.75" x14ac:dyDescent="0.3">
      <c r="A4" s="19"/>
      <c r="B4" s="19"/>
      <c r="C4" s="77"/>
      <c r="D4" s="77"/>
      <c r="E4" s="77"/>
      <c r="F4" s="77"/>
      <c r="G4" s="19"/>
      <c r="H4" s="19"/>
      <c r="I4" s="19"/>
      <c r="J4" s="19"/>
      <c r="K4" s="1"/>
      <c r="L4" s="19"/>
    </row>
    <row r="5" spans="1:12" ht="15.75" x14ac:dyDescent="0.25">
      <c r="A5" s="346" t="str">
        <f>'5. анализ эконом эфф'!A5:H5</f>
        <v>Год раскрытия информации: 2020 год</v>
      </c>
      <c r="B5" s="346"/>
      <c r="C5" s="346"/>
      <c r="D5" s="346"/>
      <c r="E5" s="346"/>
      <c r="F5" s="346"/>
      <c r="G5" s="346"/>
      <c r="H5" s="346"/>
      <c r="I5" s="346"/>
      <c r="J5" s="346"/>
      <c r="K5" s="346"/>
      <c r="L5" s="346"/>
    </row>
    <row r="6" spans="1:12" ht="18.75" x14ac:dyDescent="0.3">
      <c r="A6" s="19"/>
      <c r="B6" s="19"/>
      <c r="C6" s="77"/>
      <c r="D6" s="77"/>
      <c r="E6" s="77"/>
      <c r="F6" s="77"/>
      <c r="G6" s="19"/>
      <c r="H6" s="19"/>
      <c r="I6" s="19"/>
      <c r="J6" s="19"/>
      <c r="K6" s="1"/>
      <c r="L6" s="19"/>
    </row>
    <row r="7" spans="1:12" ht="18.75" x14ac:dyDescent="0.25">
      <c r="A7" s="338" t="s">
        <v>6</v>
      </c>
      <c r="B7" s="338"/>
      <c r="C7" s="338"/>
      <c r="D7" s="338"/>
      <c r="E7" s="338"/>
      <c r="F7" s="338"/>
      <c r="G7" s="338"/>
      <c r="H7" s="338"/>
      <c r="I7" s="338"/>
      <c r="J7" s="338"/>
      <c r="K7" s="338"/>
      <c r="L7" s="338"/>
    </row>
    <row r="8" spans="1:12" ht="18.75" x14ac:dyDescent="0.25">
      <c r="A8" s="338"/>
      <c r="B8" s="338"/>
      <c r="C8" s="338"/>
      <c r="D8" s="338"/>
      <c r="E8" s="338"/>
      <c r="F8" s="338"/>
      <c r="G8" s="338"/>
      <c r="H8" s="338"/>
      <c r="I8" s="338"/>
      <c r="J8" s="338"/>
      <c r="K8" s="338"/>
      <c r="L8" s="338"/>
    </row>
    <row r="9" spans="1:12" ht="15.75"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row>
    <row r="10" spans="1:12" ht="15.75" x14ac:dyDescent="0.25">
      <c r="A10" s="340" t="s">
        <v>5</v>
      </c>
      <c r="B10" s="340"/>
      <c r="C10" s="340"/>
      <c r="D10" s="340"/>
      <c r="E10" s="340"/>
      <c r="F10" s="340"/>
      <c r="G10" s="340"/>
      <c r="H10" s="340"/>
      <c r="I10" s="340"/>
      <c r="J10" s="340"/>
      <c r="K10" s="340"/>
      <c r="L10" s="340"/>
    </row>
    <row r="11" spans="1:12" ht="18.75" x14ac:dyDescent="0.25">
      <c r="A11" s="338"/>
      <c r="B11" s="338"/>
      <c r="C11" s="338"/>
      <c r="D11" s="338"/>
      <c r="E11" s="338"/>
      <c r="F11" s="338"/>
      <c r="G11" s="338"/>
      <c r="H11" s="338"/>
      <c r="I11" s="338"/>
      <c r="J11" s="338"/>
      <c r="K11" s="338"/>
      <c r="L11" s="338"/>
    </row>
    <row r="12" spans="1:12" ht="15.75" x14ac:dyDescent="0.25">
      <c r="A12" s="347" t="str">
        <f>'1. паспорт местоположение'!A12:C12</f>
        <v>H_16-0184</v>
      </c>
      <c r="B12" s="347"/>
      <c r="C12" s="347"/>
      <c r="D12" s="347"/>
      <c r="E12" s="347"/>
      <c r="F12" s="347"/>
      <c r="G12" s="347"/>
      <c r="H12" s="347"/>
      <c r="I12" s="347"/>
      <c r="J12" s="347"/>
      <c r="K12" s="347"/>
      <c r="L12" s="347"/>
    </row>
    <row r="13" spans="1:12" ht="15.75" x14ac:dyDescent="0.25">
      <c r="A13" s="340" t="s">
        <v>4</v>
      </c>
      <c r="B13" s="340"/>
      <c r="C13" s="340"/>
      <c r="D13" s="340"/>
      <c r="E13" s="340"/>
      <c r="F13" s="340"/>
      <c r="G13" s="340"/>
      <c r="H13" s="340"/>
      <c r="I13" s="340"/>
      <c r="J13" s="340"/>
      <c r="K13" s="340"/>
      <c r="L13" s="340"/>
    </row>
    <row r="14" spans="1:12" ht="18.75" x14ac:dyDescent="0.25">
      <c r="A14" s="351"/>
      <c r="B14" s="351"/>
      <c r="C14" s="351"/>
      <c r="D14" s="351"/>
      <c r="E14" s="351"/>
      <c r="F14" s="351"/>
      <c r="G14" s="351"/>
      <c r="H14" s="351"/>
      <c r="I14" s="351"/>
      <c r="J14" s="351"/>
      <c r="K14" s="351"/>
      <c r="L14" s="351"/>
    </row>
    <row r="15" spans="1:12" ht="69.75" customHeight="1" x14ac:dyDescent="0.25">
      <c r="A15" s="352" t="str">
        <f>'1. паспорт местоположение'!A15:C15</f>
        <v>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v>
      </c>
      <c r="B15" s="352"/>
      <c r="C15" s="352"/>
      <c r="D15" s="352"/>
      <c r="E15" s="352"/>
      <c r="F15" s="352"/>
      <c r="G15" s="352"/>
      <c r="H15" s="352"/>
      <c r="I15" s="352"/>
      <c r="J15" s="352"/>
      <c r="K15" s="352"/>
      <c r="L15" s="352"/>
    </row>
    <row r="16" spans="1:12" ht="15.75" x14ac:dyDescent="0.25">
      <c r="A16" s="413" t="s">
        <v>3</v>
      </c>
      <c r="B16" s="413"/>
      <c r="C16" s="413"/>
      <c r="D16" s="413"/>
      <c r="E16" s="413"/>
      <c r="F16" s="413"/>
      <c r="G16" s="413"/>
      <c r="H16" s="413"/>
      <c r="I16" s="413"/>
      <c r="J16" s="413"/>
      <c r="K16" s="413"/>
      <c r="L16" s="413"/>
    </row>
    <row r="17" spans="1:12" ht="15.75" x14ac:dyDescent="0.25">
      <c r="A17" s="19"/>
      <c r="B17" s="19"/>
      <c r="C17" s="77"/>
      <c r="D17" s="77"/>
      <c r="E17" s="77"/>
      <c r="F17" s="77"/>
      <c r="G17" s="19"/>
      <c r="H17" s="19"/>
      <c r="I17" s="19"/>
      <c r="J17" s="19"/>
      <c r="K17" s="19"/>
      <c r="L17" s="62"/>
    </row>
    <row r="18" spans="1:12" ht="15.75" x14ac:dyDescent="0.25">
      <c r="A18" s="19"/>
      <c r="B18" s="19"/>
      <c r="C18" s="77"/>
      <c r="D18" s="77"/>
      <c r="E18" s="77"/>
      <c r="F18" s="77"/>
      <c r="G18" s="19"/>
      <c r="H18" s="19"/>
      <c r="I18" s="19"/>
      <c r="J18" s="19"/>
      <c r="K18" s="35"/>
      <c r="L18" s="19"/>
    </row>
    <row r="19" spans="1:12" ht="15.75" customHeight="1" x14ac:dyDescent="0.25">
      <c r="A19" s="414" t="s">
        <v>349</v>
      </c>
      <c r="B19" s="414"/>
      <c r="C19" s="414"/>
      <c r="D19" s="414"/>
      <c r="E19" s="414"/>
      <c r="F19" s="414"/>
      <c r="G19" s="414"/>
      <c r="H19" s="414"/>
      <c r="I19" s="414"/>
      <c r="J19" s="414"/>
      <c r="K19" s="414"/>
      <c r="L19" s="414"/>
    </row>
    <row r="20" spans="1:12" ht="15.75" x14ac:dyDescent="0.25">
      <c r="A20" s="76"/>
      <c r="H20" s="77"/>
    </row>
    <row r="21" spans="1:12" s="79" customFormat="1" ht="15.75" x14ac:dyDescent="0.25">
      <c r="A21" s="78"/>
      <c r="C21" s="84"/>
      <c r="D21" s="84"/>
      <c r="E21" s="84"/>
      <c r="F21" s="84"/>
      <c r="K21" s="80"/>
    </row>
    <row r="22" spans="1:12" s="79" customFormat="1" ht="15.75" hidden="1" x14ac:dyDescent="0.25">
      <c r="A22" s="78"/>
      <c r="B22" s="403" t="s">
        <v>390</v>
      </c>
      <c r="C22" s="404"/>
      <c r="D22" s="404"/>
      <c r="E22" s="404"/>
      <c r="F22" s="404"/>
      <c r="G22" s="404"/>
      <c r="H22" s="404"/>
      <c r="I22" s="404"/>
      <c r="K22" s="80"/>
    </row>
    <row r="23" spans="1:12" s="173" customFormat="1" ht="15" customHeight="1" x14ac:dyDescent="0.25">
      <c r="A23" s="405" t="s">
        <v>192</v>
      </c>
      <c r="B23" s="405" t="s">
        <v>391</v>
      </c>
      <c r="C23" s="406" t="s">
        <v>405</v>
      </c>
      <c r="D23" s="406"/>
      <c r="E23" s="406"/>
      <c r="F23" s="406"/>
      <c r="G23" s="406"/>
      <c r="H23" s="406"/>
      <c r="I23" s="407" t="s">
        <v>191</v>
      </c>
      <c r="J23" s="408" t="s">
        <v>406</v>
      </c>
      <c r="K23" s="405" t="s">
        <v>190</v>
      </c>
      <c r="L23" s="411" t="s">
        <v>407</v>
      </c>
    </row>
    <row r="24" spans="1:12" s="173" customFormat="1" ht="56.25" customHeight="1" x14ac:dyDescent="0.25">
      <c r="A24" s="405"/>
      <c r="B24" s="405"/>
      <c r="C24" s="412" t="s">
        <v>518</v>
      </c>
      <c r="D24" s="412"/>
      <c r="E24" s="412" t="s">
        <v>8</v>
      </c>
      <c r="F24" s="412"/>
      <c r="G24" s="412" t="s">
        <v>519</v>
      </c>
      <c r="H24" s="412"/>
      <c r="I24" s="407"/>
      <c r="J24" s="409"/>
      <c r="K24" s="405"/>
      <c r="L24" s="411"/>
    </row>
    <row r="25" spans="1:12" s="173" customFormat="1" ht="31.5" x14ac:dyDescent="0.25">
      <c r="A25" s="405"/>
      <c r="B25" s="405"/>
      <c r="C25" s="241" t="s">
        <v>189</v>
      </c>
      <c r="D25" s="241" t="s">
        <v>188</v>
      </c>
      <c r="E25" s="241" t="s">
        <v>189</v>
      </c>
      <c r="F25" s="241" t="s">
        <v>188</v>
      </c>
      <c r="G25" s="241" t="s">
        <v>189</v>
      </c>
      <c r="H25" s="241" t="s">
        <v>188</v>
      </c>
      <c r="I25" s="407"/>
      <c r="J25" s="410"/>
      <c r="K25" s="405"/>
      <c r="L25" s="411"/>
    </row>
    <row r="26" spans="1:12" s="173" customFormat="1" ht="15.75" x14ac:dyDescent="0.25">
      <c r="A26" s="175">
        <v>1</v>
      </c>
      <c r="B26" s="175">
        <v>2</v>
      </c>
      <c r="C26" s="241">
        <v>3</v>
      </c>
      <c r="D26" s="241">
        <v>4</v>
      </c>
      <c r="E26" s="241">
        <v>5</v>
      </c>
      <c r="F26" s="241">
        <v>6</v>
      </c>
      <c r="G26" s="241">
        <v>7</v>
      </c>
      <c r="H26" s="241">
        <v>8</v>
      </c>
      <c r="I26" s="241">
        <v>9</v>
      </c>
      <c r="J26" s="174">
        <v>10</v>
      </c>
      <c r="K26" s="174">
        <v>11</v>
      </c>
      <c r="L26" s="174">
        <v>12</v>
      </c>
    </row>
    <row r="27" spans="1:12" ht="31.5" x14ac:dyDescent="0.25">
      <c r="A27" s="249">
        <v>1</v>
      </c>
      <c r="B27" s="250" t="s">
        <v>187</v>
      </c>
      <c r="C27" s="466"/>
      <c r="D27" s="466"/>
      <c r="E27" s="466"/>
      <c r="F27" s="466"/>
      <c r="G27" s="466"/>
      <c r="H27" s="466"/>
      <c r="I27" s="466"/>
      <c r="J27" s="114"/>
      <c r="K27" s="115"/>
      <c r="L27" s="116"/>
    </row>
    <row r="28" spans="1:12" ht="15.75" x14ac:dyDescent="0.25">
      <c r="A28" s="249" t="s">
        <v>408</v>
      </c>
      <c r="B28" s="252" t="s">
        <v>409</v>
      </c>
      <c r="C28" s="467" t="s">
        <v>424</v>
      </c>
      <c r="D28" s="467" t="s">
        <v>424</v>
      </c>
      <c r="E28" s="467" t="s">
        <v>424</v>
      </c>
      <c r="F28" s="467" t="s">
        <v>424</v>
      </c>
      <c r="G28" s="467" t="str">
        <f>E28</f>
        <v>не требуется</v>
      </c>
      <c r="H28" s="467" t="str">
        <f>F28</f>
        <v>не требуется</v>
      </c>
      <c r="I28" s="468"/>
      <c r="J28" s="114"/>
      <c r="K28" s="115"/>
      <c r="L28" s="115"/>
    </row>
    <row r="29" spans="1:12" ht="31.5" x14ac:dyDescent="0.25">
      <c r="A29" s="249" t="s">
        <v>410</v>
      </c>
      <c r="B29" s="252" t="s">
        <v>411</v>
      </c>
      <c r="C29" s="467" t="s">
        <v>424</v>
      </c>
      <c r="D29" s="467" t="s">
        <v>424</v>
      </c>
      <c r="E29" s="467" t="s">
        <v>424</v>
      </c>
      <c r="F29" s="467" t="s">
        <v>424</v>
      </c>
      <c r="G29" s="467" t="str">
        <f t="shared" ref="G29:H56" si="0">E29</f>
        <v>не требуется</v>
      </c>
      <c r="H29" s="467" t="str">
        <f t="shared" si="0"/>
        <v>не требуется</v>
      </c>
      <c r="I29" s="468"/>
      <c r="J29" s="114"/>
      <c r="K29" s="115"/>
      <c r="L29" s="115"/>
    </row>
    <row r="30" spans="1:12" ht="63" x14ac:dyDescent="0.25">
      <c r="A30" s="249" t="s">
        <v>413</v>
      </c>
      <c r="B30" s="252" t="s">
        <v>412</v>
      </c>
      <c r="C30" s="467" t="s">
        <v>424</v>
      </c>
      <c r="D30" s="467" t="s">
        <v>424</v>
      </c>
      <c r="E30" s="467" t="s">
        <v>424</v>
      </c>
      <c r="F30" s="467" t="s">
        <v>424</v>
      </c>
      <c r="G30" s="467" t="str">
        <f t="shared" si="0"/>
        <v>не требуется</v>
      </c>
      <c r="H30" s="467" t="str">
        <f t="shared" si="0"/>
        <v>не требуется</v>
      </c>
      <c r="I30" s="468"/>
      <c r="J30" s="114"/>
      <c r="K30" s="115"/>
      <c r="L30" s="115"/>
    </row>
    <row r="31" spans="1:12" ht="31.5" x14ac:dyDescent="0.25">
      <c r="A31" s="249" t="s">
        <v>415</v>
      </c>
      <c r="B31" s="252" t="s">
        <v>414</v>
      </c>
      <c r="C31" s="467" t="s">
        <v>424</v>
      </c>
      <c r="D31" s="467" t="s">
        <v>424</v>
      </c>
      <c r="E31" s="467" t="s">
        <v>424</v>
      </c>
      <c r="F31" s="467" t="s">
        <v>424</v>
      </c>
      <c r="G31" s="467" t="str">
        <f t="shared" si="0"/>
        <v>не требуется</v>
      </c>
      <c r="H31" s="467" t="str">
        <f t="shared" si="0"/>
        <v>не требуется</v>
      </c>
      <c r="I31" s="468"/>
      <c r="J31" s="114"/>
      <c r="K31" s="115"/>
      <c r="L31" s="115"/>
    </row>
    <row r="32" spans="1:12" ht="63" x14ac:dyDescent="0.25">
      <c r="A32" s="249" t="s">
        <v>417</v>
      </c>
      <c r="B32" s="252" t="s">
        <v>416</v>
      </c>
      <c r="C32" s="467" t="s">
        <v>424</v>
      </c>
      <c r="D32" s="467" t="s">
        <v>424</v>
      </c>
      <c r="E32" s="467" t="s">
        <v>424</v>
      </c>
      <c r="F32" s="467" t="s">
        <v>424</v>
      </c>
      <c r="G32" s="467" t="str">
        <f t="shared" si="0"/>
        <v>не требуется</v>
      </c>
      <c r="H32" s="467" t="str">
        <f t="shared" si="0"/>
        <v>не требуется</v>
      </c>
      <c r="I32" s="468"/>
      <c r="J32" s="114"/>
      <c r="K32" s="115"/>
      <c r="L32" s="115"/>
    </row>
    <row r="33" spans="1:12" ht="47.25" x14ac:dyDescent="0.25">
      <c r="A33" s="249" t="s">
        <v>418</v>
      </c>
      <c r="B33" s="252" t="s">
        <v>313</v>
      </c>
      <c r="C33" s="467">
        <v>42661</v>
      </c>
      <c r="D33" s="467">
        <v>42661</v>
      </c>
      <c r="E33" s="467" t="s">
        <v>585</v>
      </c>
      <c r="F33" s="467" t="s">
        <v>585</v>
      </c>
      <c r="G33" s="467" t="str">
        <f t="shared" si="0"/>
        <v>18.10.2016
03.11.2017</v>
      </c>
      <c r="H33" s="467" t="str">
        <f t="shared" si="0"/>
        <v>18.10.2016
03.11.2017</v>
      </c>
      <c r="I33" s="468">
        <v>1</v>
      </c>
      <c r="J33" s="114"/>
      <c r="K33" s="115"/>
      <c r="L33" s="115"/>
    </row>
    <row r="34" spans="1:12" ht="31.5" x14ac:dyDescent="0.25">
      <c r="A34" s="249" t="s">
        <v>420</v>
      </c>
      <c r="B34" s="252" t="s">
        <v>419</v>
      </c>
      <c r="C34" s="467">
        <v>42842</v>
      </c>
      <c r="D34" s="467">
        <v>42842</v>
      </c>
      <c r="E34" s="467">
        <v>42842</v>
      </c>
      <c r="F34" s="467">
        <v>42842</v>
      </c>
      <c r="G34" s="467">
        <f t="shared" si="0"/>
        <v>42842</v>
      </c>
      <c r="H34" s="467">
        <f t="shared" si="0"/>
        <v>42842</v>
      </c>
      <c r="I34" s="468">
        <v>1</v>
      </c>
      <c r="J34" s="242"/>
      <c r="K34" s="115"/>
      <c r="L34" s="115"/>
    </row>
    <row r="35" spans="1:12" ht="47.25" x14ac:dyDescent="0.25">
      <c r="A35" s="249" t="s">
        <v>422</v>
      </c>
      <c r="B35" s="252" t="s">
        <v>421</v>
      </c>
      <c r="C35" s="467">
        <v>43287</v>
      </c>
      <c r="D35" s="467">
        <v>43287</v>
      </c>
      <c r="E35" s="467">
        <v>43287</v>
      </c>
      <c r="F35" s="467">
        <v>43287</v>
      </c>
      <c r="G35" s="467">
        <f t="shared" si="0"/>
        <v>43287</v>
      </c>
      <c r="H35" s="467">
        <f t="shared" si="0"/>
        <v>43287</v>
      </c>
      <c r="I35" s="468">
        <v>1</v>
      </c>
      <c r="J35" s="114"/>
      <c r="K35" s="115"/>
      <c r="L35" s="115"/>
    </row>
    <row r="36" spans="1:12" ht="63" x14ac:dyDescent="0.25">
      <c r="A36" s="249" t="s">
        <v>425</v>
      </c>
      <c r="B36" s="252" t="s">
        <v>423</v>
      </c>
      <c r="C36" s="467" t="s">
        <v>424</v>
      </c>
      <c r="D36" s="467" t="s">
        <v>424</v>
      </c>
      <c r="E36" s="467">
        <v>43161</v>
      </c>
      <c r="F36" s="467">
        <v>43161</v>
      </c>
      <c r="G36" s="467">
        <f t="shared" si="0"/>
        <v>43161</v>
      </c>
      <c r="H36" s="467">
        <f t="shared" si="0"/>
        <v>43161</v>
      </c>
      <c r="I36" s="468">
        <v>1</v>
      </c>
      <c r="J36" s="117"/>
      <c r="K36" s="117"/>
      <c r="L36" s="115"/>
    </row>
    <row r="37" spans="1:12" ht="31.5" x14ac:dyDescent="0.25">
      <c r="A37" s="249" t="s">
        <v>426</v>
      </c>
      <c r="B37" s="252" t="s">
        <v>186</v>
      </c>
      <c r="C37" s="467">
        <v>43343</v>
      </c>
      <c r="D37" s="467">
        <v>43343</v>
      </c>
      <c r="E37" s="467">
        <v>43343</v>
      </c>
      <c r="F37" s="467">
        <v>43343</v>
      </c>
      <c r="G37" s="467">
        <f t="shared" si="0"/>
        <v>43343</v>
      </c>
      <c r="H37" s="467">
        <f t="shared" si="0"/>
        <v>43343</v>
      </c>
      <c r="I37" s="468">
        <v>1</v>
      </c>
      <c r="J37" s="117"/>
      <c r="K37" s="117"/>
      <c r="L37" s="115"/>
    </row>
    <row r="38" spans="1:12" ht="31.5" x14ac:dyDescent="0.25">
      <c r="A38" s="249" t="s">
        <v>428</v>
      </c>
      <c r="B38" s="252" t="s">
        <v>427</v>
      </c>
      <c r="C38" s="467">
        <v>43399</v>
      </c>
      <c r="D38" s="467">
        <v>43399</v>
      </c>
      <c r="E38" s="467">
        <v>43399</v>
      </c>
      <c r="F38" s="467">
        <v>43399</v>
      </c>
      <c r="G38" s="467">
        <f t="shared" si="0"/>
        <v>43399</v>
      </c>
      <c r="H38" s="467">
        <f t="shared" si="0"/>
        <v>43399</v>
      </c>
      <c r="I38" s="468">
        <v>1</v>
      </c>
      <c r="J38" s="118"/>
      <c r="K38" s="115"/>
      <c r="L38" s="115"/>
    </row>
    <row r="39" spans="1:12" ht="31.5" x14ac:dyDescent="0.25">
      <c r="A39" s="249" t="s">
        <v>429</v>
      </c>
      <c r="B39" s="252" t="s">
        <v>185</v>
      </c>
      <c r="C39" s="467">
        <v>42906</v>
      </c>
      <c r="D39" s="467">
        <v>43616</v>
      </c>
      <c r="E39" s="467">
        <v>42906</v>
      </c>
      <c r="F39" s="467">
        <v>43808</v>
      </c>
      <c r="G39" s="467">
        <f t="shared" si="0"/>
        <v>42906</v>
      </c>
      <c r="H39" s="467">
        <f t="shared" si="0"/>
        <v>43808</v>
      </c>
      <c r="I39" s="469">
        <v>1</v>
      </c>
      <c r="J39" s="118"/>
      <c r="K39" s="115"/>
      <c r="L39" s="115"/>
    </row>
    <row r="40" spans="1:12" ht="15.75" x14ac:dyDescent="0.25">
      <c r="A40" s="251" t="s">
        <v>500</v>
      </c>
      <c r="B40" s="253" t="s">
        <v>184</v>
      </c>
      <c r="C40" s="467"/>
      <c r="D40" s="467"/>
      <c r="E40" s="467"/>
      <c r="F40" s="467"/>
      <c r="G40" s="467"/>
      <c r="H40" s="467"/>
      <c r="I40" s="468"/>
      <c r="J40" s="115"/>
      <c r="K40" s="115"/>
      <c r="L40" s="115"/>
    </row>
    <row r="41" spans="1:12" ht="78.75" x14ac:dyDescent="0.25">
      <c r="A41" s="249" t="s">
        <v>431</v>
      </c>
      <c r="B41" s="252" t="s">
        <v>430</v>
      </c>
      <c r="C41" s="467">
        <v>42857</v>
      </c>
      <c r="D41" s="467">
        <v>42857</v>
      </c>
      <c r="E41" s="467" t="s">
        <v>586</v>
      </c>
      <c r="F41" s="467" t="s">
        <v>586</v>
      </c>
      <c r="G41" s="467" t="str">
        <f t="shared" si="0"/>
        <v>02.05.2017
08.06.2018</v>
      </c>
      <c r="H41" s="467" t="str">
        <f t="shared" si="0"/>
        <v>02.05.2017
08.06.2018</v>
      </c>
      <c r="I41" s="468">
        <v>1</v>
      </c>
      <c r="J41" s="242"/>
      <c r="K41" s="115"/>
      <c r="L41" s="115"/>
    </row>
    <row r="42" spans="1:12" ht="15.75" x14ac:dyDescent="0.25">
      <c r="A42" s="249" t="s">
        <v>433</v>
      </c>
      <c r="B42" s="252" t="s">
        <v>432</v>
      </c>
      <c r="C42" s="467">
        <v>42975</v>
      </c>
      <c r="D42" s="467">
        <v>42975</v>
      </c>
      <c r="E42" s="467">
        <v>42975</v>
      </c>
      <c r="F42" s="467">
        <v>42975</v>
      </c>
      <c r="G42" s="467">
        <f t="shared" si="0"/>
        <v>42975</v>
      </c>
      <c r="H42" s="467">
        <f t="shared" si="0"/>
        <v>42975</v>
      </c>
      <c r="I42" s="468">
        <v>1</v>
      </c>
      <c r="J42" s="115"/>
      <c r="K42" s="115"/>
      <c r="L42" s="115"/>
    </row>
    <row r="43" spans="1:12" ht="47.25" x14ac:dyDescent="0.25">
      <c r="A43" s="249" t="s">
        <v>501</v>
      </c>
      <c r="B43" s="253" t="s">
        <v>434</v>
      </c>
      <c r="C43" s="467"/>
      <c r="D43" s="467"/>
      <c r="E43" s="467"/>
      <c r="F43" s="467"/>
      <c r="G43" s="467"/>
      <c r="H43" s="467"/>
      <c r="I43" s="468"/>
      <c r="J43" s="115"/>
      <c r="K43" s="115"/>
      <c r="L43" s="115"/>
    </row>
    <row r="44" spans="1:12" ht="31.5" x14ac:dyDescent="0.25">
      <c r="A44" s="249" t="s">
        <v>436</v>
      </c>
      <c r="B44" s="252" t="s">
        <v>435</v>
      </c>
      <c r="C44" s="467" t="s">
        <v>424</v>
      </c>
      <c r="D44" s="467" t="s">
        <v>424</v>
      </c>
      <c r="E44" s="467" t="s">
        <v>424</v>
      </c>
      <c r="F44" s="467" t="s">
        <v>424</v>
      </c>
      <c r="G44" s="467" t="str">
        <f t="shared" si="0"/>
        <v>не требуется</v>
      </c>
      <c r="H44" s="467" t="str">
        <f t="shared" si="0"/>
        <v>не требуется</v>
      </c>
      <c r="I44" s="468"/>
      <c r="J44" s="115"/>
      <c r="K44" s="115"/>
      <c r="L44" s="115"/>
    </row>
    <row r="45" spans="1:12" ht="31.5" x14ac:dyDescent="0.25">
      <c r="A45" s="249" t="s">
        <v>437</v>
      </c>
      <c r="B45" s="252" t="s">
        <v>183</v>
      </c>
      <c r="C45" s="467">
        <v>42857</v>
      </c>
      <c r="D45" s="467">
        <v>43465</v>
      </c>
      <c r="E45" s="467">
        <v>42857</v>
      </c>
      <c r="F45" s="467">
        <v>43420</v>
      </c>
      <c r="G45" s="467">
        <f t="shared" si="0"/>
        <v>42857</v>
      </c>
      <c r="H45" s="467">
        <f t="shared" si="0"/>
        <v>43420</v>
      </c>
      <c r="I45" s="468">
        <v>1</v>
      </c>
      <c r="J45" s="115"/>
      <c r="K45" s="115"/>
      <c r="L45" s="115"/>
    </row>
    <row r="46" spans="1:12" ht="31.5" x14ac:dyDescent="0.25">
      <c r="A46" s="249" t="s">
        <v>439</v>
      </c>
      <c r="B46" s="252" t="s">
        <v>438</v>
      </c>
      <c r="C46" s="467">
        <v>42857</v>
      </c>
      <c r="D46" s="467">
        <v>43799</v>
      </c>
      <c r="E46" s="467">
        <v>42857</v>
      </c>
      <c r="F46" s="467">
        <v>43826</v>
      </c>
      <c r="G46" s="467">
        <f t="shared" si="0"/>
        <v>42857</v>
      </c>
      <c r="H46" s="467">
        <f t="shared" si="0"/>
        <v>43826</v>
      </c>
      <c r="I46" s="469">
        <v>1</v>
      </c>
      <c r="J46" s="115"/>
      <c r="K46" s="115"/>
      <c r="L46" s="115"/>
    </row>
    <row r="47" spans="1:12" ht="78.75" x14ac:dyDescent="0.25">
      <c r="A47" s="249" t="s">
        <v>441</v>
      </c>
      <c r="B47" s="252" t="s">
        <v>440</v>
      </c>
      <c r="C47" s="467" t="s">
        <v>424</v>
      </c>
      <c r="D47" s="467" t="s">
        <v>424</v>
      </c>
      <c r="E47" s="467" t="s">
        <v>424</v>
      </c>
      <c r="F47" s="467" t="s">
        <v>424</v>
      </c>
      <c r="G47" s="467" t="str">
        <f t="shared" si="0"/>
        <v>не требуется</v>
      </c>
      <c r="H47" s="467" t="str">
        <f t="shared" si="0"/>
        <v>не требуется</v>
      </c>
      <c r="I47" s="468"/>
      <c r="J47" s="115"/>
      <c r="K47" s="115"/>
      <c r="L47" s="115"/>
    </row>
    <row r="48" spans="1:12" ht="173.25" x14ac:dyDescent="0.25">
      <c r="A48" s="249" t="s">
        <v>443</v>
      </c>
      <c r="B48" s="252" t="s">
        <v>442</v>
      </c>
      <c r="C48" s="467" t="s">
        <v>424</v>
      </c>
      <c r="D48" s="467" t="s">
        <v>424</v>
      </c>
      <c r="E48" s="467" t="s">
        <v>424</v>
      </c>
      <c r="F48" s="467" t="s">
        <v>424</v>
      </c>
      <c r="G48" s="467" t="str">
        <f t="shared" si="0"/>
        <v>не требуется</v>
      </c>
      <c r="H48" s="467" t="str">
        <f t="shared" si="0"/>
        <v>не требуется</v>
      </c>
      <c r="I48" s="468"/>
      <c r="J48" s="115"/>
      <c r="K48" s="115"/>
      <c r="L48" s="115"/>
    </row>
    <row r="49" spans="1:12" ht="15.75" x14ac:dyDescent="0.25">
      <c r="A49" s="249" t="s">
        <v>502</v>
      </c>
      <c r="B49" s="252" t="s">
        <v>444</v>
      </c>
      <c r="C49" s="467">
        <v>43070</v>
      </c>
      <c r="D49" s="467">
        <v>43809</v>
      </c>
      <c r="E49" s="467">
        <v>43070</v>
      </c>
      <c r="F49" s="467">
        <v>43812</v>
      </c>
      <c r="G49" s="467">
        <f t="shared" si="0"/>
        <v>43070</v>
      </c>
      <c r="H49" s="467">
        <f t="shared" si="0"/>
        <v>43812</v>
      </c>
      <c r="I49" s="469">
        <v>1</v>
      </c>
      <c r="J49" s="115"/>
      <c r="K49" s="115"/>
      <c r="L49" s="115"/>
    </row>
    <row r="50" spans="1:12" ht="31.5" x14ac:dyDescent="0.25">
      <c r="A50" s="249" t="s">
        <v>503</v>
      </c>
      <c r="B50" s="253" t="s">
        <v>182</v>
      </c>
      <c r="C50" s="467"/>
      <c r="D50" s="467"/>
      <c r="E50" s="467"/>
      <c r="F50" s="470"/>
      <c r="G50" s="467"/>
      <c r="H50" s="467"/>
      <c r="I50" s="468"/>
      <c r="J50" s="115"/>
      <c r="K50" s="115"/>
      <c r="L50" s="115"/>
    </row>
    <row r="51" spans="1:12" ht="31.5" x14ac:dyDescent="0.25">
      <c r="A51" s="249" t="s">
        <v>504</v>
      </c>
      <c r="B51" s="252" t="s">
        <v>181</v>
      </c>
      <c r="C51" s="467">
        <v>43070</v>
      </c>
      <c r="D51" s="467">
        <v>43814</v>
      </c>
      <c r="E51" s="467">
        <v>43070</v>
      </c>
      <c r="F51" s="467">
        <v>43794</v>
      </c>
      <c r="G51" s="467">
        <f t="shared" si="0"/>
        <v>43070</v>
      </c>
      <c r="H51" s="467">
        <f t="shared" si="0"/>
        <v>43794</v>
      </c>
      <c r="I51" s="469">
        <v>1</v>
      </c>
      <c r="J51" s="115"/>
      <c r="K51" s="115"/>
      <c r="L51" s="115"/>
    </row>
    <row r="52" spans="1:12" ht="78.75" x14ac:dyDescent="0.25">
      <c r="A52" s="251" t="s">
        <v>446</v>
      </c>
      <c r="B52" s="252" t="s">
        <v>445</v>
      </c>
      <c r="C52" s="467">
        <v>43821</v>
      </c>
      <c r="D52" s="467">
        <v>43821</v>
      </c>
      <c r="E52" s="467">
        <v>43829</v>
      </c>
      <c r="F52" s="467">
        <v>43829</v>
      </c>
      <c r="G52" s="467">
        <f t="shared" si="0"/>
        <v>43829</v>
      </c>
      <c r="H52" s="467">
        <f t="shared" si="0"/>
        <v>43829</v>
      </c>
      <c r="I52" s="469">
        <v>1</v>
      </c>
      <c r="J52" s="115"/>
      <c r="K52" s="115"/>
      <c r="L52" s="115"/>
    </row>
    <row r="53" spans="1:12" ht="63" x14ac:dyDescent="0.25">
      <c r="A53" s="249" t="s">
        <v>448</v>
      </c>
      <c r="B53" s="252" t="s">
        <v>447</v>
      </c>
      <c r="C53" s="467">
        <v>43809</v>
      </c>
      <c r="D53" s="467">
        <v>43809</v>
      </c>
      <c r="E53" s="467" t="s">
        <v>424</v>
      </c>
      <c r="F53" s="467" t="s">
        <v>424</v>
      </c>
      <c r="G53" s="467" t="str">
        <f t="shared" si="0"/>
        <v>не требуется</v>
      </c>
      <c r="H53" s="467" t="str">
        <f t="shared" si="0"/>
        <v>не требуется</v>
      </c>
      <c r="I53" s="469"/>
      <c r="J53" s="115"/>
      <c r="K53" s="115"/>
      <c r="L53" s="115"/>
    </row>
    <row r="54" spans="1:12" ht="78.75" x14ac:dyDescent="0.25">
      <c r="A54" s="249" t="s">
        <v>450</v>
      </c>
      <c r="B54" s="252" t="s">
        <v>449</v>
      </c>
      <c r="C54" s="467" t="s">
        <v>424</v>
      </c>
      <c r="D54" s="467" t="s">
        <v>424</v>
      </c>
      <c r="E54" s="467" t="s">
        <v>424</v>
      </c>
      <c r="F54" s="467" t="s">
        <v>424</v>
      </c>
      <c r="G54" s="467" t="str">
        <f t="shared" si="0"/>
        <v>не требуется</v>
      </c>
      <c r="H54" s="467" t="str">
        <f t="shared" si="0"/>
        <v>не требуется</v>
      </c>
      <c r="I54" s="468"/>
      <c r="J54" s="115"/>
      <c r="K54" s="115"/>
      <c r="L54" s="115"/>
    </row>
    <row r="55" spans="1:12" ht="31.5" x14ac:dyDescent="0.25">
      <c r="A55" s="249" t="s">
        <v>452</v>
      </c>
      <c r="B55" s="252" t="s">
        <v>451</v>
      </c>
      <c r="C55" s="467">
        <v>43821</v>
      </c>
      <c r="D55" s="467">
        <v>43821</v>
      </c>
      <c r="E55" s="467">
        <v>43829</v>
      </c>
      <c r="F55" s="467">
        <v>43829</v>
      </c>
      <c r="G55" s="467">
        <f t="shared" si="0"/>
        <v>43829</v>
      </c>
      <c r="H55" s="467">
        <f t="shared" si="0"/>
        <v>43829</v>
      </c>
      <c r="I55" s="469">
        <v>1</v>
      </c>
      <c r="J55" s="115"/>
      <c r="K55" s="115"/>
      <c r="L55" s="115"/>
    </row>
    <row r="56" spans="1:12" ht="31.5" x14ac:dyDescent="0.25">
      <c r="A56" s="249" t="s">
        <v>505</v>
      </c>
      <c r="B56" s="252" t="s">
        <v>453</v>
      </c>
      <c r="C56" s="467">
        <v>43821</v>
      </c>
      <c r="D56" s="467">
        <v>43821</v>
      </c>
      <c r="E56" s="467">
        <v>43825</v>
      </c>
      <c r="F56" s="467">
        <v>43825</v>
      </c>
      <c r="G56" s="467">
        <f t="shared" si="0"/>
        <v>43825</v>
      </c>
      <c r="H56" s="467">
        <f t="shared" si="0"/>
        <v>43825</v>
      </c>
      <c r="I56" s="469">
        <v>1</v>
      </c>
      <c r="J56" s="115"/>
      <c r="K56" s="115"/>
      <c r="L56" s="115"/>
    </row>
  </sheetData>
  <mergeCells count="23">
    <mergeCell ref="A13:L13"/>
    <mergeCell ref="A5:L5"/>
    <mergeCell ref="A7:L7"/>
    <mergeCell ref="A9:L9"/>
    <mergeCell ref="A10:L10"/>
    <mergeCell ref="A12:L12"/>
    <mergeCell ref="A8:L8"/>
    <mergeCell ref="A11:L11"/>
    <mergeCell ref="B22:I22"/>
    <mergeCell ref="A23:A25"/>
    <mergeCell ref="B23:B25"/>
    <mergeCell ref="A14:L14"/>
    <mergeCell ref="C23:H23"/>
    <mergeCell ref="I23:I25"/>
    <mergeCell ref="J23:J25"/>
    <mergeCell ref="K23:K25"/>
    <mergeCell ref="L23:L25"/>
    <mergeCell ref="C24:D24"/>
    <mergeCell ref="G24:H24"/>
    <mergeCell ref="A15:L15"/>
    <mergeCell ref="A16:L16"/>
    <mergeCell ref="A19:L19"/>
    <mergeCell ref="E24:F2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2020-02-14T06:45:48Z</dcterms:modified>
</cp:coreProperties>
</file>