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факт" sheetId="15" r:id="rId10"/>
    <sheet name="6.2. Паспорт фин осв ввод" sheetId="57"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ввод'!$A$1:$AO$64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122" i="56" l="1"/>
  <c r="B25" i="56"/>
  <c r="U31" i="15" l="1"/>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B27" i="53" l="1"/>
  <c r="T24" i="57"/>
  <c r="U24" i="57"/>
  <c r="V24" i="57"/>
  <c r="W24" i="57"/>
  <c r="X24" i="57"/>
  <c r="Y24" i="57"/>
  <c r="Z24" i="57"/>
  <c r="AA24" i="57"/>
  <c r="D24" i="57"/>
  <c r="AN25" i="57" l="1"/>
  <c r="AO25" i="57"/>
  <c r="AN26" i="57"/>
  <c r="AO26" i="57"/>
  <c r="AN27" i="57"/>
  <c r="AO27" i="57"/>
  <c r="AN28" i="57"/>
  <c r="AO28" i="57"/>
  <c r="AN29" i="57"/>
  <c r="AO29" i="57"/>
  <c r="AN30" i="57"/>
  <c r="AO30" i="57"/>
  <c r="C49" i="7" s="1"/>
  <c r="AN31" i="57"/>
  <c r="AO31" i="57"/>
  <c r="AN32" i="57"/>
  <c r="AO32" i="57"/>
  <c r="AN33" i="57"/>
  <c r="AO33" i="57"/>
  <c r="AN34" i="57"/>
  <c r="AO34" i="57"/>
  <c r="AN35" i="57"/>
  <c r="AO35" i="57"/>
  <c r="AN36" i="57"/>
  <c r="AO36" i="57"/>
  <c r="AN37" i="57"/>
  <c r="AO37" i="57"/>
  <c r="AN38" i="57"/>
  <c r="AO38" i="57"/>
  <c r="AN39" i="57"/>
  <c r="AO39" i="57"/>
  <c r="AN40" i="57"/>
  <c r="AO40" i="57"/>
  <c r="AN41" i="57"/>
  <c r="AO41" i="57"/>
  <c r="AN42" i="57"/>
  <c r="AO42" i="57"/>
  <c r="AN43" i="57"/>
  <c r="AO43" i="57"/>
  <c r="AN44" i="57"/>
  <c r="AO44" i="57"/>
  <c r="AN45" i="57"/>
  <c r="AO45" i="57"/>
  <c r="AN46" i="57"/>
  <c r="AO46" i="57"/>
  <c r="AN47" i="57"/>
  <c r="AO47" i="57"/>
  <c r="AN48" i="57"/>
  <c r="AO48" i="57"/>
  <c r="AN49" i="57"/>
  <c r="AO49" i="57"/>
  <c r="AN50" i="57"/>
  <c r="AO50" i="57"/>
  <c r="AN51" i="57"/>
  <c r="AO51" i="57"/>
  <c r="AN52" i="57"/>
  <c r="AO52" i="57"/>
  <c r="AN53" i="57"/>
  <c r="AO53" i="57"/>
  <c r="AN54" i="57"/>
  <c r="AO54" i="57"/>
  <c r="AN55" i="57"/>
  <c r="AO55" i="57"/>
  <c r="AN56" i="57"/>
  <c r="AO56" i="57"/>
  <c r="AN57" i="57"/>
  <c r="AO57" i="57"/>
  <c r="AN58" i="57"/>
  <c r="AO58" i="57"/>
  <c r="AN59" i="57"/>
  <c r="AO59" i="57"/>
  <c r="AN60" i="57"/>
  <c r="AO60" i="57"/>
  <c r="AN61" i="57"/>
  <c r="AO61" i="57"/>
  <c r="AN62" i="57"/>
  <c r="AO62" i="57"/>
  <c r="AN63" i="57"/>
  <c r="AO63" i="57"/>
  <c r="AN64" i="57"/>
  <c r="AO64" i="57"/>
  <c r="AN24" i="57"/>
  <c r="E25" i="57"/>
  <c r="F25" i="57" s="1"/>
  <c r="E26" i="57"/>
  <c r="F26" i="57"/>
  <c r="E27" i="57"/>
  <c r="F27" i="57" s="1"/>
  <c r="E28" i="57"/>
  <c r="F28" i="57"/>
  <c r="E29" i="57"/>
  <c r="F29" i="57" s="1"/>
  <c r="E30" i="57"/>
  <c r="F30" i="57"/>
  <c r="E31" i="57"/>
  <c r="F31" i="57" s="1"/>
  <c r="E32" i="57"/>
  <c r="F32" i="57"/>
  <c r="E33" i="57"/>
  <c r="F33" i="57" s="1"/>
  <c r="E34" i="57"/>
  <c r="F34" i="57"/>
  <c r="E35" i="57"/>
  <c r="F35" i="57" s="1"/>
  <c r="E36" i="57"/>
  <c r="F36" i="57"/>
  <c r="E37" i="57"/>
  <c r="F37" i="57" s="1"/>
  <c r="E38" i="57"/>
  <c r="F38" i="57"/>
  <c r="E39" i="57"/>
  <c r="F39" i="57" s="1"/>
  <c r="E40" i="57"/>
  <c r="F40" i="57"/>
  <c r="E41" i="57"/>
  <c r="F41" i="57" s="1"/>
  <c r="E42" i="57"/>
  <c r="F42" i="57"/>
  <c r="E43" i="57"/>
  <c r="F43" i="57" s="1"/>
  <c r="E44" i="57"/>
  <c r="F44" i="57"/>
  <c r="E45" i="57"/>
  <c r="F45" i="57" s="1"/>
  <c r="E46" i="57"/>
  <c r="F46" i="57"/>
  <c r="E47" i="57"/>
  <c r="F47" i="57" s="1"/>
  <c r="E48" i="57"/>
  <c r="F48" i="57"/>
  <c r="E49" i="57"/>
  <c r="F49" i="57" s="1"/>
  <c r="E50" i="57"/>
  <c r="F50" i="57"/>
  <c r="E51" i="57"/>
  <c r="F51" i="57" s="1"/>
  <c r="E52" i="57"/>
  <c r="F52" i="57"/>
  <c r="E53" i="57"/>
  <c r="F53" i="57" s="1"/>
  <c r="E54" i="57"/>
  <c r="F54" i="57"/>
  <c r="E55" i="57"/>
  <c r="F55" i="57" s="1"/>
  <c r="E56" i="57"/>
  <c r="F56" i="57"/>
  <c r="E57" i="57"/>
  <c r="F57" i="57" s="1"/>
  <c r="E58" i="57"/>
  <c r="F58" i="57"/>
  <c r="E59" i="57"/>
  <c r="F59" i="57" s="1"/>
  <c r="E60" i="57"/>
  <c r="F60" i="57"/>
  <c r="E61" i="57"/>
  <c r="F61" i="57" s="1"/>
  <c r="E62" i="57"/>
  <c r="F62" i="57"/>
  <c r="E63" i="57"/>
  <c r="F63" i="57" s="1"/>
  <c r="E64" i="57"/>
  <c r="F64" i="57"/>
  <c r="E24" i="57"/>
  <c r="T23" i="57"/>
  <c r="U23" i="57"/>
  <c r="V23" i="57"/>
  <c r="W23" i="57"/>
  <c r="X23" i="57" s="1"/>
  <c r="Y23" i="57" s="1"/>
  <c r="Z23" i="57" s="1"/>
  <c r="AA23" i="57" s="1"/>
  <c r="L57" i="57"/>
  <c r="L56" i="57"/>
  <c r="L54" i="57"/>
  <c r="L50" i="57"/>
  <c r="L49" i="57"/>
  <c r="L48" i="57"/>
  <c r="L47" i="57"/>
  <c r="L46" i="57"/>
  <c r="L45" i="57"/>
  <c r="S24" i="57"/>
  <c r="R24" i="57"/>
  <c r="Q24" i="57"/>
  <c r="P24" i="57"/>
  <c r="O24" i="57"/>
  <c r="N24" i="57"/>
  <c r="M24" i="57"/>
  <c r="L24" i="57"/>
  <c r="K24" i="57"/>
  <c r="J24" i="57"/>
  <c r="AO24" i="57" s="1"/>
  <c r="C48" i="7" s="1"/>
  <c r="I24" i="57"/>
  <c r="H24" i="57"/>
  <c r="G24" i="57"/>
  <c r="H23" i="57"/>
  <c r="I23" i="57" s="1"/>
  <c r="J23" i="57" s="1"/>
  <c r="K23" i="57" s="1"/>
  <c r="L23" i="57" s="1"/>
  <c r="M23" i="57" s="1"/>
  <c r="N23" i="57" s="1"/>
  <c r="O23" i="57" s="1"/>
  <c r="P23" i="57" s="1"/>
  <c r="Q23" i="57" s="1"/>
  <c r="R23" i="57" s="1"/>
  <c r="S23" i="57" s="1"/>
  <c r="G23" i="57"/>
  <c r="F24" i="57" l="1"/>
  <c r="A15" i="56"/>
  <c r="A12" i="56"/>
  <c r="A9" i="56"/>
  <c r="A5" i="56"/>
  <c r="E141" i="56"/>
  <c r="D141" i="56"/>
  <c r="C141" i="56"/>
  <c r="B141" i="56"/>
  <c r="F140" i="56"/>
  <c r="E140" i="56"/>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9" i="56"/>
  <c r="C139" i="56"/>
  <c r="E137" i="56"/>
  <c r="F137" i="56" s="1"/>
  <c r="G137" i="56" s="1"/>
  <c r="C137" i="56"/>
  <c r="D137" i="56" s="1"/>
  <c r="H136" i="56"/>
  <c r="I136" i="56" s="1"/>
  <c r="J136" i="56" s="1"/>
  <c r="K136" i="56" s="1"/>
  <c r="L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G107" i="56"/>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E107" i="56"/>
  <c r="F107" i="56" s="1"/>
  <c r="D107" i="56"/>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D58" i="56" s="1"/>
  <c r="B52" i="56"/>
  <c r="B50" i="56"/>
  <c r="B59" i="56" s="1"/>
  <c r="B49" i="56"/>
  <c r="G48" i="56"/>
  <c r="F48" i="56"/>
  <c r="D48" i="56"/>
  <c r="C48" i="56"/>
  <c r="B48" i="56"/>
  <c r="B47" i="56"/>
  <c r="B45" i="56"/>
  <c r="B46" i="56" s="1"/>
  <c r="B44" i="56"/>
  <c r="B27" i="56"/>
  <c r="C52" i="56" l="1"/>
  <c r="C74" i="56"/>
  <c r="C47" i="56"/>
  <c r="D74" i="56"/>
  <c r="D52" i="56"/>
  <c r="H137" i="56"/>
  <c r="C49" i="56"/>
  <c r="B80" i="56"/>
  <c r="B66" i="56"/>
  <c r="B68" i="56" s="1"/>
  <c r="M136" i="56"/>
  <c r="H48" i="56"/>
  <c r="D47" i="56"/>
  <c r="E58" i="56"/>
  <c r="I118" i="56"/>
  <c r="I120" i="56" s="1"/>
  <c r="C109" i="56" s="1"/>
  <c r="G120" i="56"/>
  <c r="G141" i="56"/>
  <c r="C73" i="56" s="1"/>
  <c r="C85" i="56" s="1"/>
  <c r="C99" i="56" s="1"/>
  <c r="E48" i="56"/>
  <c r="G140" i="56"/>
  <c r="F141" i="56"/>
  <c r="B73" i="56" s="1"/>
  <c r="B85" i="56" s="1"/>
  <c r="B97" i="53"/>
  <c r="B83" i="53"/>
  <c r="B82" i="53" s="1"/>
  <c r="B81" i="53"/>
  <c r="B80" i="53" s="1"/>
  <c r="B72" i="53"/>
  <c r="B68" i="53"/>
  <c r="B64" i="53"/>
  <c r="B60" i="53"/>
  <c r="B58" i="53"/>
  <c r="B55" i="53"/>
  <c r="B51" i="53"/>
  <c r="B47" i="53"/>
  <c r="B43" i="53"/>
  <c r="B41" i="53"/>
  <c r="B38" i="53"/>
  <c r="B34" i="53"/>
  <c r="B32" i="53"/>
  <c r="B30" i="53"/>
  <c r="B29" i="53" s="1"/>
  <c r="I48" i="56" l="1"/>
  <c r="N136" i="56"/>
  <c r="F58" i="56"/>
  <c r="E52" i="56"/>
  <c r="E47" i="56"/>
  <c r="E74" i="56"/>
  <c r="D49" i="56"/>
  <c r="I137" i="56"/>
  <c r="H140" i="56"/>
  <c r="D109" i="56"/>
  <c r="C108" i="56"/>
  <c r="C50" i="56" s="1"/>
  <c r="C59" i="56" s="1"/>
  <c r="B75" i="56"/>
  <c r="B75" i="53"/>
  <c r="I140" i="56" l="1"/>
  <c r="I141" i="56"/>
  <c r="E73" i="56" s="1"/>
  <c r="E85" i="56" s="1"/>
  <c r="E99" i="56" s="1"/>
  <c r="C80" i="56"/>
  <c r="J137" i="56"/>
  <c r="E49" i="56"/>
  <c r="E109" i="56"/>
  <c r="D108" i="56"/>
  <c r="D50" i="56" s="1"/>
  <c r="D59" i="56" s="1"/>
  <c r="F74" i="56"/>
  <c r="G58" i="56"/>
  <c r="F52" i="56"/>
  <c r="F47" i="56"/>
  <c r="H141" i="56"/>
  <c r="D73" i="56" s="1"/>
  <c r="D85" i="56" s="1"/>
  <c r="D99" i="56" s="1"/>
  <c r="J48" i="56"/>
  <c r="O136" i="56"/>
  <c r="X33" i="15"/>
  <c r="X34" i="15"/>
  <c r="X32" i="15"/>
  <c r="T31" i="15"/>
  <c r="D80" i="56" l="1"/>
  <c r="F109" i="56"/>
  <c r="E108" i="56"/>
  <c r="E50" i="56" s="1"/>
  <c r="E59" i="56" s="1"/>
  <c r="P136" i="56"/>
  <c r="K48" i="56"/>
  <c r="G74" i="56"/>
  <c r="G52" i="56"/>
  <c r="H58" i="56"/>
  <c r="G47" i="56"/>
  <c r="K137" i="56"/>
  <c r="F49" i="56"/>
  <c r="J140" i="56"/>
  <c r="X64" i="57"/>
  <c r="Z64" i="57" s="1"/>
  <c r="T64" i="57"/>
  <c r="V64" i="57" s="1"/>
  <c r="C64" i="57"/>
  <c r="X63" i="57"/>
  <c r="Z63" i="57" s="1"/>
  <c r="T63" i="57"/>
  <c r="C63" i="57"/>
  <c r="X62" i="57"/>
  <c r="Z62" i="57" s="1"/>
  <c r="T62" i="57"/>
  <c r="V62" i="57" s="1"/>
  <c r="C62" i="57"/>
  <c r="D62" i="57" s="1"/>
  <c r="X61" i="57"/>
  <c r="Z61" i="57" s="1"/>
  <c r="T61" i="57"/>
  <c r="V61" i="57" s="1"/>
  <c r="C61" i="57"/>
  <c r="D61" i="57" s="1"/>
  <c r="X60" i="57"/>
  <c r="Z60" i="57" s="1"/>
  <c r="T60" i="57"/>
  <c r="V60" i="57" s="1"/>
  <c r="C60" i="57"/>
  <c r="X59" i="57"/>
  <c r="Z59" i="57" s="1"/>
  <c r="T59" i="57"/>
  <c r="C59" i="57"/>
  <c r="X58" i="57"/>
  <c r="Z58" i="57" s="1"/>
  <c r="T58" i="57"/>
  <c r="V58" i="57" s="1"/>
  <c r="C58" i="57"/>
  <c r="D58" i="57" s="1"/>
  <c r="X57" i="57"/>
  <c r="Z57" i="57" s="1"/>
  <c r="T57" i="57"/>
  <c r="V57" i="57" s="1"/>
  <c r="C57" i="57"/>
  <c r="D57" i="57" s="1"/>
  <c r="X56" i="57"/>
  <c r="Z56" i="57" s="1"/>
  <c r="T56" i="57"/>
  <c r="V56" i="57" s="1"/>
  <c r="C56" i="57"/>
  <c r="X55" i="57"/>
  <c r="Z55" i="57" s="1"/>
  <c r="T55" i="57"/>
  <c r="C55" i="57"/>
  <c r="X54" i="57"/>
  <c r="Z54" i="57" s="1"/>
  <c r="T54" i="57"/>
  <c r="V54" i="57" s="1"/>
  <c r="C54" i="57"/>
  <c r="D54" i="57" s="1"/>
  <c r="X53" i="57"/>
  <c r="Z53" i="57" s="1"/>
  <c r="T53" i="57"/>
  <c r="V53" i="57" s="1"/>
  <c r="C53" i="57"/>
  <c r="D53" i="57" s="1"/>
  <c r="T52" i="57"/>
  <c r="V52" i="57" s="1"/>
  <c r="X51" i="57"/>
  <c r="Z51" i="57" s="1"/>
  <c r="T51" i="57"/>
  <c r="C51" i="57"/>
  <c r="X50" i="57"/>
  <c r="Z50" i="57" s="1"/>
  <c r="T50" i="57"/>
  <c r="V50" i="57" s="1"/>
  <c r="C50" i="57"/>
  <c r="D50" i="57" s="1"/>
  <c r="X49" i="57"/>
  <c r="Z49" i="57" s="1"/>
  <c r="T49" i="57"/>
  <c r="V49" i="57" s="1"/>
  <c r="C49" i="57"/>
  <c r="D49" i="57" s="1"/>
  <c r="X48" i="57"/>
  <c r="T48" i="57"/>
  <c r="V48" i="57" s="1"/>
  <c r="C48" i="57"/>
  <c r="D48" i="57" s="1"/>
  <c r="X47" i="57"/>
  <c r="Z47" i="57" s="1"/>
  <c r="T47" i="57"/>
  <c r="V47" i="57" s="1"/>
  <c r="C47" i="57"/>
  <c r="X46" i="57"/>
  <c r="Z46" i="57" s="1"/>
  <c r="T46" i="57"/>
  <c r="V46" i="57" s="1"/>
  <c r="C46" i="57"/>
  <c r="X45" i="57"/>
  <c r="Z45" i="57" s="1"/>
  <c r="T45" i="57"/>
  <c r="V45" i="57" s="1"/>
  <c r="C45" i="57"/>
  <c r="D45" i="57" s="1"/>
  <c r="X44" i="57"/>
  <c r="T44" i="57"/>
  <c r="V44" i="57" s="1"/>
  <c r="C44" i="57"/>
  <c r="X43" i="57"/>
  <c r="Z43" i="57" s="1"/>
  <c r="T43" i="57"/>
  <c r="V43" i="57" s="1"/>
  <c r="C43" i="57"/>
  <c r="X42" i="57"/>
  <c r="Z42" i="57" s="1"/>
  <c r="T42" i="57"/>
  <c r="V42" i="57" s="1"/>
  <c r="C42" i="57"/>
  <c r="D42" i="57" s="1"/>
  <c r="X41" i="57"/>
  <c r="Z41" i="57" s="1"/>
  <c r="T41" i="57"/>
  <c r="V41" i="57" s="1"/>
  <c r="C41" i="57"/>
  <c r="D41" i="57" s="1"/>
  <c r="X40" i="57"/>
  <c r="T40" i="57"/>
  <c r="V40" i="57" s="1"/>
  <c r="C40" i="57"/>
  <c r="D40" i="57" s="1"/>
  <c r="X39" i="57"/>
  <c r="Z39" i="57" s="1"/>
  <c r="T39" i="57"/>
  <c r="V39" i="57" s="1"/>
  <c r="C39" i="57"/>
  <c r="X38" i="57"/>
  <c r="Z38" i="57" s="1"/>
  <c r="T38" i="57"/>
  <c r="V38" i="57" s="1"/>
  <c r="C38" i="57"/>
  <c r="X37" i="57"/>
  <c r="Z37" i="57" s="1"/>
  <c r="T37" i="57"/>
  <c r="V37" i="57" s="1"/>
  <c r="C37" i="57"/>
  <c r="D37" i="57" s="1"/>
  <c r="X36" i="57"/>
  <c r="T36" i="57"/>
  <c r="V36" i="57" s="1"/>
  <c r="C36" i="57"/>
  <c r="X35" i="57"/>
  <c r="Z35" i="57" s="1"/>
  <c r="T35" i="57"/>
  <c r="V35" i="57" s="1"/>
  <c r="C35" i="57"/>
  <c r="X34" i="57"/>
  <c r="Z34" i="57" s="1"/>
  <c r="T34" i="57"/>
  <c r="V34" i="57" s="1"/>
  <c r="C34" i="57"/>
  <c r="D34" i="57" s="1"/>
  <c r="X33" i="57"/>
  <c r="Z33" i="57" s="1"/>
  <c r="T33" i="57"/>
  <c r="V33" i="57" s="1"/>
  <c r="C33" i="57"/>
  <c r="D33" i="57" s="1"/>
  <c r="X32" i="57"/>
  <c r="T32" i="57"/>
  <c r="V32" i="57" s="1"/>
  <c r="C32" i="57"/>
  <c r="D32" i="57" s="1"/>
  <c r="X31" i="57"/>
  <c r="Z31" i="57" s="1"/>
  <c r="T31" i="57"/>
  <c r="V31" i="57" s="1"/>
  <c r="C31" i="57"/>
  <c r="X30" i="57"/>
  <c r="Z30" i="57" s="1"/>
  <c r="T30" i="57"/>
  <c r="V30" i="57" s="1"/>
  <c r="C30" i="57"/>
  <c r="X29" i="57"/>
  <c r="Z29" i="57" s="1"/>
  <c r="T29" i="57"/>
  <c r="V29" i="57" s="1"/>
  <c r="C29" i="57"/>
  <c r="D29" i="57" s="1"/>
  <c r="X28" i="57"/>
  <c r="T28" i="57"/>
  <c r="V28" i="57" s="1"/>
  <c r="C28" i="57"/>
  <c r="C27" i="57"/>
  <c r="X26" i="57"/>
  <c r="Z26" i="57" s="1"/>
  <c r="T26" i="57"/>
  <c r="V26" i="57" s="1"/>
  <c r="C26" i="57"/>
  <c r="D26" i="57" s="1"/>
  <c r="X25" i="57"/>
  <c r="Z25" i="57" s="1"/>
  <c r="T25" i="57"/>
  <c r="V25" i="57" s="1"/>
  <c r="C25" i="57"/>
  <c r="D25" i="57" s="1"/>
  <c r="C24" i="57"/>
  <c r="A11" i="57"/>
  <c r="A8" i="57"/>
  <c r="D64" i="57"/>
  <c r="D63" i="57"/>
  <c r="D60" i="57"/>
  <c r="D59" i="57"/>
  <c r="D56" i="57"/>
  <c r="D55" i="57"/>
  <c r="D51" i="57"/>
  <c r="D47" i="57"/>
  <c r="D46" i="57"/>
  <c r="D44" i="57"/>
  <c r="D43" i="57"/>
  <c r="D39" i="57"/>
  <c r="D38" i="57"/>
  <c r="D36" i="57"/>
  <c r="D35" i="57"/>
  <c r="D31" i="57"/>
  <c r="D30" i="57"/>
  <c r="D28" i="57"/>
  <c r="AK24" i="57"/>
  <c r="AJ24" i="57"/>
  <c r="AG24" i="57"/>
  <c r="AF24" i="57"/>
  <c r="AC24" i="57"/>
  <c r="AB24" i="57"/>
  <c r="B126" i="56" l="1"/>
  <c r="Z28" i="57"/>
  <c r="Z36" i="57"/>
  <c r="Z40" i="57"/>
  <c r="Z44" i="57"/>
  <c r="Z48" i="57"/>
  <c r="V51" i="57"/>
  <c r="V55" i="57"/>
  <c r="V59" i="57"/>
  <c r="V63" i="57"/>
  <c r="E80" i="56"/>
  <c r="G109" i="56"/>
  <c r="F108" i="56"/>
  <c r="F50" i="56" s="1"/>
  <c r="F59" i="56" s="1"/>
  <c r="K140" i="56"/>
  <c r="K141" i="56"/>
  <c r="G73" i="56" s="1"/>
  <c r="G85" i="56" s="1"/>
  <c r="G99" i="56" s="1"/>
  <c r="Q136" i="56"/>
  <c r="L48" i="56"/>
  <c r="J141" i="56"/>
  <c r="F73" i="56" s="1"/>
  <c r="F85" i="56" s="1"/>
  <c r="F99" i="56" s="1"/>
  <c r="L137" i="56"/>
  <c r="G49" i="56"/>
  <c r="H74" i="56"/>
  <c r="H52" i="56"/>
  <c r="I58" i="56"/>
  <c r="H47" i="56"/>
  <c r="Z32"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B81" i="56" l="1"/>
  <c r="B29" i="56"/>
  <c r="H49" i="56"/>
  <c r="M137" i="56"/>
  <c r="L140" i="56"/>
  <c r="L141" i="56"/>
  <c r="H73" i="56" s="1"/>
  <c r="H85" i="56" s="1"/>
  <c r="H99" i="56" s="1"/>
  <c r="I74" i="56"/>
  <c r="J58" i="56"/>
  <c r="I52" i="56"/>
  <c r="I47" i="56"/>
  <c r="F80" i="56"/>
  <c r="H61" i="56"/>
  <c r="H60" i="56" s="1"/>
  <c r="R136" i="56"/>
  <c r="M48" i="56"/>
  <c r="H109" i="56"/>
  <c r="G108" i="56"/>
  <c r="G50" i="56" s="1"/>
  <c r="G59" i="56" s="1"/>
  <c r="X53" i="15"/>
  <c r="X55" i="15"/>
  <c r="AB55" i="15" s="1"/>
  <c r="X57" i="15"/>
  <c r="X58" i="15"/>
  <c r="AB58" i="15" s="1"/>
  <c r="X48" i="15"/>
  <c r="X45" i="15"/>
  <c r="X36" i="15"/>
  <c r="AB36" i="15" s="1"/>
  <c r="X37" i="15"/>
  <c r="X38" i="15"/>
  <c r="X40" i="15"/>
  <c r="AB40" i="15" s="1"/>
  <c r="X41" i="15"/>
  <c r="AB41" i="15" s="1"/>
  <c r="E41" i="15" s="1"/>
  <c r="X42" i="15"/>
  <c r="X39" i="15"/>
  <c r="AB64" i="15"/>
  <c r="AB63" i="15"/>
  <c r="AB62" i="15"/>
  <c r="AB61" i="15"/>
  <c r="AB60" i="15"/>
  <c r="AB59" i="15"/>
  <c r="L57" i="15"/>
  <c r="L56" i="15"/>
  <c r="L54" i="15"/>
  <c r="AB53" i="15"/>
  <c r="E53" i="15" s="1"/>
  <c r="C52" i="15"/>
  <c r="C52" i="57" s="1"/>
  <c r="D52" i="57" s="1"/>
  <c r="AB51" i="15"/>
  <c r="L50" i="15"/>
  <c r="C50" i="15"/>
  <c r="X50" i="15" s="1"/>
  <c r="L49" i="15"/>
  <c r="C49" i="15"/>
  <c r="X49" i="15" s="1"/>
  <c r="L48" i="15"/>
  <c r="C48" i="15"/>
  <c r="L47" i="15"/>
  <c r="C47" i="15"/>
  <c r="C56" i="15" s="1"/>
  <c r="X56" i="15" s="1"/>
  <c r="L46" i="15"/>
  <c r="C46" i="15"/>
  <c r="X46" i="15" s="1"/>
  <c r="L45" i="15"/>
  <c r="C45" i="15"/>
  <c r="C54" i="15" s="1"/>
  <c r="X54" i="15" s="1"/>
  <c r="C44" i="15"/>
  <c r="X44" i="15" s="1"/>
  <c r="AB44" i="15" s="1"/>
  <c r="AB43" i="15"/>
  <c r="AB42" i="15"/>
  <c r="AB39" i="15"/>
  <c r="E39" i="15" s="1"/>
  <c r="AB38" i="15"/>
  <c r="AB37" i="15"/>
  <c r="E37" i="15" s="1"/>
  <c r="AB35" i="15"/>
  <c r="AB34" i="15"/>
  <c r="AB33" i="15"/>
  <c r="AB32" i="15"/>
  <c r="AB31" i="15"/>
  <c r="AB30" i="15"/>
  <c r="AB29" i="15"/>
  <c r="AB28" i="15"/>
  <c r="AB27" i="15"/>
  <c r="E27" i="15"/>
  <c r="AB26" i="15"/>
  <c r="E26" i="15"/>
  <c r="AB25" i="15"/>
  <c r="E25" i="15"/>
  <c r="AB24" i="15"/>
  <c r="Y24" i="15"/>
  <c r="X24" i="15"/>
  <c r="W24" i="15"/>
  <c r="U24" i="15"/>
  <c r="T24" i="15"/>
  <c r="S24" i="15"/>
  <c r="R24" i="15"/>
  <c r="Q24" i="15"/>
  <c r="P24" i="15"/>
  <c r="O24" i="15"/>
  <c r="N24" i="15"/>
  <c r="M24" i="15"/>
  <c r="L24" i="15"/>
  <c r="K24" i="15"/>
  <c r="J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61" i="56" l="1"/>
  <c r="D61" i="56"/>
  <c r="D60" i="56" s="1"/>
  <c r="D66" i="56" s="1"/>
  <c r="E61" i="56"/>
  <c r="E60" i="56" s="1"/>
  <c r="E66" i="56" s="1"/>
  <c r="F61" i="56"/>
  <c r="F60" i="56" s="1"/>
  <c r="F66" i="56" s="1"/>
  <c r="B54" i="56"/>
  <c r="C67" i="56"/>
  <c r="AQ81" i="56"/>
  <c r="B79" i="56"/>
  <c r="B99" i="56"/>
  <c r="G61" i="56"/>
  <c r="G60" i="56" s="1"/>
  <c r="G66" i="56" s="1"/>
  <c r="S136" i="56"/>
  <c r="N48" i="56"/>
  <c r="J74" i="56"/>
  <c r="K58" i="56"/>
  <c r="J52" i="56"/>
  <c r="J47" i="56"/>
  <c r="G80" i="56"/>
  <c r="M140" i="56"/>
  <c r="N137" i="56"/>
  <c r="I49" i="56"/>
  <c r="I109" i="56"/>
  <c r="H108" i="56"/>
  <c r="H50" i="56" s="1"/>
  <c r="H59" i="56" s="1"/>
  <c r="I61" i="56"/>
  <c r="I60" i="56" s="1"/>
  <c r="AB57" i="15"/>
  <c r="X47" i="15"/>
  <c r="E44" i="15"/>
  <c r="E42" i="15"/>
  <c r="X52" i="15"/>
  <c r="AB54" i="15"/>
  <c r="E38" i="15"/>
  <c r="E40" i="15"/>
  <c r="E36" i="15"/>
  <c r="E55" i="15"/>
  <c r="AB49" i="15"/>
  <c r="AB45" i="15"/>
  <c r="AB46" i="15"/>
  <c r="E54" i="15"/>
  <c r="E57" i="15"/>
  <c r="AB50" i="15"/>
  <c r="AB48" i="15"/>
  <c r="AB56" i="15"/>
  <c r="AB47" i="15"/>
  <c r="E52" i="15"/>
  <c r="E28" i="15"/>
  <c r="E24" i="15" s="1"/>
  <c r="A5" i="53"/>
  <c r="F68" i="56" l="1"/>
  <c r="F75" i="56" s="1"/>
  <c r="C76" i="56"/>
  <c r="F76" i="56"/>
  <c r="D67" i="56"/>
  <c r="D68" i="56" s="1"/>
  <c r="B55" i="56"/>
  <c r="B56" i="56" s="1"/>
  <c r="B69" i="56" s="1"/>
  <c r="C60" i="56"/>
  <c r="C66" i="56" s="1"/>
  <c r="C68" i="56" s="1"/>
  <c r="C79" i="56"/>
  <c r="T136" i="56"/>
  <c r="O48" i="56"/>
  <c r="H80" i="56"/>
  <c r="H66" i="56"/>
  <c r="N140" i="56"/>
  <c r="J109" i="56"/>
  <c r="I108" i="56"/>
  <c r="I50" i="56" s="1"/>
  <c r="I59" i="56" s="1"/>
  <c r="M141" i="56"/>
  <c r="I73" i="56" s="1"/>
  <c r="I85" i="56" s="1"/>
  <c r="I99" i="56" s="1"/>
  <c r="K52" i="56"/>
  <c r="K74" i="56"/>
  <c r="L58" i="56"/>
  <c r="K47" i="56"/>
  <c r="O137" i="56"/>
  <c r="J49" i="56"/>
  <c r="J61" i="56"/>
  <c r="J60" i="56" s="1"/>
  <c r="AB52" i="15"/>
  <c r="X52" i="57"/>
  <c r="E47" i="15"/>
  <c r="E50" i="15"/>
  <c r="E49" i="15"/>
  <c r="E48" i="15"/>
  <c r="E46" i="15"/>
  <c r="E45" i="15"/>
  <c r="E56" i="15"/>
  <c r="R27" i="14"/>
  <c r="Q27" i="14"/>
  <c r="D75" i="56" l="1"/>
  <c r="B70" i="56"/>
  <c r="B77" i="56"/>
  <c r="C75" i="56"/>
  <c r="C53" i="56"/>
  <c r="D76" i="56"/>
  <c r="E67" i="56"/>
  <c r="D79" i="56"/>
  <c r="B82" i="56"/>
  <c r="P137" i="56"/>
  <c r="K49" i="56"/>
  <c r="K61" i="56" s="1"/>
  <c r="K60" i="56" s="1"/>
  <c r="O140" i="56"/>
  <c r="O141" i="56"/>
  <c r="K73" i="56" s="1"/>
  <c r="K85" i="56" s="1"/>
  <c r="K99" i="56" s="1"/>
  <c r="L52" i="56"/>
  <c r="L74" i="56"/>
  <c r="M58" i="56"/>
  <c r="L47" i="56"/>
  <c r="I80" i="56"/>
  <c r="I66" i="56"/>
  <c r="N141" i="56"/>
  <c r="J73" i="56" s="1"/>
  <c r="J85" i="56" s="1"/>
  <c r="J99" i="56" s="1"/>
  <c r="K109" i="56"/>
  <c r="J108" i="56"/>
  <c r="J50" i="56" s="1"/>
  <c r="J59" i="56" s="1"/>
  <c r="U136" i="56"/>
  <c r="P48" i="56"/>
  <c r="Z52" i="57"/>
  <c r="C55" i="56" l="1"/>
  <c r="C82" i="56" s="1"/>
  <c r="B71" i="56"/>
  <c r="B78" i="56" s="1"/>
  <c r="B83" i="56" s="1"/>
  <c r="E79" i="56"/>
  <c r="E76" i="56"/>
  <c r="F67" i="56"/>
  <c r="G67" i="56" s="1"/>
  <c r="E68" i="56"/>
  <c r="K108" i="56"/>
  <c r="K50" i="56" s="1"/>
  <c r="K59" i="56" s="1"/>
  <c r="L109" i="56"/>
  <c r="L61" i="56"/>
  <c r="L60" i="56" s="1"/>
  <c r="Q48" i="56"/>
  <c r="V136" i="56"/>
  <c r="M74" i="56"/>
  <c r="N58" i="56"/>
  <c r="M52" i="56"/>
  <c r="M47" i="56"/>
  <c r="P140" i="56"/>
  <c r="P141" i="56"/>
  <c r="L73" i="56" s="1"/>
  <c r="L85" i="56" s="1"/>
  <c r="L99" i="56" s="1"/>
  <c r="Q137" i="56"/>
  <c r="L49" i="56"/>
  <c r="J66" i="56"/>
  <c r="J80" i="56"/>
  <c r="S27" i="14"/>
  <c r="S23" i="12"/>
  <c r="J23" i="12"/>
  <c r="H23" i="12"/>
  <c r="D53" i="56" l="1"/>
  <c r="B72" i="56"/>
  <c r="D55" i="56"/>
  <c r="D82" i="56" s="1"/>
  <c r="G76" i="56"/>
  <c r="H67" i="56"/>
  <c r="G68" i="56"/>
  <c r="G75" i="56" s="1"/>
  <c r="B84" i="56"/>
  <c r="B89" i="56" s="1"/>
  <c r="B86" i="56"/>
  <c r="B88" i="56"/>
  <c r="C56" i="56"/>
  <c r="C69" i="56" s="1"/>
  <c r="E75" i="56"/>
  <c r="F79" i="56"/>
  <c r="G79" i="56" s="1"/>
  <c r="N74" i="56"/>
  <c r="O58" i="56"/>
  <c r="N52" i="56"/>
  <c r="N47" i="56"/>
  <c r="M109" i="56"/>
  <c r="L108" i="56"/>
  <c r="L50" i="56" s="1"/>
  <c r="L59" i="56" s="1"/>
  <c r="R137" i="56"/>
  <c r="M49" i="56"/>
  <c r="Q141" i="56"/>
  <c r="M73" i="56" s="1"/>
  <c r="M85" i="56" s="1"/>
  <c r="M99" i="56" s="1"/>
  <c r="Q140" i="56"/>
  <c r="K66" i="56"/>
  <c r="K80" i="56"/>
  <c r="M61" i="56"/>
  <c r="M60" i="56" s="1"/>
  <c r="W136" i="56"/>
  <c r="R48" i="56"/>
  <c r="B22" i="53"/>
  <c r="A15" i="53"/>
  <c r="B21" i="53" s="1"/>
  <c r="A12" i="53"/>
  <c r="A9" i="53"/>
  <c r="H76" i="56" l="1"/>
  <c r="I67" i="56"/>
  <c r="H68" i="56"/>
  <c r="H75" i="56" s="1"/>
  <c r="H79" i="56"/>
  <c r="C77" i="56"/>
  <c r="C70" i="56"/>
  <c r="B87" i="56"/>
  <c r="B90" i="56" s="1"/>
  <c r="D56" i="56"/>
  <c r="D69" i="56" s="1"/>
  <c r="E53" i="56"/>
  <c r="P58" i="56"/>
  <c r="O74" i="56"/>
  <c r="O52" i="56"/>
  <c r="O47" i="56"/>
  <c r="X136" i="56"/>
  <c r="S48" i="56"/>
  <c r="R141" i="56"/>
  <c r="N73" i="56" s="1"/>
  <c r="N85" i="56" s="1"/>
  <c r="N99" i="56" s="1"/>
  <c r="R140" i="56"/>
  <c r="L80" i="56"/>
  <c r="L66" i="56"/>
  <c r="N49" i="56"/>
  <c r="N61" i="56" s="1"/>
  <c r="N60" i="56" s="1"/>
  <c r="S137" i="56"/>
  <c r="M108" i="56"/>
  <c r="M50" i="56" s="1"/>
  <c r="M59" i="56" s="1"/>
  <c r="N109" i="56"/>
  <c r="A15" i="12"/>
  <c r="C71" i="56" l="1"/>
  <c r="C72" i="56" s="1"/>
  <c r="J67" i="56"/>
  <c r="I76" i="56"/>
  <c r="I68" i="56"/>
  <c r="I75" i="56" s="1"/>
  <c r="D77" i="56"/>
  <c r="D70" i="56"/>
  <c r="E55" i="56"/>
  <c r="E82" i="56" s="1"/>
  <c r="F53" i="56"/>
  <c r="I79" i="56"/>
  <c r="T137" i="56"/>
  <c r="O49" i="56"/>
  <c r="O109" i="56"/>
  <c r="N108" i="56"/>
  <c r="N50" i="56" s="1"/>
  <c r="N59" i="56" s="1"/>
  <c r="Y136" i="56"/>
  <c r="T48" i="56"/>
  <c r="Q58" i="56"/>
  <c r="P52" i="56"/>
  <c r="P47" i="56"/>
  <c r="P74" i="56"/>
  <c r="M80" i="56"/>
  <c r="M66" i="56"/>
  <c r="S141" i="56"/>
  <c r="O73" i="56" s="1"/>
  <c r="O85" i="56" s="1"/>
  <c r="O99" i="56" s="1"/>
  <c r="S140" i="56"/>
  <c r="O61" i="56"/>
  <c r="O60" i="56" s="1"/>
  <c r="A8" i="17"/>
  <c r="E9" i="14"/>
  <c r="D71" i="56" l="1"/>
  <c r="D72" i="56"/>
  <c r="J79" i="56"/>
  <c r="K79" i="56" s="1"/>
  <c r="F55" i="56"/>
  <c r="F82" i="56" s="1"/>
  <c r="C78" i="56"/>
  <c r="C83" i="56" s="1"/>
  <c r="E56" i="56"/>
  <c r="E69" i="56" s="1"/>
  <c r="K67" i="56"/>
  <c r="J76" i="56"/>
  <c r="J68" i="56"/>
  <c r="J75" i="56" s="1"/>
  <c r="N80" i="56"/>
  <c r="N66" i="56"/>
  <c r="Q52" i="56"/>
  <c r="Q47" i="56"/>
  <c r="Q74" i="56"/>
  <c r="R58" i="56"/>
  <c r="U48" i="56"/>
  <c r="Z136" i="56"/>
  <c r="T140" i="56"/>
  <c r="T141" i="56"/>
  <c r="P73" i="56" s="1"/>
  <c r="P85" i="56" s="1"/>
  <c r="P99" i="56" s="1"/>
  <c r="O108" i="56"/>
  <c r="O50" i="56" s="1"/>
  <c r="O59" i="56" s="1"/>
  <c r="P109" i="56"/>
  <c r="P49" i="56"/>
  <c r="P61" i="56" s="1"/>
  <c r="P60" i="56" s="1"/>
  <c r="U137" i="56"/>
  <c r="A15" i="5"/>
  <c r="A12" i="5"/>
  <c r="A9" i="5"/>
  <c r="A5" i="5"/>
  <c r="A14" i="15"/>
  <c r="A11" i="15"/>
  <c r="A8" i="15"/>
  <c r="A4" i="15"/>
  <c r="A15" i="16"/>
  <c r="A14" i="57" s="1"/>
  <c r="A12" i="16"/>
  <c r="A9" i="16"/>
  <c r="A15" i="10"/>
  <c r="A12" i="10"/>
  <c r="A9" i="10"/>
  <c r="A5" i="10"/>
  <c r="A4" i="17"/>
  <c r="A14" i="17"/>
  <c r="A11" i="17"/>
  <c r="A6" i="13"/>
  <c r="A5" i="14"/>
  <c r="A4" i="12"/>
  <c r="A5" i="16" s="1"/>
  <c r="A4" i="57" s="1"/>
  <c r="A5" i="6"/>
  <c r="A15" i="6"/>
  <c r="A12" i="6"/>
  <c r="A9" i="6"/>
  <c r="E15" i="14"/>
  <c r="E12" i="14"/>
  <c r="A16" i="13"/>
  <c r="A13" i="13"/>
  <c r="A10" i="13"/>
  <c r="A14" i="12"/>
  <c r="A11" i="12"/>
  <c r="A8" i="12"/>
  <c r="G53" i="56" l="1"/>
  <c r="E77" i="56"/>
  <c r="E70" i="56"/>
  <c r="G55" i="56"/>
  <c r="G82" i="56" s="1"/>
  <c r="D78" i="56"/>
  <c r="D83" i="56" s="1"/>
  <c r="D86" i="56" s="1"/>
  <c r="F56" i="56"/>
  <c r="F69" i="56" s="1"/>
  <c r="L67" i="56"/>
  <c r="K76" i="56"/>
  <c r="K68" i="56"/>
  <c r="K75" i="56" s="1"/>
  <c r="C86" i="56"/>
  <c r="C84" i="56"/>
  <c r="C89" i="56" s="1"/>
  <c r="C88" i="56"/>
  <c r="D88" i="56"/>
  <c r="L79" i="56"/>
  <c r="Q109" i="56"/>
  <c r="P108" i="56"/>
  <c r="P50" i="56" s="1"/>
  <c r="P59" i="56" s="1"/>
  <c r="R74" i="56"/>
  <c r="R52" i="56"/>
  <c r="R47" i="56"/>
  <c r="S58" i="56"/>
  <c r="O66" i="56"/>
  <c r="O80" i="56"/>
  <c r="U140" i="56"/>
  <c r="U141" i="56"/>
  <c r="Q73" i="56" s="1"/>
  <c r="Q85" i="56" s="1"/>
  <c r="Q99" i="56" s="1"/>
  <c r="V137" i="56"/>
  <c r="Q49" i="56"/>
  <c r="AA136" i="56"/>
  <c r="V48" i="56"/>
  <c r="Q61" i="56"/>
  <c r="Q60"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56" i="56" l="1"/>
  <c r="G69" i="56" s="1"/>
  <c r="M79" i="56"/>
  <c r="N79" i="56" s="1"/>
  <c r="O79" i="56" s="1"/>
  <c r="P79" i="56" s="1"/>
  <c r="D84" i="56"/>
  <c r="D89" i="56" s="1"/>
  <c r="L76" i="56"/>
  <c r="M67" i="56"/>
  <c r="L68" i="56"/>
  <c r="L75" i="56" s="1"/>
  <c r="H53" i="56"/>
  <c r="E71" i="56"/>
  <c r="E78" i="56" s="1"/>
  <c r="E83" i="56" s="1"/>
  <c r="C87" i="56"/>
  <c r="C90" i="56" s="1"/>
  <c r="D87" i="56"/>
  <c r="D90" i="56" s="1"/>
  <c r="G70" i="56"/>
  <c r="G77" i="56"/>
  <c r="F77" i="56"/>
  <c r="F70" i="56"/>
  <c r="AB136" i="56"/>
  <c r="W48" i="56"/>
  <c r="W137" i="56"/>
  <c r="R49" i="56"/>
  <c r="V140" i="56"/>
  <c r="T58" i="56"/>
  <c r="S74" i="56"/>
  <c r="S52" i="56"/>
  <c r="S47" i="56"/>
  <c r="P80" i="56"/>
  <c r="P66" i="56"/>
  <c r="R61" i="56"/>
  <c r="R60" i="56" s="1"/>
  <c r="R109" i="56"/>
  <c r="Q108" i="56"/>
  <c r="Q50" i="56" s="1"/>
  <c r="Q59" i="56" s="1"/>
  <c r="F71" i="56" l="1"/>
  <c r="F78" i="56" s="1"/>
  <c r="F83" i="56" s="1"/>
  <c r="F86" i="56" s="1"/>
  <c r="E72" i="56"/>
  <c r="H55" i="56"/>
  <c r="H82" i="56" s="1"/>
  <c r="E86" i="56"/>
  <c r="E84" i="56"/>
  <c r="E89" i="56" s="1"/>
  <c r="E88" i="56"/>
  <c r="M76" i="56"/>
  <c r="N67" i="56"/>
  <c r="M68" i="56"/>
  <c r="M75" i="56" s="1"/>
  <c r="G71" i="56"/>
  <c r="Q66" i="56"/>
  <c r="Q80" i="56"/>
  <c r="Q79" i="56"/>
  <c r="S109" i="56"/>
  <c r="R108" i="56"/>
  <c r="R50" i="56" s="1"/>
  <c r="R59" i="56" s="1"/>
  <c r="T74" i="56"/>
  <c r="U58" i="56"/>
  <c r="T52" i="56"/>
  <c r="T47" i="56"/>
  <c r="W140" i="56"/>
  <c r="AC136" i="56"/>
  <c r="X48" i="56"/>
  <c r="V141" i="56"/>
  <c r="R73" i="56" s="1"/>
  <c r="R85" i="56" s="1"/>
  <c r="R99" i="56" s="1"/>
  <c r="X137" i="56"/>
  <c r="S49" i="56"/>
  <c r="S61" i="56" s="1"/>
  <c r="S60" i="56" s="1"/>
  <c r="F88" i="56" l="1"/>
  <c r="F84" i="56"/>
  <c r="F89" i="56" s="1"/>
  <c r="G78" i="56"/>
  <c r="G83" i="56" s="1"/>
  <c r="G86" i="56" s="1"/>
  <c r="G87" i="56" s="1"/>
  <c r="G84" i="56"/>
  <c r="G72" i="56"/>
  <c r="I53" i="56"/>
  <c r="O67" i="56"/>
  <c r="N76" i="56"/>
  <c r="N68" i="56"/>
  <c r="N75" i="56" s="1"/>
  <c r="F87" i="56"/>
  <c r="E87" i="56"/>
  <c r="E90" i="56" s="1"/>
  <c r="H56" i="56"/>
  <c r="H69" i="56" s="1"/>
  <c r="F72" i="56"/>
  <c r="X140" i="56"/>
  <c r="X141" i="56" s="1"/>
  <c r="T73" i="56" s="1"/>
  <c r="T85" i="56" s="1"/>
  <c r="T99" i="56" s="1"/>
  <c r="U52" i="56"/>
  <c r="U47" i="56"/>
  <c r="U74" i="56"/>
  <c r="V58" i="56"/>
  <c r="Y137" i="56"/>
  <c r="T49" i="56"/>
  <c r="W141" i="56"/>
  <c r="S73" i="56" s="1"/>
  <c r="S85" i="56" s="1"/>
  <c r="S99" i="56" s="1"/>
  <c r="AD136" i="56"/>
  <c r="Y48" i="56"/>
  <c r="T109" i="56"/>
  <c r="S108" i="56"/>
  <c r="S50" i="56" s="1"/>
  <c r="S59" i="56" s="1"/>
  <c r="T61" i="56"/>
  <c r="T60" i="56" s="1"/>
  <c r="R80" i="56"/>
  <c r="R66" i="56"/>
  <c r="R79" i="56"/>
  <c r="G89" i="56" l="1"/>
  <c r="F90" i="56"/>
  <c r="G88" i="56"/>
  <c r="H77" i="56"/>
  <c r="H70" i="56"/>
  <c r="I55" i="56"/>
  <c r="I82" i="56" s="1"/>
  <c r="O76" i="56"/>
  <c r="P67" i="56"/>
  <c r="O68" i="56"/>
  <c r="O75" i="56" s="1"/>
  <c r="G90" i="56"/>
  <c r="AE136" i="56"/>
  <c r="Z48" i="56"/>
  <c r="V74" i="56"/>
  <c r="V52" i="56"/>
  <c r="V47" i="56"/>
  <c r="W58" i="56"/>
  <c r="T108" i="56"/>
  <c r="T50" i="56" s="1"/>
  <c r="T59" i="56" s="1"/>
  <c r="U109" i="56"/>
  <c r="U61" i="56"/>
  <c r="U60" i="56" s="1"/>
  <c r="S80" i="56"/>
  <c r="S66" i="56"/>
  <c r="S79" i="56"/>
  <c r="Z137" i="56"/>
  <c r="U49" i="56"/>
  <c r="Y140" i="56"/>
  <c r="Y141" i="56" s="1"/>
  <c r="U73" i="56" s="1"/>
  <c r="U85" i="56" s="1"/>
  <c r="U99" i="56" s="1"/>
  <c r="P76" i="56" l="1"/>
  <c r="Q67" i="56"/>
  <c r="P68" i="56"/>
  <c r="P75" i="56" s="1"/>
  <c r="H71" i="56"/>
  <c r="H72" i="56" s="1"/>
  <c r="I56" i="56"/>
  <c r="I69" i="56" s="1"/>
  <c r="J53" i="56"/>
  <c r="X58" i="56"/>
  <c r="W74" i="56"/>
  <c r="W52" i="56"/>
  <c r="W47" i="56"/>
  <c r="AA137" i="56"/>
  <c r="V49" i="56"/>
  <c r="V61" i="56" s="1"/>
  <c r="V60" i="56" s="1"/>
  <c r="T80" i="56"/>
  <c r="T66" i="56"/>
  <c r="T79" i="56"/>
  <c r="Z140" i="56"/>
  <c r="U108" i="56"/>
  <c r="U50" i="56" s="1"/>
  <c r="U59" i="56" s="1"/>
  <c r="V109" i="56"/>
  <c r="AF136" i="56"/>
  <c r="AA48" i="56"/>
  <c r="I70" i="56" l="1"/>
  <c r="I77" i="56"/>
  <c r="J55" i="56"/>
  <c r="J82" i="56" s="1"/>
  <c r="Q76" i="56"/>
  <c r="R67" i="56"/>
  <c r="Q68" i="56"/>
  <c r="Q75" i="56" s="1"/>
  <c r="H78" i="56"/>
  <c r="H83" i="56" s="1"/>
  <c r="W109" i="56"/>
  <c r="V108" i="56"/>
  <c r="V50" i="56" s="1"/>
  <c r="V59" i="56" s="1"/>
  <c r="U66" i="56"/>
  <c r="U80" i="56"/>
  <c r="U79" i="56"/>
  <c r="AA140" i="56"/>
  <c r="AB137" i="56"/>
  <c r="W49" i="56"/>
  <c r="W61" i="56" s="1"/>
  <c r="W60" i="56" s="1"/>
  <c r="X74" i="56"/>
  <c r="Y58" i="56"/>
  <c r="X52" i="56"/>
  <c r="X47" i="56"/>
  <c r="Z141" i="56"/>
  <c r="V73" i="56" s="1"/>
  <c r="V85" i="56" s="1"/>
  <c r="V99" i="56" s="1"/>
  <c r="AG136" i="56"/>
  <c r="AB48" i="56"/>
  <c r="J56" i="56" l="1"/>
  <c r="J69" i="56" s="1"/>
  <c r="S67" i="56"/>
  <c r="R76" i="56"/>
  <c r="R68" i="56"/>
  <c r="R75" i="56" s="1"/>
  <c r="J77" i="56"/>
  <c r="J70" i="56"/>
  <c r="H86" i="56"/>
  <c r="H84" i="56"/>
  <c r="H89" i="56" s="1"/>
  <c r="H88" i="56"/>
  <c r="K53" i="56"/>
  <c r="I71" i="56"/>
  <c r="I78" i="56" s="1"/>
  <c r="I83" i="56" s="1"/>
  <c r="I86" i="56" s="1"/>
  <c r="I72" i="56"/>
  <c r="AH136" i="56"/>
  <c r="AC48" i="56"/>
  <c r="Y74" i="56"/>
  <c r="Z58" i="56"/>
  <c r="Y52" i="56"/>
  <c r="Y47" i="56"/>
  <c r="AB140" i="56"/>
  <c r="AB141" i="56" s="1"/>
  <c r="X73" i="56" s="1"/>
  <c r="X85" i="56" s="1"/>
  <c r="X99" i="56" s="1"/>
  <c r="AA141" i="56"/>
  <c r="W73" i="56" s="1"/>
  <c r="W85" i="56" s="1"/>
  <c r="W99" i="56" s="1"/>
  <c r="V66" i="56"/>
  <c r="V80" i="56"/>
  <c r="V79" i="56"/>
  <c r="X61" i="56"/>
  <c r="X60" i="56" s="1"/>
  <c r="X109" i="56"/>
  <c r="W108" i="56"/>
  <c r="W50" i="56" s="1"/>
  <c r="W59" i="56" s="1"/>
  <c r="X49" i="56"/>
  <c r="AC137" i="56"/>
  <c r="I88" i="56" l="1"/>
  <c r="K55" i="56"/>
  <c r="K82" i="56" s="1"/>
  <c r="H87" i="56"/>
  <c r="H90" i="56" s="1"/>
  <c r="I87" i="56"/>
  <c r="I84" i="56"/>
  <c r="I89" i="56" s="1"/>
  <c r="J71" i="56"/>
  <c r="J78" i="56" s="1"/>
  <c r="J83" i="56" s="1"/>
  <c r="J72" i="56"/>
  <c r="T67" i="56"/>
  <c r="S76" i="56"/>
  <c r="S68" i="56"/>
  <c r="S75" i="56" s="1"/>
  <c r="Z74" i="56"/>
  <c r="Z52" i="56"/>
  <c r="Z47" i="56"/>
  <c r="AA58" i="56"/>
  <c r="Y109" i="56"/>
  <c r="X108" i="56"/>
  <c r="X50" i="56" s="1"/>
  <c r="X59" i="56" s="1"/>
  <c r="AD137" i="56"/>
  <c r="Y49" i="56"/>
  <c r="Y61" i="56" s="1"/>
  <c r="Y60" i="56" s="1"/>
  <c r="AD48" i="56"/>
  <c r="AI136" i="56"/>
  <c r="W80" i="56"/>
  <c r="W66" i="56"/>
  <c r="W79" i="56"/>
  <c r="AC141" i="56"/>
  <c r="Y73" i="56" s="1"/>
  <c r="Y85" i="56" s="1"/>
  <c r="Y99" i="56" s="1"/>
  <c r="AC140" i="56"/>
  <c r="L53" i="56" l="1"/>
  <c r="K56" i="56"/>
  <c r="K69" i="56" s="1"/>
  <c r="K70" i="56" s="1"/>
  <c r="J86" i="56"/>
  <c r="J87" i="56" s="1"/>
  <c r="J90" i="56" s="1"/>
  <c r="J88" i="56"/>
  <c r="I90" i="56"/>
  <c r="K77" i="56"/>
  <c r="L55" i="56"/>
  <c r="L82" i="56" s="1"/>
  <c r="T76" i="56"/>
  <c r="U67" i="56"/>
  <c r="T68" i="56"/>
  <c r="T75" i="56" s="1"/>
  <c r="J84" i="56"/>
  <c r="J89" i="56" s="1"/>
  <c r="AD140" i="56"/>
  <c r="AB58" i="56"/>
  <c r="AA52" i="56"/>
  <c r="AA47" i="56"/>
  <c r="AA74" i="56"/>
  <c r="Z109" i="56"/>
  <c r="Y108" i="56"/>
  <c r="Y50" i="56" s="1"/>
  <c r="Y59" i="56" s="1"/>
  <c r="AJ136" i="56"/>
  <c r="AE48" i="56"/>
  <c r="AE137" i="56"/>
  <c r="Z49" i="56"/>
  <c r="X80" i="56"/>
  <c r="X66" i="56"/>
  <c r="X79" i="56"/>
  <c r="Z61" i="56"/>
  <c r="Z60" i="56" s="1"/>
  <c r="M53" i="56" l="1"/>
  <c r="M55" i="56" s="1"/>
  <c r="L56" i="56"/>
  <c r="L69" i="56" s="1"/>
  <c r="U76" i="56"/>
  <c r="V67" i="56"/>
  <c r="U68" i="56"/>
  <c r="U75" i="56" s="1"/>
  <c r="L77" i="56"/>
  <c r="L70" i="56"/>
  <c r="K71" i="56"/>
  <c r="K78" i="56" s="1"/>
  <c r="K83" i="56" s="1"/>
  <c r="AA109" i="56"/>
  <c r="Z108" i="56"/>
  <c r="Z50" i="56" s="1"/>
  <c r="Z59" i="56" s="1"/>
  <c r="AE140" i="56"/>
  <c r="AF137" i="56"/>
  <c r="AA49" i="56"/>
  <c r="AA61" i="56" s="1"/>
  <c r="AA60" i="56" s="1"/>
  <c r="AD141" i="56"/>
  <c r="Z73" i="56" s="1"/>
  <c r="Z85" i="56" s="1"/>
  <c r="Z99" i="56" s="1"/>
  <c r="AK136" i="56"/>
  <c r="AF48" i="56"/>
  <c r="Y80" i="56"/>
  <c r="Y66" i="56"/>
  <c r="Y79" i="56"/>
  <c r="AB52" i="56"/>
  <c r="AB47" i="56"/>
  <c r="AB74" i="56"/>
  <c r="AC58" i="56"/>
  <c r="K72" i="56" l="1"/>
  <c r="M82" i="56"/>
  <c r="M56" i="56"/>
  <c r="M69" i="56" s="1"/>
  <c r="M77" i="56" s="1"/>
  <c r="L71" i="56"/>
  <c r="L78" i="56" s="1"/>
  <c r="L83" i="56" s="1"/>
  <c r="L86" i="56" s="1"/>
  <c r="K86" i="56"/>
  <c r="K87" i="56" s="1"/>
  <c r="K90" i="56" s="1"/>
  <c r="K88" i="56"/>
  <c r="K84" i="56"/>
  <c r="K89" i="56" s="1"/>
  <c r="N53" i="56"/>
  <c r="M70" i="56"/>
  <c r="V76" i="56"/>
  <c r="W67" i="56"/>
  <c r="V68" i="56"/>
  <c r="V75" i="56" s="1"/>
  <c r="AF140" i="56"/>
  <c r="AF141" i="56"/>
  <c r="AB73" i="56" s="1"/>
  <c r="AB85" i="56" s="1"/>
  <c r="AB99" i="56" s="1"/>
  <c r="AB61" i="56"/>
  <c r="AB60" i="56" s="1"/>
  <c r="Z66" i="56"/>
  <c r="Z80" i="56"/>
  <c r="Z79" i="56"/>
  <c r="AL136" i="56"/>
  <c r="AG48" i="56"/>
  <c r="AG137" i="56"/>
  <c r="AB49" i="56"/>
  <c r="AA108" i="56"/>
  <c r="AA50" i="56" s="1"/>
  <c r="AA59" i="56" s="1"/>
  <c r="AB109" i="56"/>
  <c r="AC74" i="56"/>
  <c r="AD58" i="56"/>
  <c r="AC52" i="56"/>
  <c r="AC47" i="56"/>
  <c r="AE141" i="56"/>
  <c r="AA73" i="56" s="1"/>
  <c r="AA85" i="56" s="1"/>
  <c r="AA99" i="56" s="1"/>
  <c r="L72" i="56" l="1"/>
  <c r="L88" i="56"/>
  <c r="B105" i="56" s="1"/>
  <c r="W76" i="56"/>
  <c r="X67" i="56"/>
  <c r="W68" i="56"/>
  <c r="W75" i="56" s="1"/>
  <c r="N55" i="56"/>
  <c r="N82" i="56" s="1"/>
  <c r="N56" i="56"/>
  <c r="N69" i="56" s="1"/>
  <c r="M71" i="56"/>
  <c r="M78" i="56" s="1"/>
  <c r="M83" i="56" s="1"/>
  <c r="L84" i="56"/>
  <c r="L89" i="56" s="1"/>
  <c r="G28" i="56" s="1"/>
  <c r="C105" i="56" s="1"/>
  <c r="L87" i="56"/>
  <c r="AC61" i="56"/>
  <c r="AC60" i="56" s="1"/>
  <c r="AC109" i="56"/>
  <c r="AB108" i="56"/>
  <c r="AB50" i="56" s="1"/>
  <c r="AB59" i="56" s="1"/>
  <c r="AA66" i="56"/>
  <c r="AA80" i="56"/>
  <c r="AA79" i="56"/>
  <c r="AM136" i="56"/>
  <c r="AH48" i="56"/>
  <c r="AD74" i="56"/>
  <c r="AE58" i="56"/>
  <c r="AD52" i="56"/>
  <c r="AD47" i="56"/>
  <c r="AG140" i="56"/>
  <c r="AH137" i="56"/>
  <c r="AC49" i="56"/>
  <c r="M72" i="56" l="1"/>
  <c r="N77" i="56"/>
  <c r="N70" i="56"/>
  <c r="O53" i="56"/>
  <c r="X76" i="56"/>
  <c r="Y67" i="56"/>
  <c r="X68" i="56"/>
  <c r="X75" i="56" s="1"/>
  <c r="G30" i="56"/>
  <c r="A105" i="56" s="1"/>
  <c r="L90" i="56"/>
  <c r="G29" i="56" s="1"/>
  <c r="D105" i="56" s="1"/>
  <c r="M86" i="56"/>
  <c r="M87" i="56" s="1"/>
  <c r="M90" i="56" s="1"/>
  <c r="M84" i="56"/>
  <c r="M89" i="56" s="1"/>
  <c r="M88" i="56"/>
  <c r="AH141" i="56"/>
  <c r="AD73" i="56" s="1"/>
  <c r="AD85" i="56" s="1"/>
  <c r="AD99" i="56" s="1"/>
  <c r="AH140" i="56"/>
  <c r="AB80" i="56"/>
  <c r="AB66" i="56"/>
  <c r="AB79" i="56"/>
  <c r="AG141" i="56"/>
  <c r="AC73" i="56" s="1"/>
  <c r="AC85" i="56" s="1"/>
  <c r="AC99" i="56" s="1"/>
  <c r="AC108" i="56"/>
  <c r="AC50" i="56" s="1"/>
  <c r="AC59" i="56" s="1"/>
  <c r="AD109" i="56"/>
  <c r="AN136" i="56"/>
  <c r="AI48" i="56"/>
  <c r="AI137" i="56"/>
  <c r="AD49" i="56"/>
  <c r="AD61" i="56" s="1"/>
  <c r="AD60" i="56" s="1"/>
  <c r="AF58" i="56"/>
  <c r="AE74" i="56"/>
  <c r="AE52" i="56"/>
  <c r="AE47" i="56"/>
  <c r="N71" i="56" l="1"/>
  <c r="N78" i="56" s="1"/>
  <c r="N83" i="56" s="1"/>
  <c r="O55" i="56"/>
  <c r="O82" i="56" s="1"/>
  <c r="P53" i="56"/>
  <c r="Y76" i="56"/>
  <c r="Z67" i="56"/>
  <c r="Y68" i="56"/>
  <c r="Y75" i="56" s="1"/>
  <c r="AC80" i="56"/>
  <c r="AC66" i="56"/>
  <c r="AC79" i="56"/>
  <c r="AF74" i="56"/>
  <c r="AG58" i="56"/>
  <c r="AF52" i="56"/>
  <c r="AF47" i="56"/>
  <c r="AJ137" i="56"/>
  <c r="AE49" i="56"/>
  <c r="AE61" i="56" s="1"/>
  <c r="AE60" i="56" s="1"/>
  <c r="AO136" i="56"/>
  <c r="AJ48" i="56"/>
  <c r="AE109" i="56"/>
  <c r="AD108" i="56"/>
  <c r="AD50" i="56" s="1"/>
  <c r="AD59" i="56" s="1"/>
  <c r="AI140" i="56"/>
  <c r="P55" i="56" l="1"/>
  <c r="P56" i="56" s="1"/>
  <c r="P69" i="56" s="1"/>
  <c r="AA67" i="56"/>
  <c r="Z76" i="56"/>
  <c r="Z68" i="56"/>
  <c r="Z75" i="56" s="1"/>
  <c r="N72" i="56"/>
  <c r="AQ67" i="56"/>
  <c r="O56" i="56"/>
  <c r="O69" i="56" s="1"/>
  <c r="N86" i="56"/>
  <c r="N87" i="56" s="1"/>
  <c r="N90" i="56" s="1"/>
  <c r="N84" i="56"/>
  <c r="N89" i="56" s="1"/>
  <c r="N88" i="56"/>
  <c r="AJ140" i="56"/>
  <c r="AJ141" i="56"/>
  <c r="AF73" i="56" s="1"/>
  <c r="AF85" i="56" s="1"/>
  <c r="AF99" i="56" s="1"/>
  <c r="AK48" i="56"/>
  <c r="AP136" i="56"/>
  <c r="AI141" i="56"/>
  <c r="AE73" i="56" s="1"/>
  <c r="AE85" i="56" s="1"/>
  <c r="AE99" i="56" s="1"/>
  <c r="AD80" i="56"/>
  <c r="AD66" i="56"/>
  <c r="AD79" i="56"/>
  <c r="AG52" i="56"/>
  <c r="AG47" i="56"/>
  <c r="AG74" i="56"/>
  <c r="AH58" i="56"/>
  <c r="AE108" i="56"/>
  <c r="AE50" i="56" s="1"/>
  <c r="AE59" i="56" s="1"/>
  <c r="AF109" i="56"/>
  <c r="AF49" i="56"/>
  <c r="AF61" i="56" s="1"/>
  <c r="AF60" i="56" s="1"/>
  <c r="AK137" i="56"/>
  <c r="P77" i="56" l="1"/>
  <c r="P70" i="56"/>
  <c r="AB67" i="56"/>
  <c r="AA76" i="56"/>
  <c r="AA68" i="56"/>
  <c r="AA75" i="56" s="1"/>
  <c r="Q53" i="56"/>
  <c r="P82" i="56"/>
  <c r="O70" i="56"/>
  <c r="O77" i="56"/>
  <c r="AL137" i="56"/>
  <c r="AG49" i="56"/>
  <c r="AG61" i="56"/>
  <c r="AG60" i="56" s="1"/>
  <c r="AF108" i="56"/>
  <c r="AF50" i="56" s="1"/>
  <c r="AF59" i="56" s="1"/>
  <c r="AG109" i="56"/>
  <c r="AH74" i="56"/>
  <c r="AH52" i="56"/>
  <c r="AH47" i="56"/>
  <c r="AI58" i="56"/>
  <c r="AE66" i="56"/>
  <c r="AE80" i="56"/>
  <c r="AE79" i="56"/>
  <c r="AQ136" i="56"/>
  <c r="AL48" i="56"/>
  <c r="AK140" i="56"/>
  <c r="Q55" i="56" l="1"/>
  <c r="Q82" i="56" s="1"/>
  <c r="AB76" i="56"/>
  <c r="AC67" i="56"/>
  <c r="AB68" i="56"/>
  <c r="AB75" i="56" s="1"/>
  <c r="P71" i="56"/>
  <c r="P72" i="56" s="1"/>
  <c r="O71" i="56"/>
  <c r="O78" i="56" s="1"/>
  <c r="O83" i="56" s="1"/>
  <c r="O72" i="56"/>
  <c r="AR136" i="56"/>
  <c r="AM48" i="56"/>
  <c r="AL140" i="56"/>
  <c r="AF80" i="56"/>
  <c r="AF66" i="56"/>
  <c r="AF79" i="56"/>
  <c r="AK141" i="56"/>
  <c r="AG73" i="56" s="1"/>
  <c r="AG85" i="56" s="1"/>
  <c r="AG99" i="56" s="1"/>
  <c r="AJ58" i="56"/>
  <c r="AI74" i="56"/>
  <c r="AI52" i="56"/>
  <c r="AI47" i="56"/>
  <c r="AH109" i="56"/>
  <c r="AG108" i="56"/>
  <c r="AG50" i="56" s="1"/>
  <c r="AG59" i="56" s="1"/>
  <c r="AM137" i="56"/>
  <c r="AH49" i="56"/>
  <c r="AH61" i="56" s="1"/>
  <c r="AH60" i="56" s="1"/>
  <c r="O86" i="56" l="1"/>
  <c r="O87" i="56" s="1"/>
  <c r="O90" i="56" s="1"/>
  <c r="O84" i="56"/>
  <c r="O89" i="56" s="1"/>
  <c r="O88" i="56"/>
  <c r="Q56" i="56"/>
  <c r="Q69" i="56" s="1"/>
  <c r="P78" i="56"/>
  <c r="P83" i="56" s="1"/>
  <c r="P86" i="56" s="1"/>
  <c r="P87" i="56" s="1"/>
  <c r="P90" i="56" s="1"/>
  <c r="AD67" i="56"/>
  <c r="AC76" i="56"/>
  <c r="AC68" i="56"/>
  <c r="AC75" i="56" s="1"/>
  <c r="R53" i="56"/>
  <c r="AI61" i="56"/>
  <c r="AI60" i="56" s="1"/>
  <c r="AN137" i="56"/>
  <c r="AI49" i="56"/>
  <c r="AG80" i="56"/>
  <c r="AG66" i="56"/>
  <c r="AG79" i="56"/>
  <c r="AM141" i="56"/>
  <c r="AI73" i="56" s="1"/>
  <c r="AI85" i="56" s="1"/>
  <c r="AI99" i="56" s="1"/>
  <c r="AM140" i="56"/>
  <c r="AI109" i="56"/>
  <c r="AH108" i="56"/>
  <c r="AH50" i="56" s="1"/>
  <c r="AH59" i="56" s="1"/>
  <c r="AJ74" i="56"/>
  <c r="AK58" i="56"/>
  <c r="AJ52" i="56"/>
  <c r="AJ47" i="56"/>
  <c r="AL141" i="56"/>
  <c r="AH73" i="56" s="1"/>
  <c r="AH85" i="56" s="1"/>
  <c r="AH99" i="56" s="1"/>
  <c r="AS136" i="56"/>
  <c r="AN48" i="56"/>
  <c r="R55" i="56" l="1"/>
  <c r="R56" i="56"/>
  <c r="R69" i="56" s="1"/>
  <c r="P84" i="56"/>
  <c r="P89" i="56" s="1"/>
  <c r="P88" i="56"/>
  <c r="AD76" i="56"/>
  <c r="AE67" i="56"/>
  <c r="AD68" i="56"/>
  <c r="AD75" i="56" s="1"/>
  <c r="Q77" i="56"/>
  <c r="Q70" i="56"/>
  <c r="AT136" i="56"/>
  <c r="AO48" i="56"/>
  <c r="AK52" i="56"/>
  <c r="AK47" i="56"/>
  <c r="AK74" i="56"/>
  <c r="AL58" i="56"/>
  <c r="AN140" i="56"/>
  <c r="AJ49" i="56"/>
  <c r="AJ61" i="56" s="1"/>
  <c r="AJ60" i="56" s="1"/>
  <c r="AO137" i="56"/>
  <c r="AI108" i="56"/>
  <c r="AI50" i="56" s="1"/>
  <c r="AI59" i="56" s="1"/>
  <c r="AJ109" i="56"/>
  <c r="AH80" i="56"/>
  <c r="AH66" i="56"/>
  <c r="AH79" i="56"/>
  <c r="R77" i="56" l="1"/>
  <c r="R70" i="56"/>
  <c r="Q71" i="56"/>
  <c r="Q78" i="56" s="1"/>
  <c r="Q83" i="56" s="1"/>
  <c r="AF67" i="56"/>
  <c r="AE76" i="56"/>
  <c r="AE68" i="56"/>
  <c r="AE75" i="56" s="1"/>
  <c r="S53" i="56"/>
  <c r="R82" i="56"/>
  <c r="AI80" i="56"/>
  <c r="AI66" i="56"/>
  <c r="AI79" i="56"/>
  <c r="AU136" i="56"/>
  <c r="AV136" i="56" s="1"/>
  <c r="AW136" i="56" s="1"/>
  <c r="AX136" i="56" s="1"/>
  <c r="AY136" i="56" s="1"/>
  <c r="AP48" i="56"/>
  <c r="AO140" i="56"/>
  <c r="AJ108" i="56"/>
  <c r="AJ50" i="56" s="1"/>
  <c r="AJ59" i="56" s="1"/>
  <c r="AK109" i="56"/>
  <c r="AL74" i="56"/>
  <c r="AL52" i="56"/>
  <c r="AL47" i="56"/>
  <c r="AM58" i="56"/>
  <c r="AP137" i="56"/>
  <c r="AK49" i="56"/>
  <c r="AN141" i="56"/>
  <c r="AJ73" i="56" s="1"/>
  <c r="AJ85" i="56" s="1"/>
  <c r="AJ99" i="56" s="1"/>
  <c r="AK61" i="56"/>
  <c r="AK60" i="56" s="1"/>
  <c r="Q86" i="56" l="1"/>
  <c r="Q87" i="56" s="1"/>
  <c r="Q90" i="56" s="1"/>
  <c r="Q84" i="56"/>
  <c r="Q89" i="56" s="1"/>
  <c r="Q88" i="56"/>
  <c r="R84" i="56"/>
  <c r="R89" i="56" s="1"/>
  <c r="AG67" i="56"/>
  <c r="AF76" i="56"/>
  <c r="AF68" i="56"/>
  <c r="AF75" i="56" s="1"/>
  <c r="AR67" i="56"/>
  <c r="R71" i="56"/>
  <c r="R78" i="56" s="1"/>
  <c r="R83" i="56" s="1"/>
  <c r="R86" i="56" s="1"/>
  <c r="S55" i="56"/>
  <c r="S82" i="56" s="1"/>
  <c r="S56" i="56"/>
  <c r="S69" i="56" s="1"/>
  <c r="Q72" i="56"/>
  <c r="AQ137" i="56"/>
  <c r="AL49" i="56"/>
  <c r="AN58" i="56"/>
  <c r="AM74" i="56"/>
  <c r="AM52" i="56"/>
  <c r="AM47" i="56"/>
  <c r="AK108" i="56"/>
  <c r="AK50" i="56" s="1"/>
  <c r="AK59" i="56" s="1"/>
  <c r="AL109" i="56"/>
  <c r="AL61" i="56"/>
  <c r="AL60" i="56" s="1"/>
  <c r="AJ80" i="56"/>
  <c r="AJ66" i="56"/>
  <c r="AJ79" i="56"/>
  <c r="AP140" i="56"/>
  <c r="AO141" i="56"/>
  <c r="AK73" i="56" s="1"/>
  <c r="AK85" i="56" s="1"/>
  <c r="AK99" i="56" s="1"/>
  <c r="R72" i="56" l="1"/>
  <c r="S77" i="56"/>
  <c r="S70" i="56"/>
  <c r="T53" i="56"/>
  <c r="R87" i="56"/>
  <c r="R90" i="56" s="1"/>
  <c r="AH67" i="56"/>
  <c r="AG76" i="56"/>
  <c r="AG68" i="56"/>
  <c r="AG75" i="56" s="1"/>
  <c r="R88" i="56"/>
  <c r="AN74" i="56"/>
  <c r="AO58" i="56"/>
  <c r="AN52" i="56"/>
  <c r="AN47" i="56"/>
  <c r="AQ140" i="56"/>
  <c r="AQ141" i="56"/>
  <c r="AM73" i="56" s="1"/>
  <c r="AM85" i="56" s="1"/>
  <c r="AM99" i="56" s="1"/>
  <c r="AM109" i="56"/>
  <c r="AL108" i="56"/>
  <c r="AL50" i="56" s="1"/>
  <c r="AL59" i="56" s="1"/>
  <c r="AM61" i="56"/>
  <c r="AM60" i="56" s="1"/>
  <c r="AP141" i="56"/>
  <c r="AL73" i="56" s="1"/>
  <c r="AL85" i="56" s="1"/>
  <c r="AL99" i="56" s="1"/>
  <c r="AK66" i="56"/>
  <c r="AK80" i="56"/>
  <c r="AK79" i="56"/>
  <c r="AR137" i="56"/>
  <c r="AM49" i="56"/>
  <c r="AH76" i="56" l="1"/>
  <c r="AI67" i="56"/>
  <c r="AH68" i="56"/>
  <c r="AH75" i="56" s="1"/>
  <c r="S71" i="56"/>
  <c r="S78" i="56" s="1"/>
  <c r="S83" i="56" s="1"/>
  <c r="T55" i="56"/>
  <c r="T56" i="56" s="1"/>
  <c r="T69" i="56" s="1"/>
  <c r="AS137" i="56"/>
  <c r="AN49" i="56"/>
  <c r="AN61" i="56" s="1"/>
  <c r="AN60" i="56" s="1"/>
  <c r="AR140" i="56"/>
  <c r="AR141" i="56"/>
  <c r="AN73" i="56" s="1"/>
  <c r="AN85" i="56" s="1"/>
  <c r="AN99" i="56" s="1"/>
  <c r="AL66" i="56"/>
  <c r="AL80" i="56"/>
  <c r="AL79" i="56"/>
  <c r="AO74" i="56"/>
  <c r="AP58" i="56"/>
  <c r="AO52" i="56"/>
  <c r="AO47" i="56"/>
  <c r="AM108" i="56"/>
  <c r="AM50" i="56" s="1"/>
  <c r="AM59" i="56" s="1"/>
  <c r="AN109" i="56"/>
  <c r="S72" i="56" l="1"/>
  <c r="T77" i="56"/>
  <c r="T70" i="56"/>
  <c r="U53" i="56"/>
  <c r="T82" i="56"/>
  <c r="AI76" i="56"/>
  <c r="AJ67" i="56"/>
  <c r="AI68" i="56"/>
  <c r="AI75" i="56" s="1"/>
  <c r="S86" i="56"/>
  <c r="S87" i="56" s="1"/>
  <c r="S90" i="56" s="1"/>
  <c r="S88" i="56"/>
  <c r="S84" i="56"/>
  <c r="S89" i="56" s="1"/>
  <c r="AT137" i="56"/>
  <c r="AO49" i="56"/>
  <c r="AN108" i="56"/>
  <c r="AN50" i="56" s="1"/>
  <c r="AN59" i="56" s="1"/>
  <c r="AO109" i="56"/>
  <c r="AM80" i="56"/>
  <c r="AM66" i="56"/>
  <c r="AM79" i="56"/>
  <c r="AP74" i="56"/>
  <c r="AP52" i="56"/>
  <c r="AP47" i="56"/>
  <c r="AO61" i="56"/>
  <c r="AO60" i="56" s="1"/>
  <c r="AS140" i="56"/>
  <c r="AS141" i="56"/>
  <c r="AO73" i="56" s="1"/>
  <c r="AO85" i="56" s="1"/>
  <c r="AO99" i="56" s="1"/>
  <c r="U55" i="56" l="1"/>
  <c r="U82" i="56" s="1"/>
  <c r="AK67" i="56"/>
  <c r="AJ76" i="56"/>
  <c r="AJ68" i="56"/>
  <c r="AJ75" i="56" s="1"/>
  <c r="T71" i="56"/>
  <c r="T78" i="56" s="1"/>
  <c r="T83" i="56" s="1"/>
  <c r="AP109" i="56"/>
  <c r="AP108" i="56" s="1"/>
  <c r="AP50" i="56" s="1"/>
  <c r="AP59" i="56" s="1"/>
  <c r="AO108" i="56"/>
  <c r="AO50" i="56" s="1"/>
  <c r="AO59" i="56" s="1"/>
  <c r="AT141" i="56"/>
  <c r="AP73" i="56" s="1"/>
  <c r="AP85" i="56" s="1"/>
  <c r="AP99" i="56" s="1"/>
  <c r="AQ99" i="56" s="1"/>
  <c r="A100" i="56" s="1"/>
  <c r="AT140" i="56"/>
  <c r="AN80" i="56"/>
  <c r="AN66" i="56"/>
  <c r="AN79" i="56"/>
  <c r="AP61" i="56"/>
  <c r="AP60" i="56" s="1"/>
  <c r="AU137" i="56"/>
  <c r="AV137" i="56" s="1"/>
  <c r="AW137" i="56" s="1"/>
  <c r="AX137" i="56" s="1"/>
  <c r="AY137" i="56" s="1"/>
  <c r="AP49" i="56"/>
  <c r="U56" i="56" l="1"/>
  <c r="U69" i="56" s="1"/>
  <c r="U77" i="56" s="1"/>
  <c r="V53" i="56"/>
  <c r="T86" i="56"/>
  <c r="T87" i="56" s="1"/>
  <c r="T90" i="56" s="1"/>
  <c r="T88" i="56"/>
  <c r="T84" i="56"/>
  <c r="T89" i="56" s="1"/>
  <c r="V55" i="56"/>
  <c r="V82" i="56" s="1"/>
  <c r="U70" i="56"/>
  <c r="T72" i="56"/>
  <c r="AL67" i="56"/>
  <c r="AK76" i="56"/>
  <c r="AK68" i="56"/>
  <c r="AK75" i="56" s="1"/>
  <c r="AO80" i="56"/>
  <c r="AO66" i="56"/>
  <c r="AO79" i="56"/>
  <c r="AP79" i="56" s="1"/>
  <c r="AP66" i="56"/>
  <c r="AP80" i="56"/>
  <c r="AU140" i="56"/>
  <c r="AU141" i="56"/>
  <c r="W53" i="56" l="1"/>
  <c r="W55" i="56"/>
  <c r="W56" i="56"/>
  <c r="W69" i="56" s="1"/>
  <c r="U71" i="56"/>
  <c r="U78" i="56" s="1"/>
  <c r="U83" i="56" s="1"/>
  <c r="AM67" i="56"/>
  <c r="AL76" i="56"/>
  <c r="AL68" i="56"/>
  <c r="AL75" i="56" s="1"/>
  <c r="V56" i="56"/>
  <c r="V69" i="56" s="1"/>
  <c r="AV140" i="56"/>
  <c r="U86" i="56" l="1"/>
  <c r="U87" i="56" s="1"/>
  <c r="U90" i="56" s="1"/>
  <c r="U84" i="56"/>
  <c r="U89" i="56" s="1"/>
  <c r="U88" i="56"/>
  <c r="V77" i="56"/>
  <c r="V70" i="56"/>
  <c r="AN67" i="56"/>
  <c r="AM76" i="56"/>
  <c r="AM68" i="56"/>
  <c r="AM75" i="56" s="1"/>
  <c r="W77" i="56"/>
  <c r="W70" i="56"/>
  <c r="U72" i="56"/>
  <c r="X53" i="56"/>
  <c r="W82" i="56"/>
  <c r="AW141" i="56"/>
  <c r="AW140" i="56"/>
  <c r="AV141" i="56"/>
  <c r="W71" i="56" l="1"/>
  <c r="W72" i="56" s="1"/>
  <c r="AN76" i="56"/>
  <c r="AO67" i="56"/>
  <c r="AN68" i="56"/>
  <c r="AN75" i="56" s="1"/>
  <c r="X55" i="56"/>
  <c r="X82" i="56" s="1"/>
  <c r="V71" i="56"/>
  <c r="V78" i="56" s="1"/>
  <c r="V83" i="56" s="1"/>
  <c r="AX140" i="56"/>
  <c r="V72" i="56" l="1"/>
  <c r="X56" i="56"/>
  <c r="X69" i="56" s="1"/>
  <c r="AP67" i="56"/>
  <c r="AO76" i="56"/>
  <c r="AO68" i="56"/>
  <c r="AO75" i="56" s="1"/>
  <c r="Y53" i="56"/>
  <c r="V86" i="56"/>
  <c r="V87" i="56" s="1"/>
  <c r="V90" i="56" s="1"/>
  <c r="V88" i="56"/>
  <c r="V84" i="56"/>
  <c r="V89" i="56" s="1"/>
  <c r="W78" i="56"/>
  <c r="W83" i="56" s="1"/>
  <c r="W88" i="56" s="1"/>
  <c r="AY140" i="56"/>
  <c r="AY141" i="56"/>
  <c r="AX141" i="56"/>
  <c r="Y55" i="56" l="1"/>
  <c r="Y56" i="56"/>
  <c r="Y69" i="56" s="1"/>
  <c r="AP76" i="56"/>
  <c r="AP68" i="56"/>
  <c r="AP75" i="56" s="1"/>
  <c r="W86" i="56"/>
  <c r="W87" i="56" s="1"/>
  <c r="W90" i="56" s="1"/>
  <c r="W84" i="56"/>
  <c r="W89" i="56" s="1"/>
  <c r="AS67" i="56"/>
  <c r="X77" i="56"/>
  <c r="X70" i="56"/>
  <c r="Y70" i="56" l="1"/>
  <c r="Y77" i="56"/>
  <c r="X71" i="56"/>
  <c r="X78" i="56" s="1"/>
  <c r="X83" i="56" s="1"/>
  <c r="X72" i="56"/>
  <c r="Z53" i="56"/>
  <c r="Y82" i="56"/>
  <c r="X86" i="56" l="1"/>
  <c r="X87" i="56" s="1"/>
  <c r="X90" i="56" s="1"/>
  <c r="X88" i="56"/>
  <c r="X84" i="56"/>
  <c r="X89" i="56" s="1"/>
  <c r="Z55" i="56"/>
  <c r="Z82" i="56" s="1"/>
  <c r="Y71" i="56"/>
  <c r="Y78" i="56" s="1"/>
  <c r="Y83" i="56" s="1"/>
  <c r="Y86" i="56" l="1"/>
  <c r="Y87" i="56" s="1"/>
  <c r="Y90" i="56" s="1"/>
  <c r="Y84" i="56"/>
  <c r="Y89" i="56" s="1"/>
  <c r="Y88" i="56"/>
  <c r="Y72" i="56"/>
  <c r="Z56" i="56"/>
  <c r="Z69" i="56" s="1"/>
  <c r="AA53" i="56"/>
  <c r="AA55" i="56" l="1"/>
  <c r="AA56" i="56" s="1"/>
  <c r="AA69" i="56" s="1"/>
  <c r="Z77" i="56"/>
  <c r="Z70" i="56"/>
  <c r="Z71" i="56" l="1"/>
  <c r="Z78" i="56" s="1"/>
  <c r="Z83" i="56" s="1"/>
  <c r="AA77" i="56"/>
  <c r="AA70" i="56"/>
  <c r="AB53" i="56"/>
  <c r="AA82" i="56"/>
  <c r="Z72" i="56" l="1"/>
  <c r="AA71" i="56"/>
  <c r="AA78" i="56" s="1"/>
  <c r="AA83" i="56" s="1"/>
  <c r="AA88" i="56" s="1"/>
  <c r="AB55" i="56"/>
  <c r="AB82" i="56" s="1"/>
  <c r="Z86" i="56"/>
  <c r="Z87" i="56" s="1"/>
  <c r="Z90" i="56" s="1"/>
  <c r="Z88" i="56"/>
  <c r="Z84" i="56"/>
  <c r="Z89" i="56" s="1"/>
  <c r="AA84" i="56" l="1"/>
  <c r="AA89" i="56" s="1"/>
  <c r="AA72" i="56"/>
  <c r="AC53" i="56"/>
  <c r="AC55" i="56" s="1"/>
  <c r="AB56" i="56"/>
  <c r="AB69" i="56" s="1"/>
  <c r="AA86" i="56"/>
  <c r="AA87" i="56" s="1"/>
  <c r="AA90" i="56" s="1"/>
  <c r="AC82" i="56" l="1"/>
  <c r="AC56" i="56"/>
  <c r="AC69" i="56" s="1"/>
  <c r="AD53" i="56"/>
  <c r="AB70" i="56"/>
  <c r="AB77" i="56"/>
  <c r="AC77" i="56"/>
  <c r="AC70" i="56"/>
  <c r="AB71" i="56" l="1"/>
  <c r="AB78" i="56" s="1"/>
  <c r="AB83" i="56" s="1"/>
  <c r="AC71" i="56"/>
  <c r="AC72" i="56" s="1"/>
  <c r="AD55" i="56"/>
  <c r="AD56" i="56" s="1"/>
  <c r="AD69" i="56" s="1"/>
  <c r="AC78" i="56" l="1"/>
  <c r="AC83" i="56" s="1"/>
  <c r="AC86" i="56" s="1"/>
  <c r="AD77" i="56"/>
  <c r="AD70" i="56"/>
  <c r="AB72" i="56"/>
  <c r="AE53" i="56"/>
  <c r="AD82" i="56"/>
  <c r="AB86" i="56"/>
  <c r="AB87" i="56" s="1"/>
  <c r="AB90" i="56" s="1"/>
  <c r="AB88" i="56"/>
  <c r="AB84" i="56"/>
  <c r="AB89" i="56" s="1"/>
  <c r="AC84" i="56" l="1"/>
  <c r="AC88" i="56"/>
  <c r="AC87" i="56"/>
  <c r="AC90" i="56" s="1"/>
  <c r="AD71" i="56"/>
  <c r="AD78" i="56" s="1"/>
  <c r="AD83" i="56" s="1"/>
  <c r="AC89" i="56"/>
  <c r="AE55" i="56"/>
  <c r="AE82" i="56" s="1"/>
  <c r="AF53" i="56" l="1"/>
  <c r="AF55" i="56" s="1"/>
  <c r="AF82" i="56" s="1"/>
  <c r="AD86" i="56"/>
  <c r="AD87" i="56" s="1"/>
  <c r="AD90" i="56" s="1"/>
  <c r="AD88" i="56"/>
  <c r="AD84" i="56"/>
  <c r="AD89" i="56" s="1"/>
  <c r="AE56" i="56"/>
  <c r="AE69" i="56" s="1"/>
  <c r="AD72" i="56"/>
  <c r="AF56" i="56" l="1"/>
  <c r="AF69" i="56" s="1"/>
  <c r="AF77" i="56" s="1"/>
  <c r="AE70" i="56"/>
  <c r="AE77" i="56"/>
  <c r="AG53" i="56"/>
  <c r="AF70" i="56" l="1"/>
  <c r="AF71" i="56" s="1"/>
  <c r="AE71" i="56"/>
  <c r="AE78" i="56" s="1"/>
  <c r="AE83" i="56" s="1"/>
  <c r="AG55" i="56"/>
  <c r="AG82" i="56" s="1"/>
  <c r="AF78" i="56" l="1"/>
  <c r="AF83" i="56" s="1"/>
  <c r="AF86" i="56" s="1"/>
  <c r="AF72" i="56"/>
  <c r="AH53" i="56"/>
  <c r="AI53" i="56" s="1"/>
  <c r="AG56" i="56"/>
  <c r="AG69" i="56" s="1"/>
  <c r="AE72" i="56"/>
  <c r="AH55" i="56"/>
  <c r="AH82" i="56" s="1"/>
  <c r="AE86" i="56"/>
  <c r="AE87" i="56" s="1"/>
  <c r="AE90" i="56" s="1"/>
  <c r="AE84" i="56"/>
  <c r="AE89" i="56" s="1"/>
  <c r="AF84" i="56"/>
  <c r="AF88" i="56"/>
  <c r="AE88" i="56"/>
  <c r="AH56" i="56" l="1"/>
  <c r="AH69" i="56" s="1"/>
  <c r="AH70" i="56" s="1"/>
  <c r="AF89" i="56"/>
  <c r="AF87" i="56"/>
  <c r="AF90" i="56" s="1"/>
  <c r="AH77" i="56"/>
  <c r="AG77" i="56"/>
  <c r="AG70" i="56"/>
  <c r="AI55" i="56"/>
  <c r="AI82" i="56" s="1"/>
  <c r="AI56" i="56" l="1"/>
  <c r="AI69" i="56" s="1"/>
  <c r="AI70" i="56" s="1"/>
  <c r="AI77" i="56"/>
  <c r="AJ53" i="56"/>
  <c r="AH71" i="56"/>
  <c r="AG71" i="56"/>
  <c r="AG72" i="56" s="1"/>
  <c r="AJ55" i="56" l="1"/>
  <c r="AJ82" i="56" s="1"/>
  <c r="AJ56" i="56"/>
  <c r="AJ69" i="56" s="1"/>
  <c r="AG78" i="56"/>
  <c r="AG83" i="56" s="1"/>
  <c r="AI71" i="56"/>
  <c r="AH72" i="56"/>
  <c r="AJ77" i="56" l="1"/>
  <c r="AJ70" i="56"/>
  <c r="AI72" i="56"/>
  <c r="AK53" i="56"/>
  <c r="AG86" i="56"/>
  <c r="AG88" i="56"/>
  <c r="AG84" i="56"/>
  <c r="AG89" i="56" s="1"/>
  <c r="AH78" i="56"/>
  <c r="AH83" i="56" s="1"/>
  <c r="AH86" i="56" s="1"/>
  <c r="AH87" i="56" l="1"/>
  <c r="AH88" i="56"/>
  <c r="AH84" i="56"/>
  <c r="AH89" i="56" s="1"/>
  <c r="AG87" i="56"/>
  <c r="AG90" i="56" s="1"/>
  <c r="AJ71" i="56"/>
  <c r="AJ72" i="56"/>
  <c r="AK55" i="56"/>
  <c r="AK82" i="56" s="1"/>
  <c r="AK56" i="56"/>
  <c r="AK69" i="56" s="1"/>
  <c r="AI78" i="56"/>
  <c r="AI83" i="56" s="1"/>
  <c r="AL53" i="56" l="1"/>
  <c r="AL55" i="56" s="1"/>
  <c r="AI86" i="56"/>
  <c r="AJ78" i="56"/>
  <c r="AJ83" i="56" s="1"/>
  <c r="AJ86" i="56" s="1"/>
  <c r="AK77" i="56"/>
  <c r="AK70" i="56"/>
  <c r="AI88" i="56"/>
  <c r="AI84" i="56"/>
  <c r="AI89" i="56" s="1"/>
  <c r="AH90" i="56"/>
  <c r="AJ87" i="56" l="1"/>
  <c r="AK71" i="56"/>
  <c r="AK72" i="56" s="1"/>
  <c r="AM53" i="56"/>
  <c r="AL82" i="56"/>
  <c r="AJ84" i="56"/>
  <c r="AJ89" i="56" s="1"/>
  <c r="AJ88" i="56"/>
  <c r="AL56" i="56"/>
  <c r="AL69" i="56" s="1"/>
  <c r="AI87" i="56"/>
  <c r="AI90" i="56" s="1"/>
  <c r="AJ90" i="56" l="1"/>
  <c r="AM55" i="56"/>
  <c r="AM56" i="56" s="1"/>
  <c r="AM69" i="56" s="1"/>
  <c r="AK78" i="56"/>
  <c r="AK83" i="56" s="1"/>
  <c r="AL70" i="56"/>
  <c r="AL77" i="56"/>
  <c r="AK86" i="56" l="1"/>
  <c r="AK88" i="56"/>
  <c r="AK84" i="56"/>
  <c r="AK89" i="56" s="1"/>
  <c r="AM70" i="56"/>
  <c r="AM77" i="56"/>
  <c r="AL71" i="56"/>
  <c r="AL72" i="56" s="1"/>
  <c r="AN53" i="56"/>
  <c r="AM82" i="56"/>
  <c r="AL78" i="56" l="1"/>
  <c r="AL83" i="56" s="1"/>
  <c r="AN55" i="56"/>
  <c r="AN82" i="56" s="1"/>
  <c r="AM71" i="56"/>
  <c r="AK87" i="56"/>
  <c r="AK90" i="56" s="1"/>
  <c r="AM78" i="56" l="1"/>
  <c r="AM83" i="56" s="1"/>
  <c r="AM84" i="56" s="1"/>
  <c r="AM72" i="56"/>
  <c r="AO53" i="56"/>
  <c r="AO55" i="56"/>
  <c r="AO82" i="56" s="1"/>
  <c r="AM86" i="56"/>
  <c r="AM88" i="56"/>
  <c r="AN56" i="56"/>
  <c r="AN69" i="56" s="1"/>
  <c r="AL86" i="56"/>
  <c r="AL84" i="56"/>
  <c r="AL89" i="56" s="1"/>
  <c r="AL88" i="56"/>
  <c r="AM89" i="56" l="1"/>
  <c r="AL87" i="56"/>
  <c r="AL90" i="56" s="1"/>
  <c r="AM87" i="56"/>
  <c r="AN77" i="56"/>
  <c r="AN70" i="56"/>
  <c r="AO56" i="56"/>
  <c r="AO69" i="56" s="1"/>
  <c r="AP53" i="56"/>
  <c r="AM90" i="56" l="1"/>
  <c r="AP55" i="56"/>
  <c r="AP82" i="56" s="1"/>
  <c r="AO77" i="56"/>
  <c r="AO70" i="56"/>
  <c r="AN71" i="56"/>
  <c r="AN78" i="56" s="1"/>
  <c r="AN83" i="56" s="1"/>
  <c r="AN72" i="56" l="1"/>
  <c r="AP56" i="56"/>
  <c r="AP69" i="56" s="1"/>
  <c r="AP77" i="56" s="1"/>
  <c r="AO71" i="56"/>
  <c r="AO78" i="56" s="1"/>
  <c r="AO83" i="56" s="1"/>
  <c r="AO72" i="56"/>
  <c r="AN86" i="56"/>
  <c r="AN88" i="56"/>
  <c r="AN84" i="56"/>
  <c r="AN89" i="56" s="1"/>
  <c r="AP70" i="56" l="1"/>
  <c r="AP71" i="56" s="1"/>
  <c r="AP78" i="56" s="1"/>
  <c r="AP83" i="56" s="1"/>
  <c r="AO86" i="56"/>
  <c r="AO87" i="56" s="1"/>
  <c r="AO84" i="56"/>
  <c r="AO89" i="56" s="1"/>
  <c r="AO88" i="56"/>
  <c r="AN87" i="56"/>
  <c r="AN90" i="56" s="1"/>
  <c r="AO90" i="56" l="1"/>
  <c r="AP86" i="56"/>
  <c r="AP87" i="56" s="1"/>
  <c r="AP84" i="56"/>
  <c r="AP89" i="56" s="1"/>
  <c r="AP88" i="56"/>
  <c r="AP72" i="56"/>
  <c r="AP90" i="56" l="1"/>
  <c r="A101" i="56"/>
  <c r="B102" i="56" s="1"/>
</calcChain>
</file>

<file path=xl/sharedStrings.xml><?xml version="1.0" encoding="utf-8"?>
<sst xmlns="http://schemas.openxmlformats.org/spreadsheetml/2006/main" count="1407" uniqueCount="650">
  <si>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</si>
  <si>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</si>
  <si>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</si>
  <si>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</si>
  <si>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</si>
  <si>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</si>
  <si>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</si>
  <si>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</si>
  <si>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</si>
  <si>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</si>
  <si>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</si>
  <si>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</si>
  <si>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</si>
  <si>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</si>
  <si>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</si>
  <si>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</si>
  <si>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</si>
  <si>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</si>
  <si>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</si>
  <si>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</si>
  <si>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</si>
  <si>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</si>
  <si>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</si>
  <si>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</si>
  <si>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</si>
  <si>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</si>
  <si>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</si>
  <si>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</si>
  <si>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</si>
  <si>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</si>
  <si>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</si>
  <si>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</si>
  <si>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</si>
  <si>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</si>
  <si>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</si>
  <si>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</si>
  <si>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</si>
  <si>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</si>
  <si>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</si>
  <si>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</si>
  <si>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</si>
  <si>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</si>
  <si>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</si>
  <si>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</si>
  <si>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</si>
  <si>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</si>
  <si>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</si>
  <si>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</si>
  <si>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</si>
  <si>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</si>
  <si>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</si>
  <si>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</si>
  <si>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</si>
  <si>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</si>
  <si>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</si>
  <si>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</si>
  <si>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</si>
  <si>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</si>
  <si>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</si>
  <si>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</si>
  <si>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</si>
  <si>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</si>
  <si>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</si>
  <si>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</si>
  <si>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</si>
  <si>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</si>
  <si>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</si>
  <si>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</si>
  <si>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</si>
  <si>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</si>
  <si>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</si>
  <si>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</si>
  <si>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</si>
  <si>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</si>
  <si>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</si>
  <si>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</si>
  <si>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</si>
  <si>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</si>
  <si>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</si>
  <si>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</si>
  <si>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</si>
  <si>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</si>
  <si>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</si>
  <si>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</si>
  <si>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</si>
  <si>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</si>
  <si>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</si>
  <si>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</si>
  <si>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</si>
  <si>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</si>
  <si>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</si>
  <si>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</si>
  <si>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</si>
  <si>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</si>
  <si>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</si>
  <si>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</si>
  <si>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</si>
  <si>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</si>
  <si>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</si>
  <si>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</si>
  <si>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</si>
  <si>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</si>
  <si>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</si>
  <si>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</si>
  <si>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</si>
  <si>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</si>
  <si>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</si>
  <si>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</si>
  <si>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</si>
  <si>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</si>
  <si>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</si>
  <si>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</si>
  <si>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</si>
  <si>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</si>
  <si>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</si>
  <si>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</si>
  <si>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</si>
  <si>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</si>
  <si>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</si>
  <si>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</si>
  <si>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</si>
  <si>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</si>
  <si>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</si>
  <si>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</si>
  <si>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</si>
  <si>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</si>
  <si>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</si>
  <si>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</si>
  <si>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</si>
  <si>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</si>
  <si>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</si>
  <si>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</si>
  <si>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</si>
  <si>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</si>
  <si>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</si>
  <si>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</si>
  <si>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</si>
  <si>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</si>
  <si>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</si>
  <si>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</si>
  <si>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</si>
  <si>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</si>
  <si>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</si>
  <si>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</si>
  <si>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</si>
  <si>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</si>
  <si>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</si>
  <si>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</si>
  <si>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</si>
  <si>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</si>
  <si>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</si>
  <si>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</si>
  <si>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</si>
  <si>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</si>
  <si>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</si>
  <si>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</si>
  <si>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</si>
  <si>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</si>
  <si>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</si>
  <si>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</si>
  <si>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</si>
  <si>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</si>
  <si>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</si>
  <si>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</si>
  <si>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</si>
  <si>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</si>
  <si>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</si>
  <si>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</si>
  <si>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</si>
  <si>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</si>
  <si>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</si>
  <si>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</si>
  <si>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</si>
  <si>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</si>
  <si>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</si>
  <si>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</si>
  <si>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</si>
  <si>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</si>
  <si>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</si>
  <si>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</si>
  <si>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</si>
  <si>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</si>
  <si>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</si>
  <si>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</si>
  <si>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</si>
  <si>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</si>
  <si>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</si>
  <si>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</si>
  <si>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</si>
  <si>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</si>
  <si>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</si>
  <si>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</si>
  <si>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</si>
  <si>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</si>
  <si>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</si>
  <si>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</si>
  <si>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</si>
  <si>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</si>
  <si>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</si>
  <si>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</si>
  <si>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</si>
  <si>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</si>
  <si>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</si>
  <si>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</si>
  <si>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</si>
  <si>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</si>
  <si>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</si>
  <si>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</si>
  <si>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</si>
  <si>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</si>
  <si>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</si>
  <si>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</si>
  <si>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</si>
  <si>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</si>
  <si>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</si>
  <si>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</si>
  <si>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</si>
  <si>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</si>
  <si>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</si>
  <si>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</si>
  <si>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</si>
  <si>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</si>
  <si>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</si>
  <si>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</si>
  <si>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</si>
  <si>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</si>
  <si>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</si>
  <si>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</si>
  <si>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</si>
  <si>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</si>
  <si>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</si>
  <si>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</si>
  <si>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</si>
  <si>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</si>
  <si>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</si>
  <si>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</si>
  <si>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</si>
  <si>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</si>
  <si>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</si>
  <si>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</si>
  <si>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</si>
  <si>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</si>
  <si>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</si>
  <si>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</si>
  <si>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</si>
  <si>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</si>
  <si>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</si>
  <si>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</si>
  <si>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</si>
  <si>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</si>
  <si>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</si>
  <si>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</si>
  <si>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</si>
  <si>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</si>
  <si>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</si>
  <si>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</si>
  <si>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</si>
  <si>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</si>
  <si>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</si>
  <si>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</si>
  <si>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</si>
  <si>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</si>
  <si>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</si>
  <si>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</si>
  <si>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</si>
  <si>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</si>
  <si>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</si>
  <si>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</si>
  <si>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</si>
  <si>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</si>
  <si>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</si>
  <si>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</si>
  <si>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</si>
  <si>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</si>
  <si>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</si>
  <si>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</si>
  <si>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</si>
  <si>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</si>
  <si>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</si>
  <si>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</si>
  <si>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</si>
  <si>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</si>
  <si>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</si>
  <si>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</si>
  <si>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</si>
  <si>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</si>
  <si>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</si>
  <si>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</si>
  <si>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</si>
  <si>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</si>
  <si>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</si>
  <si>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</si>
  <si>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</si>
  <si>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</si>
  <si>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</si>
  <si>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</si>
  <si>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</si>
  <si>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</si>
  <si>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</si>
  <si>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</si>
  <si>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</si>
  <si>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</si>
  <si>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</si>
  <si>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</si>
  <si>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</si>
  <si>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</si>
  <si>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</si>
  <si>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</si>
  <si>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</si>
  <si>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</si>
  <si>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</si>
  <si>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</si>
  <si>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</si>
  <si>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</si>
  <si>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</si>
  <si>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</si>
  <si>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</si>
  <si>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</si>
  <si>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</si>
  <si>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</si>
  <si>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</si>
  <si>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</si>
  <si>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</si>
  <si>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</si>
  <si>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</si>
  <si>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</si>
  <si>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</si>
  <si>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</si>
  <si>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</si>
  <si>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</si>
  <si>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</si>
  <si>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</si>
  <si>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</si>
  <si>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</si>
  <si>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</si>
  <si>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</si>
  <si>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</si>
  <si>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</si>
  <si>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</si>
  <si>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</si>
  <si>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</si>
  <si>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</si>
  <si>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</si>
  <si>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</si>
  <si>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</si>
  <si>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</si>
  <si>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</si>
  <si>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</si>
  <si>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</si>
  <si>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</si>
  <si>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</si>
  <si>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</si>
  <si>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</si>
  <si>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</si>
  <si>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</si>
  <si>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</si>
  <si>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</si>
  <si>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</si>
  <si>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</si>
  <si>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</si>
  <si>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</si>
  <si>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</si>
  <si>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</si>
  <si>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</si>
  <si>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</si>
  <si>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</si>
  <si>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</si>
  <si>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</si>
  <si>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</si>
  <si>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</si>
  <si>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</si>
  <si>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</si>
  <si>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</si>
  <si>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</si>
  <si>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</si>
  <si>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</si>
  <si>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</si>
  <si>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</si>
  <si>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</si>
  <si>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</si>
  <si>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</si>
  <si>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</si>
  <si>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</si>
  <si>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</si>
  <si>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</si>
  <si>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</si>
  <si>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</si>
  <si>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</si>
  <si>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</si>
  <si>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</si>
  <si>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</si>
  <si>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</si>
  <si>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</si>
  <si>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</si>
  <si>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</si>
  <si>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</si>
  <si>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</si>
  <si>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</si>
  <si>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</si>
  <si>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</si>
  <si>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</si>
  <si>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</si>
  <si>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</si>
  <si>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</si>
  <si>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</si>
  <si>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</si>
  <si>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</si>
  <si>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</si>
  <si>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</si>
  <si>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</si>
  <si>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</si>
  <si>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</si>
  <si>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</si>
  <si>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</si>
  <si>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</si>
  <si>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</si>
  <si>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</si>
  <si>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</si>
  <si>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</si>
  <si>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</si>
  <si>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</si>
  <si>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</si>
  <si>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</si>
  <si>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</si>
  <si>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</si>
  <si>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</si>
  <si>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</si>
  <si>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</si>
  <si>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</si>
  <si>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</si>
  <si>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</si>
  <si>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</si>
  <si>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</si>
  <si>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</si>
  <si>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</si>
  <si>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</si>
  <si>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</si>
  <si>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</si>
  <si>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</si>
  <si>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</si>
  <si>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</si>
  <si>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</si>
  <si>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</si>
  <si>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</si>
  <si>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</si>
  <si>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</si>
  <si>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</si>
  <si>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</si>
  <si>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</si>
  <si>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</si>
  <si>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</si>
  <si>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</si>
  <si>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</si>
  <si>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</si>
  <si>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</si>
  <si>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</si>
  <si>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</si>
  <si>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</si>
  <si>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</si>
  <si>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</si>
  <si>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</si>
  <si>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</si>
  <si>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</si>
  <si>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</si>
  <si>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</si>
  <si>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</si>
  <si>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</si>
  <si>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</si>
  <si>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</si>
  <si>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</si>
  <si>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</si>
  <si>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</si>
  <si>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</si>
  <si>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</si>
  <si>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</si>
  <si>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</si>
  <si>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</si>
  <si>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</si>
  <si>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</si>
  <si>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</si>
  <si>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</si>
  <si>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</si>
  <si>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</si>
  <si>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</si>
  <si>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</si>
  <si>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</si>
  <si>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</si>
  <si>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</si>
  <si>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</si>
  <si>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</si>
  <si>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</si>
  <si>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</si>
  <si>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</si>
  <si>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</si>
  <si>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</si>
  <si>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</si>
  <si>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</si>
  <si>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</si>
  <si>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</si>
  <si>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</si>
  <si>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</si>
  <si>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</si>
  <si>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</si>
  <si>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</si>
  <si>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</si>
  <si>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</si>
  <si>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</si>
  <si>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</si>
  <si>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</si>
  <si>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</si>
  <si>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</si>
  <si>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</si>
  <si>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</si>
  <si>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</si>
  <si>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</si>
  <si>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</si>
  <si>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</si>
  <si>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</si>
  <si>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</si>
  <si>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</si>
  <si>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</si>
  <si>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</si>
  <si>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</si>
  <si>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</si>
  <si>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</si>
  <si>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</si>
  <si>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</si>
  <si>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</si>
  <si>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</si>
  <si>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</si>
  <si>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</si>
  <si>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</si>
  <si>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</si>
  <si>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</si>
  <si>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</si>
  <si>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</si>
  <si>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</si>
  <si>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</si>
  <si>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</si>
  <si>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</si>
  <si>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</si>
  <si>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</si>
  <si>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</si>
  <si>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</si>
  <si>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</si>
  <si>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</si>
  <si>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</si>
  <si>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</si>
  <si>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</si>
  <si>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</si>
  <si>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</si>
  <si>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</si>
  <si>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</si>
  <si>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</si>
  <si>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</si>
  <si>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</si>
  <si>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</si>
  <si>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</si>
  <si>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</si>
  <si>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</si>
  <si>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</si>
  <si>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</si>
  <si>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</si>
  <si>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</si>
  <si>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</si>
  <si>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</si>
  <si>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</si>
  <si>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</si>
  <si>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</si>
  <si>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</si>
  <si>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</si>
  <si>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</si>
  <si>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</si>
  <si>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</si>
  <si>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</si>
  <si>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</si>
  <si>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</si>
  <si>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</si>
  <si>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</si>
  <si>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</si>
  <si>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</si>
  <si>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</si>
  <si>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</si>
  <si>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</si>
  <si>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</si>
  <si>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</si>
  <si>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</si>
  <si>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</si>
  <si>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</si>
  <si>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</si>
  <si>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</si>
  <si>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</si>
  <si>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</si>
  <si>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</si>
  <si>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</si>
  <si>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</si>
  <si>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</si>
  <si>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</si>
  <si>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</si>
  <si>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</si>
  <si>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</si>
  <si>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</si>
  <si>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</si>
  <si>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</si>
  <si>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</si>
  <si>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ВЛ</t>
  </si>
  <si>
    <t>ж/б</t>
  </si>
  <si>
    <t>реконструкция</t>
  </si>
  <si>
    <t>П</t>
  </si>
  <si>
    <t>проектирование</t>
  </si>
  <si>
    <t>0,57 км (0)</t>
  </si>
  <si>
    <t>H_16-0274</t>
  </si>
  <si>
    <t>ВЛ 0,4 кВ от ТП-24-01 Л-2</t>
  </si>
  <si>
    <t>оп.3-11, 9-9/1</t>
  </si>
  <si>
    <t>Факт 2015 года</t>
  </si>
  <si>
    <t>Не проводилось</t>
  </si>
  <si>
    <t>Акт  от 20.06.2017, АО "Янтарьэнерго"</t>
  </si>
  <si>
    <t xml:space="preserve">Требуется проведение комплексной реконструкции </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</si>
  <si>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</si>
  <si>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</si>
  <si>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</si>
  <si>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 кВ от ТП 24-01</t>
  </si>
  <si>
    <t>всего в 2015 году, в том числе:</t>
  </si>
  <si>
    <t>Реконструкция ВЛ 0,4 кВ от ТП 24-01 Л-2 (инв.№ 5113833) с заменой провода на СИПс-4-4х50 (ответвления и ввода СИПс-4-4х16) протяженностью 0,57 км с заменой ж/б опор со сроком эксплуатации более 40 лет по ул.Офицерской в п.Знаменск</t>
  </si>
  <si>
    <t>Сметная стоимость проекта в ценах 2020 года с НДС, млн. руб.</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</si>
  <si>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</si>
  <si>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</si>
  <si>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</si>
  <si>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</si>
  <si>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</si>
  <si>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</si>
  <si>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</si>
  <si>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Гвардейский городской округ</t>
  </si>
  <si>
    <t>Возможно реализовать в установленный срок</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</si>
  <si>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</si>
  <si>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1,225 млн.руб./км</t>
  </si>
  <si>
    <t>Низкая пропускная способность, потери выше нормативных, жалобы потребителей на низкое напряжение. 
Акт технического обследования АО "Янтарьэнерго" от 20.06.2017;
Техническое задание № 43.СЭРС-2015/ЗЭС-19</t>
  </si>
  <si>
    <t xml:space="preserve">После реализации инвестиционного проекта контрольные параметры будут приведены в надлежащее состояние.  Устранение дефектов опор и замена провода сеч. 35 мм2 на СИП сеч 50 мм2 для увеличения пропускной способности линии  с 75,9 кВт до 125,5 кВт. </t>
  </si>
  <si>
    <t>Приведение эксплуатуционного состояния  ВЛ 0,4 кВ к действующим НТД, ПТЭ,ПУЭ, отраслевым регламентам РД 153-34.3-20.662-98, СО34.45-51.300-97, ГОСТ 32144-13</t>
  </si>
  <si>
    <t>2019</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</si>
  <si>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</si>
  <si>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</si>
  <si>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</si>
  <si>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</si>
  <si>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</si>
  <si>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</si>
  <si>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 по состоянию на 01.01.2019</t>
  </si>
  <si>
    <t>по состоянию на 01.01.2019</t>
  </si>
  <si>
    <t>L0,4з_лэп=0,57 км</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</si>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</sst>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5" xfId="62" applyFont="1" applyBorder="1" applyAlignment="1">
      <alignment horizontal="center" vertical="center" wrapText="1"/>
    </xf>
    <xf numFmtId="0" fontId="11" fillId="0" borderId="55"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36" fillId="0" borderId="10" xfId="0" applyFont="1" applyFill="1" applyBorder="1" applyAlignment="1">
      <alignment vertical="center" wrapText="1"/>
    </xf>
    <xf numFmtId="0" fontId="11" fillId="0" borderId="55" xfId="62" applyFont="1" applyFill="1" applyBorder="1" applyAlignment="1">
      <alignment horizontal="center" vertical="center"/>
    </xf>
    <xf numFmtId="0" fontId="11" fillId="0" borderId="0" xfId="62" applyFont="1" applyFill="1" applyAlignment="1">
      <alignment horizontal="left"/>
    </xf>
    <xf numFmtId="2" fontId="45" fillId="0" borderId="51" xfId="0" applyNumberFormat="1" applyFont="1" applyFill="1" applyBorder="1" applyAlignment="1">
      <alignment horizontal="left"/>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0" fontId="42" fillId="0" borderId="10" xfId="2" applyFont="1" applyFill="1" applyBorder="1" applyAlignment="1">
      <alignment horizontal="center" vertical="center" wrapText="1"/>
    </xf>
    <xf numFmtId="14" fontId="11" fillId="0" borderId="55" xfId="2" applyNumberFormat="1" applyFont="1" applyFill="1" applyBorder="1" applyAlignment="1">
      <alignment horizontal="center"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11" fillId="0" borderId="55" xfId="0" applyNumberFormat="1" applyFont="1" applyFill="1" applyBorder="1" applyAlignment="1">
      <alignment horizontal="center" vertical="center"/>
    </xf>
    <xf numFmtId="177" fontId="11"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168" fontId="69" fillId="0" borderId="55" xfId="49" applyNumberFormat="1" applyFont="1" applyBorder="1" applyAlignment="1">
      <alignment horizontal="center" vertical="center"/>
    </xf>
    <xf numFmtId="14" fontId="69" fillId="0" borderId="55" xfId="49" applyNumberFormat="1" applyFont="1" applyBorder="1" applyAlignment="1">
      <alignment horizontal="center" vertical="center"/>
    </xf>
    <xf numFmtId="0" fontId="69" fillId="0" borderId="0" xfId="49" applyFont="1"/>
    <xf numFmtId="178" fontId="69" fillId="0" borderId="55" xfId="49" applyNumberFormat="1" applyFont="1" applyBorder="1" applyAlignment="1">
      <alignment horizontal="center" vertical="center"/>
    </xf>
    <xf numFmtId="0" fontId="83" fillId="0" borderId="55" xfId="0" applyFont="1" applyBorder="1" applyAlignment="1">
      <alignment wrapText="1"/>
    </xf>
    <xf numFmtId="0" fontId="83" fillId="0" borderId="55" xfId="0" applyFont="1" applyFill="1" applyBorder="1" applyAlignment="1">
      <alignment wrapText="1"/>
    </xf>
    <xf numFmtId="0" fontId="83" fillId="0" borderId="55" xfId="0" applyFont="1" applyBorder="1"/>
    <xf numFmtId="0" fontId="83" fillId="0" borderId="55" xfId="0" applyFont="1" applyFill="1" applyBorder="1" applyAlignment="1">
      <alignment horizontal="center" vertical="center"/>
    </xf>
    <xf numFmtId="0" fontId="83" fillId="0" borderId="54" xfId="0" applyFont="1" applyFill="1" applyBorder="1" applyAlignment="1">
      <alignment horizontal="center" vertical="center"/>
    </xf>
    <xf numFmtId="0" fontId="83" fillId="0" borderId="55" xfId="0" applyFont="1" applyBorder="1" applyAlignment="1">
      <alignment horizontal="center" vertical="center"/>
    </xf>
    <xf numFmtId="49" fontId="2" fillId="0" borderId="55"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55" xfId="0"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7" fillId="0" borderId="55" xfId="1" applyFont="1" applyBorder="1" applyAlignment="1">
      <alignment vertical="center"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1" fontId="11" fillId="0" borderId="56" xfId="6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177"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7"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7" xfId="2"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8" xfId="1" applyFont="1" applyBorder="1" applyAlignment="1">
      <alignment horizontal="center" vertical="center"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2" fontId="40" fillId="0" borderId="58" xfId="67" applyNumberFormat="1" applyFont="1" applyFill="1" applyBorder="1" applyAlignment="1">
      <alignment horizontal="center" vertical="center"/>
    </xf>
    <xf numFmtId="173" fontId="41" fillId="0" borderId="58" xfId="67" applyNumberFormat="1" applyFont="1" applyFill="1" applyBorder="1" applyAlignment="1">
      <alignment vertical="center"/>
    </xf>
    <xf numFmtId="174" fontId="41" fillId="0" borderId="58" xfId="67" applyNumberFormat="1" applyFont="1" applyFill="1" applyBorder="1" applyAlignment="1">
      <alignment vertical="center"/>
    </xf>
    <xf numFmtId="176" fontId="77" fillId="0" borderId="58" xfId="67" applyNumberFormat="1" applyFont="1" applyFill="1" applyBorder="1" applyAlignment="1">
      <alignment vertical="center"/>
    </xf>
    <xf numFmtId="0" fontId="80" fillId="24" borderId="58" xfId="62" applyFont="1" applyFill="1" applyBorder="1" applyAlignment="1">
      <alignment horizontal="center" vertical="center" wrapText="1"/>
    </xf>
    <xf numFmtId="176" fontId="60" fillId="24" borderId="58" xfId="62" applyNumberFormat="1" applyFont="1" applyFill="1" applyBorder="1" applyAlignment="1">
      <alignment horizontal="center" vertical="center" wrapText="1"/>
    </xf>
    <xf numFmtId="9" fontId="60" fillId="24" borderId="58" xfId="62" applyNumberFormat="1" applyFont="1" applyFill="1" applyBorder="1" applyAlignment="1">
      <alignment horizontal="center" vertical="center" wrapText="1"/>
    </xf>
    <xf numFmtId="4" fontId="60" fillId="24"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5"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5"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5" borderId="58" xfId="68" applyFont="1" applyFill="1" applyBorder="1" applyAlignment="1">
      <alignment horizontal="center" vertical="center"/>
    </xf>
    <xf numFmtId="0" fontId="44" fillId="26"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60" fillId="0" borderId="58" xfId="62" applyFont="1" applyBorder="1" applyAlignment="1">
      <alignment wrapText="1"/>
    </xf>
    <xf numFmtId="4" fontId="60" fillId="26" borderId="58"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6" borderId="58" xfId="62" applyNumberFormat="1" applyFont="1" applyFill="1" applyBorder="1" applyAlignment="1">
      <alignment horizontal="center"/>
    </xf>
    <xf numFmtId="4" fontId="60" fillId="0" borderId="58" xfId="62" applyNumberFormat="1" applyFont="1" applyFill="1" applyBorder="1" applyAlignment="1">
      <alignment horizontal="center"/>
    </xf>
    <xf numFmtId="4" fontId="60" fillId="25" borderId="58" xfId="62" applyNumberFormat="1" applyFont="1" applyFill="1" applyBorder="1" applyAlignment="1">
      <alignment horizontal="center"/>
    </xf>
    <xf numFmtId="10" fontId="60" fillId="25" borderId="58" xfId="62" applyNumberFormat="1" applyFont="1" applyFill="1" applyBorder="1" applyAlignment="1">
      <alignment horizontal="center"/>
    </xf>
    <xf numFmtId="0" fontId="60" fillId="30" borderId="58" xfId="62" applyFont="1" applyFill="1" applyBorder="1" applyAlignment="1">
      <alignment horizontal="left" vertical="center" wrapText="1"/>
    </xf>
    <xf numFmtId="0" fontId="60" fillId="30" borderId="58" xfId="62" applyFont="1" applyFill="1" applyBorder="1" applyAlignment="1">
      <alignment horizontal="center" wrapText="1"/>
    </xf>
    <xf numFmtId="0" fontId="60" fillId="0" borderId="58" xfId="62" applyFont="1" applyBorder="1"/>
    <xf numFmtId="0" fontId="60" fillId="30" borderId="58" xfId="62" applyFont="1" applyFill="1" applyBorder="1"/>
    <xf numFmtId="10" fontId="60" fillId="30" borderId="58" xfId="62" applyNumberFormat="1" applyFont="1" applyFill="1" applyBorder="1"/>
    <xf numFmtId="0" fontId="60" fillId="30" borderId="53" xfId="62" applyFont="1" applyFill="1" applyBorder="1"/>
    <xf numFmtId="10" fontId="36" fillId="30" borderId="58" xfId="67" applyNumberFormat="1" applyFont="1" applyFill="1" applyBorder="1" applyAlignment="1">
      <alignment vertical="center"/>
    </xf>
    <xf numFmtId="3" fontId="7" fillId="30" borderId="58" xfId="67" applyNumberFormat="1" applyFont="1" applyFill="1" applyBorder="1" applyAlignment="1">
      <alignment horizontal="right" vertical="center"/>
    </xf>
    <xf numFmtId="168" fontId="36" fillId="30" borderId="58"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56" fillId="0" borderId="0" xfId="67" applyFont="1" applyFill="1" applyAlignment="1">
      <alignment horizontal="left"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778200"/>
        <c:axId val="583671320"/>
      </c:lineChart>
      <c:catAx>
        <c:axId val="619778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671320"/>
        <c:crosses val="autoZero"/>
        <c:auto val="1"/>
        <c:lblAlgn val="ctr"/>
        <c:lblOffset val="100"/>
        <c:noMultiLvlLbl val="0"/>
      </c:catAx>
      <c:valAx>
        <c:axId val="583671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9778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16468936"/>
        <c:axId val="616469328"/>
      </c:lineChart>
      <c:catAx>
        <c:axId val="616468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6469328"/>
        <c:crosses val="autoZero"/>
        <c:auto val="1"/>
        <c:lblAlgn val="ctr"/>
        <c:lblOffset val="100"/>
        <c:noMultiLvlLbl val="0"/>
      </c:catAx>
      <c:valAx>
        <c:axId val="616469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468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15" sqref="A15:C15"/>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hidden="1" customWidth="1"/>
    <col min="5" max="5" width="14.42578125" style="293"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5" customFormat="1" ht="18.75" customHeight="1" x14ac:dyDescent="0.2">
      <c r="A1" s="275"/>
      <c r="C1" s="276" t="s">
        <v>65</v>
      </c>
    </row>
    <row r="2" spans="1:22" s="15" customFormat="1" ht="18.75" customHeight="1" x14ac:dyDescent="0.3">
      <c r="A2" s="275"/>
      <c r="C2" s="277" t="s">
        <v>7</v>
      </c>
    </row>
    <row r="3" spans="1:22" s="15" customFormat="1" ht="18.75" x14ac:dyDescent="0.3">
      <c r="A3" s="278"/>
      <c r="C3" s="277" t="s">
        <v>64</v>
      </c>
    </row>
    <row r="4" spans="1:22" s="15" customFormat="1" ht="18.75" x14ac:dyDescent="0.3">
      <c r="A4" s="278"/>
      <c r="H4" s="277"/>
    </row>
    <row r="5" spans="1:22" s="15" customFormat="1" ht="15.75" x14ac:dyDescent="0.25">
      <c r="A5" s="446" t="s">
        <v>649</v>
      </c>
      <c r="B5" s="446"/>
      <c r="C5" s="446"/>
      <c r="D5" s="149"/>
      <c r="E5" s="149"/>
      <c r="F5" s="149"/>
      <c r="G5" s="149"/>
      <c r="H5" s="149"/>
      <c r="I5" s="149"/>
      <c r="J5" s="149"/>
    </row>
    <row r="6" spans="1:22" s="15" customFormat="1" ht="18.75" x14ac:dyDescent="0.3">
      <c r="A6" s="278"/>
      <c r="H6" s="277"/>
    </row>
    <row r="7" spans="1:22" s="15" customFormat="1" ht="18.75" x14ac:dyDescent="0.2">
      <c r="A7" s="450" t="s">
        <v>6</v>
      </c>
      <c r="B7" s="450"/>
      <c r="C7" s="450"/>
      <c r="D7" s="279"/>
      <c r="E7" s="279"/>
      <c r="F7" s="279"/>
      <c r="G7" s="279"/>
      <c r="H7" s="279"/>
      <c r="I7" s="279"/>
      <c r="J7" s="279"/>
      <c r="K7" s="279"/>
      <c r="L7" s="279"/>
      <c r="M7" s="279"/>
      <c r="N7" s="279"/>
      <c r="O7" s="279"/>
      <c r="P7" s="279"/>
      <c r="Q7" s="279"/>
      <c r="R7" s="279"/>
      <c r="S7" s="279"/>
      <c r="T7" s="279"/>
      <c r="U7" s="279"/>
      <c r="V7" s="279"/>
    </row>
    <row r="8" spans="1:22" s="15" customFormat="1" ht="18.75" x14ac:dyDescent="0.2">
      <c r="A8" s="280"/>
      <c r="B8" s="280"/>
      <c r="C8" s="280"/>
      <c r="D8" s="280"/>
      <c r="E8" s="280"/>
      <c r="F8" s="280"/>
      <c r="G8" s="280"/>
      <c r="H8" s="280"/>
      <c r="I8" s="279"/>
      <c r="J8" s="279"/>
      <c r="K8" s="279"/>
      <c r="L8" s="279"/>
      <c r="M8" s="279"/>
      <c r="N8" s="279"/>
      <c r="O8" s="279"/>
      <c r="P8" s="279"/>
      <c r="Q8" s="279"/>
      <c r="R8" s="279"/>
      <c r="S8" s="279"/>
      <c r="T8" s="279"/>
      <c r="U8" s="279"/>
      <c r="V8" s="279"/>
    </row>
    <row r="9" spans="1:22" s="15" customFormat="1" ht="18.75" x14ac:dyDescent="0.2">
      <c r="A9" s="451" t="s">
        <v>513</v>
      </c>
      <c r="B9" s="451"/>
      <c r="C9" s="451"/>
      <c r="D9" s="281"/>
      <c r="E9" s="281"/>
      <c r="F9" s="281"/>
      <c r="G9" s="281"/>
      <c r="H9" s="281"/>
      <c r="I9" s="279"/>
      <c r="J9" s="279"/>
      <c r="K9" s="279"/>
      <c r="L9" s="279"/>
      <c r="M9" s="279"/>
      <c r="N9" s="279"/>
      <c r="O9" s="279"/>
      <c r="P9" s="279"/>
      <c r="Q9" s="279"/>
      <c r="R9" s="279"/>
      <c r="S9" s="279"/>
      <c r="T9" s="279"/>
      <c r="U9" s="279"/>
      <c r="V9" s="279"/>
    </row>
    <row r="10" spans="1:22" s="15" customFormat="1" ht="18.75" x14ac:dyDescent="0.2">
      <c r="A10" s="447" t="s">
        <v>5</v>
      </c>
      <c r="B10" s="447"/>
      <c r="C10" s="447"/>
      <c r="D10" s="282"/>
      <c r="E10" s="282"/>
      <c r="F10" s="282"/>
      <c r="G10" s="282"/>
      <c r="H10" s="282"/>
      <c r="I10" s="279"/>
      <c r="J10" s="279"/>
      <c r="K10" s="279"/>
      <c r="L10" s="279"/>
      <c r="M10" s="279"/>
      <c r="N10" s="279"/>
      <c r="O10" s="279"/>
      <c r="P10" s="279"/>
      <c r="Q10" s="279"/>
      <c r="R10" s="279"/>
      <c r="S10" s="279"/>
      <c r="T10" s="279"/>
      <c r="U10" s="279"/>
      <c r="V10" s="279"/>
    </row>
    <row r="11" spans="1:22" s="15" customFormat="1" ht="18.75" x14ac:dyDescent="0.2">
      <c r="A11" s="280"/>
      <c r="B11" s="280"/>
      <c r="C11" s="280"/>
      <c r="D11" s="280"/>
      <c r="E11" s="280"/>
      <c r="F11" s="280"/>
      <c r="G11" s="280"/>
      <c r="H11" s="280"/>
      <c r="I11" s="279"/>
      <c r="J11" s="279"/>
      <c r="K11" s="279"/>
      <c r="L11" s="279"/>
      <c r="M11" s="279"/>
      <c r="N11" s="279"/>
      <c r="O11" s="279"/>
      <c r="P11" s="279"/>
      <c r="Q11" s="279"/>
      <c r="R11" s="279"/>
      <c r="S11" s="279"/>
      <c r="T11" s="279"/>
      <c r="U11" s="279"/>
      <c r="V11" s="279"/>
    </row>
    <row r="12" spans="1:22" s="15" customFormat="1" ht="18.75" x14ac:dyDescent="0.2">
      <c r="A12" s="452" t="s">
        <v>611</v>
      </c>
      <c r="B12" s="452"/>
      <c r="C12" s="452"/>
      <c r="D12" s="281"/>
      <c r="E12" s="281"/>
      <c r="F12" s="281"/>
      <c r="G12" s="281"/>
      <c r="H12" s="281"/>
      <c r="I12" s="279"/>
      <c r="J12" s="279"/>
      <c r="K12" s="279"/>
      <c r="L12" s="279"/>
      <c r="M12" s="279"/>
      <c r="N12" s="279"/>
      <c r="O12" s="279"/>
      <c r="P12" s="279"/>
      <c r="Q12" s="279"/>
      <c r="R12" s="279"/>
      <c r="S12" s="279"/>
      <c r="T12" s="279"/>
      <c r="U12" s="279"/>
      <c r="V12" s="279"/>
    </row>
    <row r="13" spans="1:22" s="15" customFormat="1" ht="18.75" x14ac:dyDescent="0.2">
      <c r="A13" s="453" t="s">
        <v>4</v>
      </c>
      <c r="B13" s="453"/>
      <c r="C13" s="453"/>
      <c r="D13" s="282"/>
      <c r="E13" s="282"/>
      <c r="F13" s="282"/>
      <c r="G13" s="282"/>
      <c r="H13" s="282"/>
      <c r="I13" s="279"/>
      <c r="J13" s="279"/>
      <c r="K13" s="279"/>
      <c r="L13" s="279"/>
      <c r="M13" s="279"/>
      <c r="N13" s="279"/>
      <c r="O13" s="279"/>
      <c r="P13" s="279"/>
      <c r="Q13" s="279"/>
      <c r="R13" s="279"/>
      <c r="S13" s="279"/>
      <c r="T13" s="279"/>
      <c r="U13" s="279"/>
      <c r="V13" s="279"/>
    </row>
    <row r="14" spans="1:22" s="283" customFormat="1" ht="15.75" customHeight="1" x14ac:dyDescent="0.2">
      <c r="A14" s="304"/>
      <c r="B14" s="304"/>
      <c r="C14" s="304"/>
      <c r="D14" s="271"/>
      <c r="E14" s="271"/>
      <c r="F14" s="271"/>
      <c r="G14" s="271"/>
      <c r="H14" s="271"/>
      <c r="I14" s="271"/>
      <c r="J14" s="271"/>
      <c r="K14" s="271"/>
      <c r="L14" s="271"/>
      <c r="M14" s="271"/>
      <c r="N14" s="271"/>
      <c r="O14" s="271"/>
      <c r="P14" s="271"/>
      <c r="Q14" s="271"/>
      <c r="R14" s="271"/>
      <c r="S14" s="271"/>
      <c r="T14" s="271"/>
      <c r="U14" s="271"/>
      <c r="V14" s="271"/>
    </row>
    <row r="15" spans="1:22" s="284" customFormat="1" ht="31.5" customHeight="1" x14ac:dyDescent="0.2">
      <c r="A15" s="454" t="s">
        <v>634</v>
      </c>
      <c r="B15" s="455"/>
      <c r="C15" s="455"/>
      <c r="D15" s="281"/>
      <c r="E15" s="281"/>
      <c r="F15" s="281"/>
      <c r="G15" s="281"/>
      <c r="H15" s="281"/>
      <c r="I15" s="281"/>
      <c r="J15" s="281"/>
      <c r="K15" s="281"/>
      <c r="L15" s="281"/>
      <c r="M15" s="281"/>
      <c r="N15" s="281"/>
      <c r="O15" s="281"/>
      <c r="P15" s="281"/>
      <c r="Q15" s="281"/>
      <c r="R15" s="281"/>
      <c r="S15" s="281"/>
      <c r="T15" s="281"/>
      <c r="U15" s="281"/>
      <c r="V15" s="281"/>
    </row>
    <row r="16" spans="1:22" s="284" customFormat="1" ht="15" customHeight="1" x14ac:dyDescent="0.2">
      <c r="A16" s="447" t="s">
        <v>3</v>
      </c>
      <c r="B16" s="447"/>
      <c r="C16" s="447"/>
      <c r="D16" s="282"/>
      <c r="E16" s="282"/>
      <c r="F16" s="282"/>
      <c r="G16" s="282"/>
      <c r="H16" s="282"/>
      <c r="I16" s="282"/>
      <c r="J16" s="282"/>
      <c r="K16" s="282"/>
      <c r="L16" s="282"/>
      <c r="M16" s="282"/>
      <c r="N16" s="282"/>
      <c r="O16" s="282"/>
      <c r="P16" s="282"/>
      <c r="Q16" s="282"/>
      <c r="R16" s="282"/>
      <c r="S16" s="282"/>
      <c r="T16" s="282"/>
      <c r="U16" s="282"/>
      <c r="V16" s="282"/>
    </row>
    <row r="17" spans="1:22" s="284" customFormat="1" ht="15" customHeight="1" x14ac:dyDescent="0.2">
      <c r="A17" s="285"/>
      <c r="B17" s="285"/>
      <c r="C17" s="285"/>
      <c r="D17" s="285"/>
      <c r="E17" s="285"/>
      <c r="F17" s="285"/>
      <c r="G17" s="285"/>
      <c r="H17" s="285"/>
      <c r="I17" s="285"/>
      <c r="J17" s="285"/>
      <c r="K17" s="285"/>
      <c r="L17" s="285"/>
      <c r="M17" s="285"/>
      <c r="N17" s="285"/>
      <c r="O17" s="285"/>
      <c r="P17" s="285"/>
      <c r="Q17" s="285"/>
      <c r="R17" s="285"/>
      <c r="S17" s="285"/>
    </row>
    <row r="18" spans="1:22" s="284" customFormat="1" ht="15" customHeight="1" x14ac:dyDescent="0.2">
      <c r="A18" s="448" t="s">
        <v>452</v>
      </c>
      <c r="B18" s="449"/>
      <c r="C18" s="449"/>
      <c r="D18" s="286"/>
      <c r="E18" s="286"/>
      <c r="F18" s="286"/>
      <c r="G18" s="286"/>
      <c r="H18" s="286"/>
      <c r="I18" s="286"/>
      <c r="J18" s="286"/>
      <c r="K18" s="286"/>
      <c r="L18" s="286"/>
      <c r="M18" s="286"/>
      <c r="N18" s="286"/>
      <c r="O18" s="286"/>
      <c r="P18" s="286"/>
      <c r="Q18" s="286"/>
      <c r="R18" s="286"/>
      <c r="S18" s="286"/>
      <c r="T18" s="286"/>
      <c r="U18" s="286"/>
      <c r="V18" s="286"/>
    </row>
    <row r="19" spans="1:22" s="284" customFormat="1" ht="15" customHeight="1" x14ac:dyDescent="0.2">
      <c r="A19" s="282"/>
      <c r="B19" s="282"/>
      <c r="C19" s="282"/>
      <c r="D19" s="282"/>
      <c r="E19" s="282"/>
      <c r="F19" s="282"/>
      <c r="G19" s="282"/>
      <c r="H19" s="282"/>
      <c r="I19" s="285"/>
      <c r="J19" s="285"/>
      <c r="K19" s="285"/>
      <c r="L19" s="285"/>
      <c r="M19" s="285"/>
      <c r="N19" s="285"/>
      <c r="O19" s="285"/>
      <c r="P19" s="285"/>
      <c r="Q19" s="285"/>
      <c r="R19" s="285"/>
      <c r="S19" s="285"/>
    </row>
    <row r="20" spans="1:22" s="284" customFormat="1" ht="39.75" customHeight="1" x14ac:dyDescent="0.2">
      <c r="A20" s="30" t="s">
        <v>2</v>
      </c>
      <c r="B20" s="287" t="s">
        <v>63</v>
      </c>
      <c r="C20" s="288" t="s">
        <v>62</v>
      </c>
      <c r="D20" s="289"/>
      <c r="E20" s="289"/>
      <c r="F20" s="289"/>
      <c r="G20" s="289"/>
      <c r="H20" s="289"/>
      <c r="I20" s="271"/>
      <c r="J20" s="271"/>
      <c r="K20" s="271"/>
      <c r="L20" s="271"/>
      <c r="M20" s="271"/>
      <c r="N20" s="271"/>
      <c r="O20" s="271"/>
      <c r="P20" s="271"/>
      <c r="Q20" s="271"/>
      <c r="R20" s="271"/>
      <c r="S20" s="271"/>
      <c r="T20" s="290"/>
      <c r="U20" s="290"/>
      <c r="V20" s="290"/>
    </row>
    <row r="21" spans="1:22" s="284" customFormat="1" ht="16.5" customHeight="1" x14ac:dyDescent="0.2">
      <c r="A21" s="288">
        <v>1</v>
      </c>
      <c r="B21" s="287">
        <v>2</v>
      </c>
      <c r="C21" s="288">
        <v>3</v>
      </c>
      <c r="D21" s="289"/>
      <c r="E21" s="289"/>
      <c r="F21" s="289"/>
      <c r="G21" s="289"/>
      <c r="H21" s="289"/>
      <c r="I21" s="271"/>
      <c r="J21" s="271"/>
      <c r="K21" s="271"/>
      <c r="L21" s="271"/>
      <c r="M21" s="271"/>
      <c r="N21" s="271"/>
      <c r="O21" s="271"/>
      <c r="P21" s="271"/>
      <c r="Q21" s="271"/>
      <c r="R21" s="271"/>
      <c r="S21" s="271"/>
      <c r="T21" s="290"/>
      <c r="U21" s="290"/>
      <c r="V21" s="290"/>
    </row>
    <row r="22" spans="1:22" s="284" customFormat="1" ht="39" customHeight="1" x14ac:dyDescent="0.2">
      <c r="A22" s="23" t="s">
        <v>61</v>
      </c>
      <c r="B22" s="291" t="s">
        <v>304</v>
      </c>
      <c r="C22" s="146" t="s">
        <v>545</v>
      </c>
      <c r="D22" s="289" t="s">
        <v>524</v>
      </c>
      <c r="E22" s="289"/>
      <c r="F22" s="289"/>
      <c r="G22" s="289"/>
      <c r="H22" s="289"/>
      <c r="I22" s="271"/>
      <c r="J22" s="271"/>
      <c r="K22" s="271"/>
      <c r="L22" s="271"/>
      <c r="M22" s="271"/>
      <c r="N22" s="271"/>
      <c r="O22" s="271"/>
      <c r="P22" s="271"/>
      <c r="Q22" s="271"/>
      <c r="R22" s="271"/>
      <c r="S22" s="271"/>
      <c r="T22" s="290"/>
      <c r="U22" s="290"/>
      <c r="V22" s="290"/>
    </row>
    <row r="23" spans="1:22" s="284" customFormat="1" ht="47.25" x14ac:dyDescent="0.2">
      <c r="A23" s="23" t="s">
        <v>60</v>
      </c>
      <c r="B23" s="31" t="s">
        <v>565</v>
      </c>
      <c r="C23" s="442" t="s">
        <v>518</v>
      </c>
      <c r="D23" s="289" t="s">
        <v>514</v>
      </c>
      <c r="E23" s="289"/>
      <c r="F23" s="289"/>
      <c r="G23" s="289"/>
      <c r="H23" s="289"/>
      <c r="I23" s="271"/>
      <c r="J23" s="271"/>
      <c r="K23" s="271"/>
      <c r="L23" s="271"/>
      <c r="M23" s="271"/>
      <c r="N23" s="271"/>
      <c r="O23" s="271"/>
      <c r="P23" s="271"/>
      <c r="Q23" s="271"/>
      <c r="R23" s="271"/>
      <c r="S23" s="271"/>
      <c r="T23" s="290"/>
      <c r="U23" s="290"/>
      <c r="V23" s="290"/>
    </row>
    <row r="24" spans="1:22" s="284" customFormat="1" ht="22.5" customHeight="1" x14ac:dyDescent="0.2">
      <c r="A24" s="443"/>
      <c r="B24" s="444"/>
      <c r="C24" s="445"/>
      <c r="D24" s="289"/>
      <c r="E24" s="289"/>
      <c r="F24" s="289"/>
      <c r="G24" s="289"/>
      <c r="H24" s="289"/>
      <c r="I24" s="271"/>
      <c r="J24" s="271"/>
      <c r="K24" s="271"/>
      <c r="L24" s="271"/>
      <c r="M24" s="271"/>
      <c r="N24" s="271"/>
      <c r="O24" s="271"/>
      <c r="P24" s="271"/>
      <c r="Q24" s="271"/>
      <c r="R24" s="271"/>
      <c r="S24" s="271"/>
      <c r="T24" s="290"/>
      <c r="U24" s="290"/>
      <c r="V24" s="290"/>
    </row>
    <row r="25" spans="1:22" s="284" customFormat="1" ht="58.5" customHeight="1" x14ac:dyDescent="0.2">
      <c r="A25" s="23" t="s">
        <v>59</v>
      </c>
      <c r="B25" s="146" t="s">
        <v>401</v>
      </c>
      <c r="C25" s="30" t="s">
        <v>603</v>
      </c>
      <c r="D25" s="289"/>
      <c r="E25" s="289"/>
      <c r="F25" s="289"/>
      <c r="G25" s="289"/>
      <c r="H25" s="271"/>
      <c r="I25" s="271"/>
      <c r="J25" s="271"/>
      <c r="K25" s="271"/>
      <c r="L25" s="271"/>
      <c r="M25" s="271"/>
      <c r="N25" s="271"/>
      <c r="O25" s="271"/>
      <c r="P25" s="271"/>
      <c r="Q25" s="271"/>
      <c r="R25" s="271"/>
      <c r="S25" s="290"/>
      <c r="T25" s="290"/>
      <c r="U25" s="290"/>
      <c r="V25" s="290"/>
    </row>
    <row r="26" spans="1:22" s="284" customFormat="1" ht="42.75" customHeight="1" x14ac:dyDescent="0.2">
      <c r="A26" s="23" t="s">
        <v>58</v>
      </c>
      <c r="B26" s="146" t="s">
        <v>71</v>
      </c>
      <c r="C26" s="30" t="s">
        <v>470</v>
      </c>
      <c r="D26" s="289"/>
      <c r="E26" s="289"/>
      <c r="F26" s="289"/>
      <c r="G26" s="289"/>
      <c r="H26" s="271"/>
      <c r="I26" s="271"/>
      <c r="J26" s="271"/>
      <c r="K26" s="271"/>
      <c r="L26" s="271"/>
      <c r="M26" s="271"/>
      <c r="N26" s="271"/>
      <c r="O26" s="271"/>
      <c r="P26" s="271"/>
      <c r="Q26" s="271"/>
      <c r="R26" s="271"/>
      <c r="S26" s="290"/>
      <c r="T26" s="290"/>
      <c r="U26" s="290"/>
      <c r="V26" s="290"/>
    </row>
    <row r="27" spans="1:22" s="284" customFormat="1" ht="51.75" customHeight="1" x14ac:dyDescent="0.2">
      <c r="A27" s="23" t="s">
        <v>56</v>
      </c>
      <c r="B27" s="146" t="s">
        <v>70</v>
      </c>
      <c r="C27" s="30" t="s">
        <v>632</v>
      </c>
      <c r="D27" s="289"/>
      <c r="E27" s="289"/>
      <c r="F27" s="289"/>
      <c r="G27" s="289"/>
      <c r="H27" s="271"/>
      <c r="I27" s="271"/>
      <c r="J27" s="271"/>
      <c r="K27" s="271"/>
      <c r="L27" s="271"/>
      <c r="M27" s="271"/>
      <c r="N27" s="271"/>
      <c r="O27" s="271"/>
      <c r="P27" s="271"/>
      <c r="Q27" s="271"/>
      <c r="R27" s="271"/>
      <c r="S27" s="290"/>
      <c r="T27" s="290"/>
      <c r="U27" s="290"/>
      <c r="V27" s="290"/>
    </row>
    <row r="28" spans="1:22" s="284" customFormat="1" ht="42.75" customHeight="1" x14ac:dyDescent="0.2">
      <c r="A28" s="23" t="s">
        <v>55</v>
      </c>
      <c r="B28" s="146" t="s">
        <v>402</v>
      </c>
      <c r="C28" s="30" t="s">
        <v>472</v>
      </c>
      <c r="D28" s="289"/>
      <c r="E28" s="289"/>
      <c r="F28" s="289"/>
      <c r="G28" s="289"/>
      <c r="H28" s="271"/>
      <c r="I28" s="271"/>
      <c r="J28" s="271"/>
      <c r="K28" s="271"/>
      <c r="L28" s="271"/>
      <c r="M28" s="271"/>
      <c r="N28" s="271"/>
      <c r="O28" s="271"/>
      <c r="P28" s="271"/>
      <c r="Q28" s="271"/>
      <c r="R28" s="271"/>
      <c r="S28" s="290"/>
      <c r="T28" s="290"/>
      <c r="U28" s="290"/>
      <c r="V28" s="290"/>
    </row>
    <row r="29" spans="1:22" s="284" customFormat="1" ht="51.75" customHeight="1" x14ac:dyDescent="0.2">
      <c r="A29" s="23" t="s">
        <v>53</v>
      </c>
      <c r="B29" s="146" t="s">
        <v>403</v>
      </c>
      <c r="C29" s="30" t="s">
        <v>472</v>
      </c>
      <c r="D29" s="289"/>
      <c r="E29" s="289"/>
      <c r="F29" s="289"/>
      <c r="G29" s="289"/>
      <c r="H29" s="271"/>
      <c r="I29" s="271"/>
      <c r="J29" s="271"/>
      <c r="K29" s="271"/>
      <c r="L29" s="271"/>
      <c r="M29" s="271"/>
      <c r="N29" s="271"/>
      <c r="O29" s="271"/>
      <c r="P29" s="271"/>
      <c r="Q29" s="271"/>
      <c r="R29" s="271"/>
      <c r="S29" s="290"/>
      <c r="T29" s="290"/>
      <c r="U29" s="290"/>
      <c r="V29" s="290"/>
    </row>
    <row r="30" spans="1:22" s="284" customFormat="1" ht="51.75" customHeight="1" x14ac:dyDescent="0.2">
      <c r="A30" s="23" t="s">
        <v>51</v>
      </c>
      <c r="B30" s="146" t="s">
        <v>404</v>
      </c>
      <c r="C30" s="30" t="s">
        <v>472</v>
      </c>
      <c r="D30" s="289"/>
      <c r="E30" s="289"/>
      <c r="F30" s="289"/>
      <c r="G30" s="289"/>
      <c r="H30" s="271"/>
      <c r="I30" s="271"/>
      <c r="J30" s="271"/>
      <c r="K30" s="271"/>
      <c r="L30" s="271"/>
      <c r="M30" s="271"/>
      <c r="N30" s="271"/>
      <c r="O30" s="271"/>
      <c r="P30" s="271"/>
      <c r="Q30" s="271"/>
      <c r="R30" s="271"/>
      <c r="S30" s="290"/>
      <c r="T30" s="290"/>
      <c r="U30" s="290"/>
      <c r="V30" s="290"/>
    </row>
    <row r="31" spans="1:22" s="284" customFormat="1" ht="51.75" customHeight="1" x14ac:dyDescent="0.2">
      <c r="A31" s="23" t="s">
        <v>69</v>
      </c>
      <c r="B31" s="146" t="s">
        <v>405</v>
      </c>
      <c r="C31" s="30" t="s">
        <v>472</v>
      </c>
      <c r="D31" s="289"/>
      <c r="E31" s="289"/>
      <c r="F31" s="289"/>
      <c r="G31" s="289"/>
      <c r="H31" s="271"/>
      <c r="I31" s="271"/>
      <c r="J31" s="271"/>
      <c r="K31" s="271"/>
      <c r="L31" s="271"/>
      <c r="M31" s="271"/>
      <c r="N31" s="271"/>
      <c r="O31" s="271"/>
      <c r="P31" s="271"/>
      <c r="Q31" s="271"/>
      <c r="R31" s="271"/>
      <c r="S31" s="290"/>
      <c r="T31" s="290"/>
      <c r="U31" s="290"/>
      <c r="V31" s="290"/>
    </row>
    <row r="32" spans="1:22" s="284" customFormat="1" ht="51.75" customHeight="1" x14ac:dyDescent="0.2">
      <c r="A32" s="23" t="s">
        <v>67</v>
      </c>
      <c r="B32" s="146" t="s">
        <v>406</v>
      </c>
      <c r="C32" s="30" t="s">
        <v>472</v>
      </c>
      <c r="D32" s="289"/>
      <c r="E32" s="289"/>
      <c r="F32" s="289"/>
      <c r="G32" s="289"/>
      <c r="H32" s="271"/>
      <c r="I32" s="271"/>
      <c r="J32" s="271"/>
      <c r="K32" s="271"/>
      <c r="L32" s="271"/>
      <c r="M32" s="271"/>
      <c r="N32" s="271"/>
      <c r="O32" s="271"/>
      <c r="P32" s="271"/>
      <c r="Q32" s="271"/>
      <c r="R32" s="271"/>
      <c r="S32" s="290"/>
      <c r="T32" s="290"/>
      <c r="U32" s="290"/>
      <c r="V32" s="290"/>
    </row>
    <row r="33" spans="1:22" s="284" customFormat="1" ht="101.25" customHeight="1" x14ac:dyDescent="0.2">
      <c r="A33" s="23" t="s">
        <v>66</v>
      </c>
      <c r="B33" s="146" t="s">
        <v>407</v>
      </c>
      <c r="C33" s="146" t="s">
        <v>625</v>
      </c>
      <c r="D33" s="289"/>
      <c r="E33" s="289"/>
      <c r="F33" s="289"/>
      <c r="G33" s="289"/>
      <c r="H33" s="271"/>
      <c r="I33" s="271"/>
      <c r="J33" s="271"/>
      <c r="K33" s="271"/>
      <c r="L33" s="271"/>
      <c r="M33" s="271"/>
      <c r="N33" s="271"/>
      <c r="O33" s="271"/>
      <c r="P33" s="271"/>
      <c r="Q33" s="271"/>
      <c r="R33" s="271"/>
      <c r="S33" s="290"/>
      <c r="T33" s="290"/>
      <c r="U33" s="290"/>
      <c r="V33" s="290"/>
    </row>
    <row r="34" spans="1:22" ht="111" customHeight="1" x14ac:dyDescent="0.25">
      <c r="A34" s="23" t="s">
        <v>421</v>
      </c>
      <c r="B34" s="146" t="s">
        <v>408</v>
      </c>
      <c r="C34" s="30" t="s">
        <v>591</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3" t="s">
        <v>411</v>
      </c>
      <c r="B35" s="146" t="s">
        <v>68</v>
      </c>
      <c r="C35" s="30" t="s">
        <v>588</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3" t="s">
        <v>422</v>
      </c>
      <c r="B36" s="146" t="s">
        <v>409</v>
      </c>
      <c r="C36" s="30" t="s">
        <v>472</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3" t="s">
        <v>412</v>
      </c>
      <c r="B37" s="146" t="s">
        <v>410</v>
      </c>
      <c r="C37" s="30" t="s">
        <v>589</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3" t="s">
        <v>423</v>
      </c>
      <c r="B38" s="146" t="s">
        <v>227</v>
      </c>
      <c r="C38" s="30" t="s">
        <v>588</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43"/>
      <c r="B39" s="444"/>
      <c r="C39" s="445"/>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3" t="s">
        <v>413</v>
      </c>
      <c r="B40" s="146" t="s">
        <v>465</v>
      </c>
      <c r="C40" s="347" t="s">
        <v>648</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3" t="s">
        <v>424</v>
      </c>
      <c r="B41" s="146" t="s">
        <v>447</v>
      </c>
      <c r="C41" s="294" t="s">
        <v>589</v>
      </c>
      <c r="D41" s="292" t="s">
        <v>596</v>
      </c>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3" t="s">
        <v>414</v>
      </c>
      <c r="B42" s="146" t="s">
        <v>462</v>
      </c>
      <c r="C42" s="294" t="s">
        <v>589</v>
      </c>
      <c r="D42" s="292" t="s">
        <v>596</v>
      </c>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3" t="s">
        <v>427</v>
      </c>
      <c r="B43" s="146" t="s">
        <v>428</v>
      </c>
      <c r="C43" s="294" t="s">
        <v>603</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3" t="s">
        <v>415</v>
      </c>
      <c r="B44" s="146" t="s">
        <v>453</v>
      </c>
      <c r="C44" s="294" t="s">
        <v>603</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3" t="s">
        <v>448</v>
      </c>
      <c r="B45" s="146" t="s">
        <v>454</v>
      </c>
      <c r="C45" s="294" t="s">
        <v>603</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3" t="s">
        <v>416</v>
      </c>
      <c r="B46" s="146" t="s">
        <v>455</v>
      </c>
      <c r="C46" s="294" t="s">
        <v>603</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43"/>
      <c r="B47" s="444"/>
      <c r="C47" s="445"/>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3" t="s">
        <v>449</v>
      </c>
      <c r="B48" s="146" t="s">
        <v>463</v>
      </c>
      <c r="C48" s="308">
        <f>'6.2. Паспорт фин осв ввод'!AO24</f>
        <v>0.71002706981599295</v>
      </c>
      <c r="D48" s="292"/>
      <c r="E48" s="292"/>
      <c r="F48" s="292"/>
      <c r="G48" s="292"/>
      <c r="H48" s="292"/>
      <c r="I48" s="292"/>
      <c r="J48" s="292"/>
      <c r="K48" s="292"/>
      <c r="L48" s="292"/>
      <c r="M48" s="292"/>
      <c r="N48" s="292"/>
      <c r="O48" s="292"/>
      <c r="P48" s="292"/>
      <c r="Q48" s="292"/>
      <c r="R48" s="292"/>
      <c r="S48" s="292"/>
      <c r="T48" s="292"/>
      <c r="U48" s="292"/>
      <c r="V48" s="292"/>
    </row>
    <row r="49" spans="1:22" ht="71.25" customHeight="1" x14ac:dyDescent="0.25">
      <c r="A49" s="23" t="s">
        <v>417</v>
      </c>
      <c r="B49" s="146" t="s">
        <v>464</v>
      </c>
      <c r="C49" s="308">
        <f>'6.2. Паспорт фин осв ввод'!AO30</f>
        <v>0.59168922484666076</v>
      </c>
      <c r="D49" s="292"/>
      <c r="E49" s="292"/>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V31" sqref="V31"/>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8.5703125" style="56" customWidth="1"/>
    <col min="12" max="13" width="6.7109375" style="55" customWidth="1"/>
    <col min="14" max="14" width="7.28515625" style="55" customWidth="1"/>
    <col min="15" max="25" width="6.7109375" style="55" customWidth="1"/>
    <col min="26" max="26" width="7.7109375" style="55" customWidth="1"/>
    <col min="27" max="27" width="6.7109375" style="55" customWidth="1"/>
    <col min="28" max="28" width="13.140625" style="55" customWidth="1"/>
    <col min="29" max="29" width="24.85546875" style="55" customWidth="1"/>
    <col min="30" max="16384" width="9.140625" style="55"/>
  </cols>
  <sheetData>
    <row r="1" spans="1:29" ht="18.75" x14ac:dyDescent="0.25">
      <c r="A1" s="56"/>
      <c r="B1" s="56"/>
      <c r="C1" s="56"/>
      <c r="D1" s="56"/>
      <c r="E1" s="56"/>
      <c r="F1" s="56"/>
      <c r="L1" s="56"/>
      <c r="M1" s="56"/>
      <c r="AC1" s="34" t="s">
        <v>65</v>
      </c>
    </row>
    <row r="2" spans="1:29" ht="18.75" x14ac:dyDescent="0.3">
      <c r="A2" s="56"/>
      <c r="B2" s="56"/>
      <c r="C2" s="56"/>
      <c r="D2" s="56"/>
      <c r="E2" s="56"/>
      <c r="F2" s="56"/>
      <c r="L2" s="56"/>
      <c r="M2" s="56"/>
      <c r="AC2" s="14" t="s">
        <v>7</v>
      </c>
    </row>
    <row r="3" spans="1:29" ht="18.75" x14ac:dyDescent="0.3">
      <c r="A3" s="56"/>
      <c r="B3" s="56"/>
      <c r="C3" s="56"/>
      <c r="D3" s="56"/>
      <c r="E3" s="56"/>
      <c r="F3" s="56"/>
      <c r="L3" s="56"/>
      <c r="M3" s="56"/>
      <c r="AC3" s="14" t="s">
        <v>64</v>
      </c>
    </row>
    <row r="4" spans="1:29" ht="18.75" customHeight="1" x14ac:dyDescent="0.25">
      <c r="A4" s="446" t="str">
        <f>'1. паспорт местоположение'!A5:C5</f>
        <v>Год раскрытия информации: 2020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56"/>
      <c r="B5" s="56"/>
      <c r="C5" s="56"/>
      <c r="D5" s="56"/>
      <c r="E5" s="56"/>
      <c r="F5" s="56"/>
      <c r="L5" s="56"/>
      <c r="M5" s="56"/>
      <c r="AC5" s="14"/>
    </row>
    <row r="6" spans="1:29" ht="18.75" x14ac:dyDescent="0.25">
      <c r="A6" s="457" t="s">
        <v>6</v>
      </c>
      <c r="B6" s="457"/>
      <c r="C6" s="457"/>
      <c r="D6" s="457"/>
      <c r="E6" s="457"/>
      <c r="F6" s="457"/>
      <c r="G6" s="457"/>
      <c r="H6" s="457"/>
      <c r="I6" s="457"/>
      <c r="J6" s="457"/>
      <c r="K6" s="457"/>
      <c r="L6" s="457"/>
      <c r="M6" s="457"/>
      <c r="N6" s="457"/>
      <c r="O6" s="457"/>
      <c r="P6" s="457"/>
      <c r="Q6" s="457"/>
      <c r="R6" s="457"/>
      <c r="S6" s="457"/>
      <c r="T6" s="457"/>
      <c r="U6" s="457"/>
      <c r="V6" s="457"/>
      <c r="W6" s="457"/>
      <c r="X6" s="457"/>
      <c r="Y6" s="457"/>
      <c r="Z6" s="457"/>
      <c r="AA6" s="457"/>
      <c r="AB6" s="457"/>
      <c r="AC6" s="457"/>
    </row>
    <row r="7" spans="1:29" ht="18.75" x14ac:dyDescent="0.25">
      <c r="A7" s="12"/>
      <c r="B7" s="12"/>
      <c r="C7" s="12"/>
      <c r="D7" s="12"/>
      <c r="E7" s="12"/>
      <c r="F7" s="12"/>
      <c r="G7" s="12"/>
      <c r="H7" s="12"/>
      <c r="I7" s="12"/>
      <c r="J7" s="77"/>
      <c r="K7" s="77"/>
      <c r="L7" s="77"/>
      <c r="M7" s="77"/>
      <c r="N7" s="77"/>
      <c r="O7" s="77"/>
      <c r="P7" s="77"/>
      <c r="Q7" s="77"/>
      <c r="R7" s="77"/>
      <c r="S7" s="77"/>
      <c r="T7" s="77"/>
      <c r="U7" s="77"/>
      <c r="V7" s="77"/>
      <c r="W7" s="77"/>
      <c r="X7" s="77"/>
      <c r="Y7" s="77"/>
      <c r="Z7" s="77"/>
      <c r="AA7" s="77"/>
      <c r="AB7" s="77"/>
      <c r="AC7" s="77"/>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462" t="s">
        <v>5</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row>
    <row r="10" spans="1:29" ht="18.75" x14ac:dyDescent="0.25">
      <c r="A10" s="12"/>
      <c r="B10" s="12"/>
      <c r="C10" s="12"/>
      <c r="D10" s="12"/>
      <c r="E10" s="12"/>
      <c r="F10" s="12"/>
      <c r="G10" s="12"/>
      <c r="H10" s="12"/>
      <c r="I10" s="12"/>
      <c r="J10" s="77"/>
      <c r="K10" s="77"/>
      <c r="L10" s="77"/>
      <c r="M10" s="77"/>
      <c r="N10" s="77"/>
      <c r="O10" s="77"/>
      <c r="P10" s="77"/>
      <c r="Q10" s="77"/>
      <c r="R10" s="77"/>
      <c r="S10" s="77"/>
      <c r="T10" s="77"/>
      <c r="U10" s="77"/>
      <c r="V10" s="77"/>
      <c r="W10" s="77"/>
      <c r="X10" s="77"/>
      <c r="Y10" s="77"/>
      <c r="Z10" s="77"/>
      <c r="AA10" s="77"/>
      <c r="AB10" s="77"/>
      <c r="AC10" s="77"/>
    </row>
    <row r="11" spans="1:29" x14ac:dyDescent="0.25">
      <c r="A11" s="458" t="str">
        <f>'1. паспорт местоположение'!A12:C12</f>
        <v>H_16-0274</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462" t="s">
        <v>4</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row>
    <row r="13" spans="1:29" ht="16.5" customHeight="1" x14ac:dyDescent="0.3">
      <c r="A13" s="10"/>
      <c r="B13" s="10"/>
      <c r="C13" s="10"/>
      <c r="D13" s="10"/>
      <c r="E13" s="10"/>
      <c r="F13" s="10"/>
      <c r="G13" s="10"/>
      <c r="H13" s="10"/>
      <c r="I13" s="10"/>
      <c r="J13" s="76"/>
      <c r="K13" s="76"/>
      <c r="L13" s="76"/>
      <c r="M13" s="76"/>
      <c r="N13" s="76"/>
      <c r="O13" s="76"/>
      <c r="P13" s="76"/>
      <c r="Q13" s="76"/>
      <c r="R13" s="76"/>
      <c r="S13" s="76"/>
      <c r="T13" s="76"/>
      <c r="U13" s="76"/>
      <c r="V13" s="76"/>
      <c r="W13" s="76"/>
      <c r="X13" s="76"/>
      <c r="Y13" s="76"/>
      <c r="Z13" s="76"/>
      <c r="AA13" s="76"/>
      <c r="AB13" s="76"/>
      <c r="AC13" s="76"/>
    </row>
    <row r="14" spans="1:29" x14ac:dyDescent="0.25">
      <c r="A14"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462" t="s">
        <v>3</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542" t="s">
        <v>437</v>
      </c>
      <c r="B18" s="542"/>
      <c r="C18" s="542"/>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538" t="s">
        <v>183</v>
      </c>
      <c r="B20" s="538" t="s">
        <v>182</v>
      </c>
      <c r="C20" s="536" t="s">
        <v>181</v>
      </c>
      <c r="D20" s="536"/>
      <c r="E20" s="541" t="s">
        <v>180</v>
      </c>
      <c r="F20" s="541"/>
      <c r="G20" s="547" t="s">
        <v>614</v>
      </c>
      <c r="H20" s="529" t="s">
        <v>598</v>
      </c>
      <c r="I20" s="530"/>
      <c r="J20" s="530"/>
      <c r="K20" s="530"/>
      <c r="L20" s="529" t="s">
        <v>599</v>
      </c>
      <c r="M20" s="530"/>
      <c r="N20" s="530"/>
      <c r="O20" s="530"/>
      <c r="P20" s="529" t="s">
        <v>600</v>
      </c>
      <c r="Q20" s="530"/>
      <c r="R20" s="530"/>
      <c r="S20" s="530"/>
      <c r="T20" s="529" t="s">
        <v>601</v>
      </c>
      <c r="U20" s="530"/>
      <c r="V20" s="530"/>
      <c r="W20" s="530"/>
      <c r="X20" s="529" t="s">
        <v>602</v>
      </c>
      <c r="Y20" s="530"/>
      <c r="Z20" s="530"/>
      <c r="AA20" s="530"/>
      <c r="AB20" s="543" t="s">
        <v>179</v>
      </c>
      <c r="AC20" s="544"/>
      <c r="AD20" s="75"/>
      <c r="AE20" s="75"/>
      <c r="AF20" s="75"/>
    </row>
    <row r="21" spans="1:32" ht="99.75" customHeight="1" x14ac:dyDescent="0.25">
      <c r="A21" s="539"/>
      <c r="B21" s="539"/>
      <c r="C21" s="536"/>
      <c r="D21" s="536"/>
      <c r="E21" s="541"/>
      <c r="F21" s="541"/>
      <c r="G21" s="548"/>
      <c r="H21" s="531" t="s">
        <v>1</v>
      </c>
      <c r="I21" s="531"/>
      <c r="J21" s="531" t="s">
        <v>597</v>
      </c>
      <c r="K21" s="531"/>
      <c r="L21" s="531" t="s">
        <v>1</v>
      </c>
      <c r="M21" s="531"/>
      <c r="N21" s="531" t="s">
        <v>597</v>
      </c>
      <c r="O21" s="531"/>
      <c r="P21" s="531" t="s">
        <v>1</v>
      </c>
      <c r="Q21" s="531"/>
      <c r="R21" s="531" t="s">
        <v>597</v>
      </c>
      <c r="S21" s="531"/>
      <c r="T21" s="531" t="s">
        <v>1</v>
      </c>
      <c r="U21" s="531"/>
      <c r="V21" s="531" t="s">
        <v>597</v>
      </c>
      <c r="W21" s="531"/>
      <c r="X21" s="531" t="s">
        <v>1</v>
      </c>
      <c r="Y21" s="531"/>
      <c r="Z21" s="531" t="s">
        <v>597</v>
      </c>
      <c r="AA21" s="531"/>
      <c r="AB21" s="545"/>
      <c r="AC21" s="546"/>
    </row>
    <row r="22" spans="1:32" ht="89.25" customHeight="1" x14ac:dyDescent="0.25">
      <c r="A22" s="540"/>
      <c r="B22" s="540"/>
      <c r="C22" s="312" t="s">
        <v>1</v>
      </c>
      <c r="D22" s="312" t="s">
        <v>178</v>
      </c>
      <c r="E22" s="318" t="s">
        <v>604</v>
      </c>
      <c r="F22" s="74" t="s">
        <v>647</v>
      </c>
      <c r="G22" s="549"/>
      <c r="H22" s="319" t="s">
        <v>418</v>
      </c>
      <c r="I22" s="319" t="s">
        <v>419</v>
      </c>
      <c r="J22" s="319" t="s">
        <v>418</v>
      </c>
      <c r="K22" s="319" t="s">
        <v>419</v>
      </c>
      <c r="L22" s="319" t="s">
        <v>418</v>
      </c>
      <c r="M22" s="319" t="s">
        <v>419</v>
      </c>
      <c r="N22" s="319" t="s">
        <v>418</v>
      </c>
      <c r="O22" s="319" t="s">
        <v>419</v>
      </c>
      <c r="P22" s="319" t="s">
        <v>418</v>
      </c>
      <c r="Q22" s="319" t="s">
        <v>419</v>
      </c>
      <c r="R22" s="319" t="s">
        <v>418</v>
      </c>
      <c r="S22" s="319" t="s">
        <v>419</v>
      </c>
      <c r="T22" s="319" t="s">
        <v>418</v>
      </c>
      <c r="U22" s="319" t="s">
        <v>419</v>
      </c>
      <c r="V22" s="319" t="s">
        <v>418</v>
      </c>
      <c r="W22" s="319" t="s">
        <v>419</v>
      </c>
      <c r="X22" s="319" t="s">
        <v>418</v>
      </c>
      <c r="Y22" s="319" t="s">
        <v>419</v>
      </c>
      <c r="Z22" s="319" t="s">
        <v>418</v>
      </c>
      <c r="AA22" s="319" t="s">
        <v>419</v>
      </c>
      <c r="AB22" s="312" t="s">
        <v>1</v>
      </c>
      <c r="AC22" s="312" t="s">
        <v>8</v>
      </c>
    </row>
    <row r="23" spans="1:32" ht="19.5" customHeight="1" x14ac:dyDescent="0.25">
      <c r="A23" s="67">
        <v>1</v>
      </c>
      <c r="B23" s="67">
        <v>2</v>
      </c>
      <c r="C23" s="320">
        <f t="shared" ref="C23:AC23" si="0">B23+1</f>
        <v>3</v>
      </c>
      <c r="D23" s="320">
        <f t="shared" si="0"/>
        <v>4</v>
      </c>
      <c r="E23" s="320">
        <f t="shared" si="0"/>
        <v>5</v>
      </c>
      <c r="F23" s="320">
        <f t="shared" si="0"/>
        <v>6</v>
      </c>
      <c r="G23" s="320">
        <f t="shared" si="0"/>
        <v>7</v>
      </c>
      <c r="H23" s="320">
        <f t="shared" si="0"/>
        <v>8</v>
      </c>
      <c r="I23" s="320">
        <f t="shared" si="0"/>
        <v>9</v>
      </c>
      <c r="J23" s="320">
        <f t="shared" si="0"/>
        <v>10</v>
      </c>
      <c r="K23" s="320">
        <f t="shared" si="0"/>
        <v>11</v>
      </c>
      <c r="L23" s="320">
        <f t="shared" si="0"/>
        <v>12</v>
      </c>
      <c r="M23" s="320">
        <f t="shared" si="0"/>
        <v>13</v>
      </c>
      <c r="N23" s="320">
        <f t="shared" si="0"/>
        <v>14</v>
      </c>
      <c r="O23" s="320">
        <f t="shared" si="0"/>
        <v>15</v>
      </c>
      <c r="P23" s="320">
        <f t="shared" si="0"/>
        <v>16</v>
      </c>
      <c r="Q23" s="320">
        <f t="shared" si="0"/>
        <v>17</v>
      </c>
      <c r="R23" s="320">
        <f t="shared" si="0"/>
        <v>18</v>
      </c>
      <c r="S23" s="320">
        <f t="shared" si="0"/>
        <v>19</v>
      </c>
      <c r="T23" s="320">
        <f t="shared" si="0"/>
        <v>20</v>
      </c>
      <c r="U23" s="320">
        <f t="shared" si="0"/>
        <v>21</v>
      </c>
      <c r="V23" s="320">
        <f t="shared" si="0"/>
        <v>22</v>
      </c>
      <c r="W23" s="320">
        <f t="shared" si="0"/>
        <v>23</v>
      </c>
      <c r="X23" s="320">
        <f t="shared" si="0"/>
        <v>24</v>
      </c>
      <c r="Y23" s="320">
        <f t="shared" si="0"/>
        <v>25</v>
      </c>
      <c r="Z23" s="320">
        <f t="shared" si="0"/>
        <v>26</v>
      </c>
      <c r="AA23" s="320">
        <f t="shared" si="0"/>
        <v>27</v>
      </c>
      <c r="AB23" s="320">
        <f>AA23+1</f>
        <v>28</v>
      </c>
      <c r="AC23" s="320">
        <f t="shared" si="0"/>
        <v>29</v>
      </c>
    </row>
    <row r="24" spans="1:32" ht="47.25" customHeight="1" x14ac:dyDescent="0.25">
      <c r="A24" s="72">
        <v>1</v>
      </c>
      <c r="B24" s="71" t="s">
        <v>177</v>
      </c>
      <c r="C24" s="321">
        <f>SUM(C25:C29)</f>
        <v>0.69819328531905966</v>
      </c>
      <c r="D24" s="321">
        <v>0</v>
      </c>
      <c r="E24" s="321">
        <f t="shared" ref="E24:G24" si="1">SUM(E25:E29)</f>
        <v>0.69819328531905978</v>
      </c>
      <c r="F24" s="321">
        <f>E24-G24-J24-N24-R24</f>
        <v>0.69819328531905978</v>
      </c>
      <c r="G24" s="321">
        <f t="shared" si="1"/>
        <v>0</v>
      </c>
      <c r="H24" s="321">
        <f t="shared" ref="H24:U24" si="2">SUM(H25:H29)</f>
        <v>0</v>
      </c>
      <c r="I24" s="321">
        <f t="shared" si="2"/>
        <v>0</v>
      </c>
      <c r="J24" s="321">
        <f t="shared" si="2"/>
        <v>0</v>
      </c>
      <c r="K24" s="321">
        <f t="shared" si="2"/>
        <v>0</v>
      </c>
      <c r="L24" s="321">
        <f t="shared" si="2"/>
        <v>0</v>
      </c>
      <c r="M24" s="321">
        <f t="shared" si="2"/>
        <v>0</v>
      </c>
      <c r="N24" s="321">
        <f t="shared" si="2"/>
        <v>0</v>
      </c>
      <c r="O24" s="321">
        <f t="shared" si="2"/>
        <v>0</v>
      </c>
      <c r="P24" s="321">
        <f t="shared" si="2"/>
        <v>0</v>
      </c>
      <c r="Q24" s="321">
        <f t="shared" si="2"/>
        <v>0</v>
      </c>
      <c r="R24" s="321">
        <f t="shared" si="2"/>
        <v>0</v>
      </c>
      <c r="S24" s="321">
        <f t="shared" si="2"/>
        <v>0</v>
      </c>
      <c r="T24" s="321">
        <f t="shared" si="2"/>
        <v>5.4029025902279849E-2</v>
      </c>
      <c r="U24" s="321">
        <f t="shared" si="2"/>
        <v>5.4029025902279849E-2</v>
      </c>
      <c r="V24" s="321">
        <v>0</v>
      </c>
      <c r="W24" s="321">
        <f>SUM(W25:W29)</f>
        <v>0</v>
      </c>
      <c r="X24" s="321">
        <f>SUM(X25:X29)</f>
        <v>0.64416425941677991</v>
      </c>
      <c r="Y24" s="321">
        <f>SUM(Y25:Y29)</f>
        <v>0</v>
      </c>
      <c r="Z24" s="321">
        <f t="shared" ref="Z24:AA24" si="3">SUM(Z25:Z29)</f>
        <v>0</v>
      </c>
      <c r="AA24" s="321">
        <f t="shared" si="3"/>
        <v>0</v>
      </c>
      <c r="AB24" s="321">
        <f t="shared" ref="AB24:AB64" si="4">H24+L24+P24+T24+X24</f>
        <v>0.69819328531905978</v>
      </c>
      <c r="AC24" s="321">
        <f>J24+N24+R24+V24+Z24</f>
        <v>0</v>
      </c>
    </row>
    <row r="25" spans="1:32" ht="24" customHeight="1" x14ac:dyDescent="0.25">
      <c r="A25" s="69" t="s">
        <v>176</v>
      </c>
      <c r="B25" s="40" t="s">
        <v>175</v>
      </c>
      <c r="C25" s="322">
        <v>0</v>
      </c>
      <c r="D25" s="322">
        <v>0</v>
      </c>
      <c r="E25" s="323">
        <f>G25+H25+L25+P25+T25+X25</f>
        <v>0</v>
      </c>
      <c r="F25" s="321">
        <f t="shared" ref="F25:F64" si="5">E25-G25-J25-N25-R25</f>
        <v>0</v>
      </c>
      <c r="G25" s="324">
        <v>0</v>
      </c>
      <c r="H25" s="324">
        <v>0</v>
      </c>
      <c r="I25" s="324">
        <v>0</v>
      </c>
      <c r="J25" s="324">
        <v>0</v>
      </c>
      <c r="K25" s="324">
        <v>0</v>
      </c>
      <c r="L25" s="324">
        <v>0</v>
      </c>
      <c r="M25" s="324">
        <v>0</v>
      </c>
      <c r="N25" s="324">
        <v>0</v>
      </c>
      <c r="O25" s="324">
        <v>0</v>
      </c>
      <c r="P25" s="324">
        <v>0</v>
      </c>
      <c r="Q25" s="324">
        <v>0</v>
      </c>
      <c r="R25" s="324">
        <v>0</v>
      </c>
      <c r="S25" s="324">
        <v>0</v>
      </c>
      <c r="T25" s="324">
        <v>0</v>
      </c>
      <c r="U25" s="324">
        <v>0</v>
      </c>
      <c r="V25" s="324">
        <v>0</v>
      </c>
      <c r="W25" s="324">
        <v>0</v>
      </c>
      <c r="X25" s="324">
        <v>0</v>
      </c>
      <c r="Y25" s="324">
        <v>0</v>
      </c>
      <c r="Z25" s="324">
        <v>0</v>
      </c>
      <c r="AA25" s="324">
        <v>0</v>
      </c>
      <c r="AB25" s="321">
        <f t="shared" si="4"/>
        <v>0</v>
      </c>
      <c r="AC25" s="321">
        <f t="shared" ref="AC25:AC64" si="6">J25+N25+R25+V25+Z25</f>
        <v>0</v>
      </c>
    </row>
    <row r="26" spans="1:32" x14ac:dyDescent="0.25">
      <c r="A26" s="69" t="s">
        <v>174</v>
      </c>
      <c r="B26" s="40" t="s">
        <v>173</v>
      </c>
      <c r="C26" s="322">
        <v>0</v>
      </c>
      <c r="D26" s="322">
        <v>0</v>
      </c>
      <c r="E26" s="323">
        <f>G26+H26+L26+P26+T26+X26</f>
        <v>0</v>
      </c>
      <c r="F26" s="321">
        <f t="shared" si="5"/>
        <v>0</v>
      </c>
      <c r="G26" s="324">
        <v>0</v>
      </c>
      <c r="H26" s="324">
        <v>0</v>
      </c>
      <c r="I26" s="324">
        <v>0</v>
      </c>
      <c r="J26" s="324">
        <v>0</v>
      </c>
      <c r="K26" s="324">
        <v>0</v>
      </c>
      <c r="L26" s="324">
        <v>0</v>
      </c>
      <c r="M26" s="324">
        <v>0</v>
      </c>
      <c r="N26" s="324">
        <v>0</v>
      </c>
      <c r="O26" s="324">
        <v>0</v>
      </c>
      <c r="P26" s="324">
        <v>0</v>
      </c>
      <c r="Q26" s="324">
        <v>0</v>
      </c>
      <c r="R26" s="324">
        <v>0</v>
      </c>
      <c r="S26" s="324">
        <v>0</v>
      </c>
      <c r="T26" s="324">
        <v>0</v>
      </c>
      <c r="U26" s="324">
        <v>0</v>
      </c>
      <c r="V26" s="324">
        <v>0</v>
      </c>
      <c r="W26" s="324">
        <v>0</v>
      </c>
      <c r="X26" s="324">
        <v>0</v>
      </c>
      <c r="Y26" s="324">
        <v>0</v>
      </c>
      <c r="Z26" s="324">
        <v>0</v>
      </c>
      <c r="AA26" s="324">
        <v>0</v>
      </c>
      <c r="AB26" s="321">
        <f t="shared" si="4"/>
        <v>0</v>
      </c>
      <c r="AC26" s="321">
        <f t="shared" si="6"/>
        <v>0</v>
      </c>
    </row>
    <row r="27" spans="1:32" ht="31.5" x14ac:dyDescent="0.25">
      <c r="A27" s="69" t="s">
        <v>172</v>
      </c>
      <c r="B27" s="40" t="s">
        <v>374</v>
      </c>
      <c r="C27" s="322">
        <v>0.69819328531905966</v>
      </c>
      <c r="D27" s="322">
        <v>0</v>
      </c>
      <c r="E27" s="323">
        <f>G27+H27+L27+P27+T27+X27</f>
        <v>0.69819328531905978</v>
      </c>
      <c r="F27" s="321">
        <f t="shared" si="5"/>
        <v>0.69819328531905978</v>
      </c>
      <c r="G27" s="324">
        <v>0</v>
      </c>
      <c r="H27" s="324">
        <v>0</v>
      </c>
      <c r="I27" s="324">
        <v>0</v>
      </c>
      <c r="J27" s="324">
        <v>0</v>
      </c>
      <c r="K27" s="324">
        <v>0</v>
      </c>
      <c r="L27" s="324">
        <v>0</v>
      </c>
      <c r="M27" s="324">
        <v>0</v>
      </c>
      <c r="N27" s="324">
        <v>0</v>
      </c>
      <c r="O27" s="324">
        <v>0</v>
      </c>
      <c r="P27" s="324">
        <v>0</v>
      </c>
      <c r="Q27" s="324">
        <v>0</v>
      </c>
      <c r="R27" s="324">
        <v>0</v>
      </c>
      <c r="S27" s="324">
        <v>0</v>
      </c>
      <c r="T27" s="324">
        <v>5.4029025902279849E-2</v>
      </c>
      <c r="U27" s="324">
        <v>5.4029025902279849E-2</v>
      </c>
      <c r="V27" s="324">
        <v>0</v>
      </c>
      <c r="W27" s="324">
        <v>0</v>
      </c>
      <c r="X27" s="324">
        <v>0.64416425941677991</v>
      </c>
      <c r="Y27" s="324">
        <v>0</v>
      </c>
      <c r="Z27" s="324">
        <v>0</v>
      </c>
      <c r="AA27" s="324">
        <v>0</v>
      </c>
      <c r="AB27" s="321">
        <f t="shared" si="4"/>
        <v>0.69819328531905978</v>
      </c>
      <c r="AC27" s="321">
        <f t="shared" si="6"/>
        <v>0</v>
      </c>
    </row>
    <row r="28" spans="1:32" x14ac:dyDescent="0.25">
      <c r="A28" s="69" t="s">
        <v>171</v>
      </c>
      <c r="B28" s="40" t="s">
        <v>170</v>
      </c>
      <c r="C28" s="322">
        <v>0</v>
      </c>
      <c r="D28" s="322">
        <v>0</v>
      </c>
      <c r="E28" s="323">
        <f>G28+AB28</f>
        <v>0</v>
      </c>
      <c r="F28" s="321">
        <f t="shared" si="5"/>
        <v>0</v>
      </c>
      <c r="G28" s="324">
        <v>0</v>
      </c>
      <c r="H28" s="324">
        <v>0</v>
      </c>
      <c r="I28" s="324">
        <v>0</v>
      </c>
      <c r="J28" s="324">
        <v>0</v>
      </c>
      <c r="K28" s="324">
        <v>0</v>
      </c>
      <c r="L28" s="324">
        <v>0</v>
      </c>
      <c r="M28" s="324">
        <v>0</v>
      </c>
      <c r="N28" s="324">
        <v>0</v>
      </c>
      <c r="O28" s="324">
        <v>0</v>
      </c>
      <c r="P28" s="324">
        <v>0</v>
      </c>
      <c r="Q28" s="324">
        <v>0</v>
      </c>
      <c r="R28" s="324">
        <v>0</v>
      </c>
      <c r="S28" s="324">
        <v>0</v>
      </c>
      <c r="T28" s="324">
        <v>0</v>
      </c>
      <c r="U28" s="324">
        <v>0</v>
      </c>
      <c r="V28" s="324">
        <v>0</v>
      </c>
      <c r="W28" s="324">
        <v>0</v>
      </c>
      <c r="X28" s="324">
        <v>0</v>
      </c>
      <c r="Y28" s="324">
        <v>0</v>
      </c>
      <c r="Z28" s="324">
        <v>0</v>
      </c>
      <c r="AA28" s="324">
        <v>0</v>
      </c>
      <c r="AB28" s="321">
        <f t="shared" si="4"/>
        <v>0</v>
      </c>
      <c r="AC28" s="321">
        <f t="shared" si="6"/>
        <v>0</v>
      </c>
    </row>
    <row r="29" spans="1:32" x14ac:dyDescent="0.25">
      <c r="A29" s="69" t="s">
        <v>169</v>
      </c>
      <c r="B29" s="73" t="s">
        <v>168</v>
      </c>
      <c r="C29" s="322">
        <v>0</v>
      </c>
      <c r="D29" s="322">
        <v>0</v>
      </c>
      <c r="E29" s="323">
        <v>0</v>
      </c>
      <c r="F29" s="321">
        <f t="shared" si="5"/>
        <v>0</v>
      </c>
      <c r="G29" s="324">
        <v>0</v>
      </c>
      <c r="H29" s="324">
        <v>0</v>
      </c>
      <c r="I29" s="324">
        <v>0</v>
      </c>
      <c r="J29" s="324">
        <v>0</v>
      </c>
      <c r="K29" s="324">
        <v>0</v>
      </c>
      <c r="L29" s="324">
        <v>0</v>
      </c>
      <c r="M29" s="324">
        <v>0</v>
      </c>
      <c r="N29" s="324">
        <v>0</v>
      </c>
      <c r="O29" s="324">
        <v>0</v>
      </c>
      <c r="P29" s="324">
        <v>0</v>
      </c>
      <c r="Q29" s="324">
        <v>0</v>
      </c>
      <c r="R29" s="324">
        <v>0</v>
      </c>
      <c r="S29" s="324">
        <v>0</v>
      </c>
      <c r="T29" s="324">
        <v>0</v>
      </c>
      <c r="U29" s="324">
        <v>0</v>
      </c>
      <c r="V29" s="324">
        <v>0</v>
      </c>
      <c r="W29" s="324">
        <v>0</v>
      </c>
      <c r="X29" s="324">
        <v>0</v>
      </c>
      <c r="Y29" s="324">
        <v>0</v>
      </c>
      <c r="Z29" s="324">
        <v>0</v>
      </c>
      <c r="AA29" s="324">
        <v>0</v>
      </c>
      <c r="AB29" s="321">
        <f t="shared" si="4"/>
        <v>0</v>
      </c>
      <c r="AC29" s="321">
        <f t="shared" si="6"/>
        <v>0</v>
      </c>
    </row>
    <row r="30" spans="1:32" ht="47.25" x14ac:dyDescent="0.25">
      <c r="A30" s="72" t="s">
        <v>60</v>
      </c>
      <c r="B30" s="71" t="s">
        <v>167</v>
      </c>
      <c r="C30" s="322">
        <v>0.59168922484666087</v>
      </c>
      <c r="D30" s="322">
        <v>0</v>
      </c>
      <c r="E30" s="321">
        <v>0.59168922484666087</v>
      </c>
      <c r="F30" s="321">
        <f t="shared" si="5"/>
        <v>0.59168922484666087</v>
      </c>
      <c r="G30" s="322">
        <v>0</v>
      </c>
      <c r="H30" s="322">
        <v>0</v>
      </c>
      <c r="I30" s="322">
        <v>0</v>
      </c>
      <c r="J30" s="322">
        <v>0</v>
      </c>
      <c r="K30" s="322">
        <v>0</v>
      </c>
      <c r="L30" s="322">
        <v>0</v>
      </c>
      <c r="M30" s="322">
        <v>0</v>
      </c>
      <c r="N30" s="322">
        <v>0</v>
      </c>
      <c r="O30" s="322">
        <v>0</v>
      </c>
      <c r="P30" s="322">
        <v>0</v>
      </c>
      <c r="Q30" s="322">
        <v>0</v>
      </c>
      <c r="R30" s="322">
        <v>0</v>
      </c>
      <c r="S30" s="322">
        <v>0</v>
      </c>
      <c r="T30" s="322">
        <v>4.5787310086677843E-2</v>
      </c>
      <c r="U30" s="322">
        <v>4.5787310086677843E-2</v>
      </c>
      <c r="V30" s="322">
        <v>0.112258</v>
      </c>
      <c r="W30" s="322">
        <v>0.112258</v>
      </c>
      <c r="X30" s="322">
        <v>0.54590191475998295</v>
      </c>
      <c r="Y30" s="322">
        <v>0</v>
      </c>
      <c r="Z30" s="322">
        <v>0</v>
      </c>
      <c r="AA30" s="322">
        <v>0</v>
      </c>
      <c r="AB30" s="321">
        <f t="shared" si="4"/>
        <v>0.59168922484666076</v>
      </c>
      <c r="AC30" s="321">
        <f t="shared" si="6"/>
        <v>0.112258</v>
      </c>
    </row>
    <row r="31" spans="1:32" x14ac:dyDescent="0.25">
      <c r="A31" s="72" t="s">
        <v>166</v>
      </c>
      <c r="B31" s="40" t="s">
        <v>165</v>
      </c>
      <c r="C31" s="322">
        <v>4.5787310086677843E-2</v>
      </c>
      <c r="D31" s="322">
        <v>0</v>
      </c>
      <c r="E31" s="321">
        <v>4.5787310086677843E-2</v>
      </c>
      <c r="F31" s="321">
        <f t="shared" si="5"/>
        <v>4.5787310086677843E-2</v>
      </c>
      <c r="G31" s="324">
        <v>0</v>
      </c>
      <c r="H31" s="324">
        <v>0</v>
      </c>
      <c r="I31" s="324">
        <v>0</v>
      </c>
      <c r="J31" s="324">
        <v>0</v>
      </c>
      <c r="K31" s="324">
        <v>0</v>
      </c>
      <c r="L31" s="324">
        <v>0</v>
      </c>
      <c r="M31" s="324">
        <v>0</v>
      </c>
      <c r="N31" s="324">
        <v>0</v>
      </c>
      <c r="O31" s="324">
        <v>0</v>
      </c>
      <c r="P31" s="324">
        <v>0</v>
      </c>
      <c r="Q31" s="324">
        <v>0</v>
      </c>
      <c r="R31" s="324">
        <v>0</v>
      </c>
      <c r="S31" s="324">
        <v>0</v>
      </c>
      <c r="T31" s="324">
        <f>E31</f>
        <v>4.5787310086677843E-2</v>
      </c>
      <c r="U31" s="324">
        <f>F31</f>
        <v>4.5787310086677843E-2</v>
      </c>
      <c r="V31" s="324">
        <v>0.112258</v>
      </c>
      <c r="W31" s="324">
        <v>0.112258</v>
      </c>
      <c r="X31" s="324">
        <v>0</v>
      </c>
      <c r="Y31" s="324">
        <v>0</v>
      </c>
      <c r="Z31" s="324">
        <v>0</v>
      </c>
      <c r="AA31" s="324">
        <v>0</v>
      </c>
      <c r="AB31" s="321">
        <f t="shared" si="4"/>
        <v>4.5787310086677843E-2</v>
      </c>
      <c r="AC31" s="321">
        <f t="shared" si="6"/>
        <v>0.112258</v>
      </c>
    </row>
    <row r="32" spans="1:32" ht="31.5" x14ac:dyDescent="0.25">
      <c r="A32" s="72" t="s">
        <v>164</v>
      </c>
      <c r="B32" s="40" t="s">
        <v>163</v>
      </c>
      <c r="C32" s="322">
        <v>0.43996796699835311</v>
      </c>
      <c r="D32" s="322">
        <v>0</v>
      </c>
      <c r="E32" s="321">
        <v>0.43996796699835311</v>
      </c>
      <c r="F32" s="321">
        <f t="shared" si="5"/>
        <v>0.43996796699835311</v>
      </c>
      <c r="G32" s="324">
        <v>0</v>
      </c>
      <c r="H32" s="324">
        <v>0</v>
      </c>
      <c r="I32" s="324">
        <v>0</v>
      </c>
      <c r="J32" s="324">
        <v>0</v>
      </c>
      <c r="K32" s="324">
        <v>0</v>
      </c>
      <c r="L32" s="324">
        <v>0</v>
      </c>
      <c r="M32" s="324">
        <v>0</v>
      </c>
      <c r="N32" s="324">
        <v>0</v>
      </c>
      <c r="O32" s="324">
        <v>0</v>
      </c>
      <c r="P32" s="324">
        <v>0</v>
      </c>
      <c r="Q32" s="324">
        <v>0</v>
      </c>
      <c r="R32" s="324">
        <v>0</v>
      </c>
      <c r="S32" s="324">
        <v>0</v>
      </c>
      <c r="T32" s="324">
        <v>0</v>
      </c>
      <c r="U32" s="324">
        <v>0</v>
      </c>
      <c r="V32" s="324">
        <v>0</v>
      </c>
      <c r="W32" s="324">
        <v>0</v>
      </c>
      <c r="X32" s="324">
        <f>E32</f>
        <v>0.43996796699835311</v>
      </c>
      <c r="Y32" s="324">
        <v>0</v>
      </c>
      <c r="Z32" s="324">
        <v>0</v>
      </c>
      <c r="AA32" s="324">
        <v>0</v>
      </c>
      <c r="AB32" s="321">
        <f t="shared" si="4"/>
        <v>0.43996796699835311</v>
      </c>
      <c r="AC32" s="321">
        <f t="shared" si="6"/>
        <v>0</v>
      </c>
    </row>
    <row r="33" spans="1:29" x14ac:dyDescent="0.25">
      <c r="A33" s="72" t="s">
        <v>162</v>
      </c>
      <c r="B33" s="40" t="s">
        <v>161</v>
      </c>
      <c r="C33" s="322">
        <v>1.031337360919355E-2</v>
      </c>
      <c r="D33" s="322">
        <v>0</v>
      </c>
      <c r="E33" s="321">
        <v>1.031337360919355E-2</v>
      </c>
      <c r="F33" s="321">
        <f t="shared" si="5"/>
        <v>1.031337360919355E-2</v>
      </c>
      <c r="G33" s="324">
        <v>0</v>
      </c>
      <c r="H33" s="324">
        <v>0</v>
      </c>
      <c r="I33" s="324">
        <v>0</v>
      </c>
      <c r="J33" s="324">
        <v>0</v>
      </c>
      <c r="K33" s="324">
        <v>0</v>
      </c>
      <c r="L33" s="324">
        <v>0</v>
      </c>
      <c r="M33" s="324">
        <v>0</v>
      </c>
      <c r="N33" s="324">
        <v>0</v>
      </c>
      <c r="O33" s="324">
        <v>0</v>
      </c>
      <c r="P33" s="324">
        <v>0</v>
      </c>
      <c r="Q33" s="324">
        <v>0</v>
      </c>
      <c r="R33" s="324">
        <v>0</v>
      </c>
      <c r="S33" s="324">
        <v>0</v>
      </c>
      <c r="T33" s="324">
        <v>0</v>
      </c>
      <c r="U33" s="324">
        <v>0</v>
      </c>
      <c r="V33" s="324">
        <v>0</v>
      </c>
      <c r="W33" s="324">
        <v>0</v>
      </c>
      <c r="X33" s="324">
        <f t="shared" ref="X33:X34" si="7">E33</f>
        <v>1.031337360919355E-2</v>
      </c>
      <c r="Y33" s="324">
        <v>0</v>
      </c>
      <c r="Z33" s="324">
        <v>0</v>
      </c>
      <c r="AA33" s="324">
        <v>0</v>
      </c>
      <c r="AB33" s="321">
        <f t="shared" si="4"/>
        <v>1.031337360919355E-2</v>
      </c>
      <c r="AC33" s="321">
        <f t="shared" si="6"/>
        <v>0</v>
      </c>
    </row>
    <row r="34" spans="1:29" x14ac:dyDescent="0.25">
      <c r="A34" s="72" t="s">
        <v>160</v>
      </c>
      <c r="B34" s="40" t="s">
        <v>159</v>
      </c>
      <c r="C34" s="322">
        <v>9.5620574152436313E-2</v>
      </c>
      <c r="D34" s="322">
        <v>0</v>
      </c>
      <c r="E34" s="321">
        <v>9.5620574152436313E-2</v>
      </c>
      <c r="F34" s="321">
        <f t="shared" si="5"/>
        <v>9.5620574152436313E-2</v>
      </c>
      <c r="G34" s="324">
        <v>0</v>
      </c>
      <c r="H34" s="324">
        <v>0</v>
      </c>
      <c r="I34" s="324">
        <v>0</v>
      </c>
      <c r="J34" s="324">
        <v>0</v>
      </c>
      <c r="K34" s="324">
        <v>0</v>
      </c>
      <c r="L34" s="324">
        <v>0</v>
      </c>
      <c r="M34" s="324">
        <v>0</v>
      </c>
      <c r="N34" s="324">
        <v>0</v>
      </c>
      <c r="O34" s="324">
        <v>0</v>
      </c>
      <c r="P34" s="324">
        <v>0</v>
      </c>
      <c r="Q34" s="324">
        <v>0</v>
      </c>
      <c r="R34" s="324">
        <v>0</v>
      </c>
      <c r="S34" s="324">
        <v>0</v>
      </c>
      <c r="T34" s="324">
        <v>0</v>
      </c>
      <c r="U34" s="324">
        <v>0</v>
      </c>
      <c r="V34" s="324">
        <v>0</v>
      </c>
      <c r="W34" s="324">
        <v>0</v>
      </c>
      <c r="X34" s="324">
        <f t="shared" si="7"/>
        <v>9.5620574152436313E-2</v>
      </c>
      <c r="Y34" s="324">
        <v>0</v>
      </c>
      <c r="Z34" s="324">
        <v>0</v>
      </c>
      <c r="AA34" s="324">
        <v>0</v>
      </c>
      <c r="AB34" s="321">
        <f t="shared" si="4"/>
        <v>9.5620574152436313E-2</v>
      </c>
      <c r="AC34" s="321">
        <f t="shared" si="6"/>
        <v>0</v>
      </c>
    </row>
    <row r="35" spans="1:29" ht="31.5" x14ac:dyDescent="0.25">
      <c r="A35" s="72" t="s">
        <v>59</v>
      </c>
      <c r="B35" s="71" t="s">
        <v>158</v>
      </c>
      <c r="C35" s="322">
        <v>0</v>
      </c>
      <c r="D35" s="322">
        <v>0</v>
      </c>
      <c r="E35" s="321">
        <v>0</v>
      </c>
      <c r="F35" s="321">
        <f t="shared" si="5"/>
        <v>0</v>
      </c>
      <c r="G35" s="322">
        <v>0</v>
      </c>
      <c r="H35" s="322">
        <v>0</v>
      </c>
      <c r="I35" s="322">
        <v>0</v>
      </c>
      <c r="J35" s="322">
        <v>0</v>
      </c>
      <c r="K35" s="322">
        <v>0</v>
      </c>
      <c r="L35" s="322">
        <v>0</v>
      </c>
      <c r="M35" s="322">
        <v>0</v>
      </c>
      <c r="N35" s="322">
        <v>0</v>
      </c>
      <c r="O35" s="322">
        <v>0</v>
      </c>
      <c r="P35" s="322">
        <v>0</v>
      </c>
      <c r="Q35" s="322">
        <v>0</v>
      </c>
      <c r="R35" s="322">
        <v>0</v>
      </c>
      <c r="S35" s="322">
        <v>0</v>
      </c>
      <c r="T35" s="322">
        <v>0</v>
      </c>
      <c r="U35" s="322">
        <v>0</v>
      </c>
      <c r="V35" s="322">
        <v>0</v>
      </c>
      <c r="W35" s="322">
        <v>0</v>
      </c>
      <c r="X35" s="322">
        <v>0</v>
      </c>
      <c r="Y35" s="322">
        <v>0</v>
      </c>
      <c r="Z35" s="322">
        <v>0</v>
      </c>
      <c r="AA35" s="322">
        <v>0</v>
      </c>
      <c r="AB35" s="321">
        <f t="shared" si="4"/>
        <v>0</v>
      </c>
      <c r="AC35" s="321">
        <f t="shared" si="6"/>
        <v>0</v>
      </c>
    </row>
    <row r="36" spans="1:29" ht="31.5" x14ac:dyDescent="0.25">
      <c r="A36" s="69" t="s">
        <v>157</v>
      </c>
      <c r="B36" s="68" t="s">
        <v>156</v>
      </c>
      <c r="C36" s="322">
        <v>0</v>
      </c>
      <c r="D36" s="322">
        <v>0</v>
      </c>
      <c r="E36" s="321">
        <f t="shared" ref="E36:E42" si="8">G36+AB36</f>
        <v>0</v>
      </c>
      <c r="F36" s="321">
        <f t="shared" si="5"/>
        <v>0</v>
      </c>
      <c r="G36" s="324">
        <v>0</v>
      </c>
      <c r="H36" s="324">
        <v>0</v>
      </c>
      <c r="I36" s="324">
        <v>0</v>
      </c>
      <c r="J36" s="324">
        <v>0</v>
      </c>
      <c r="K36" s="324">
        <v>0</v>
      </c>
      <c r="L36" s="324">
        <v>0</v>
      </c>
      <c r="M36" s="324">
        <v>0</v>
      </c>
      <c r="N36" s="324">
        <v>0</v>
      </c>
      <c r="O36" s="324">
        <v>0</v>
      </c>
      <c r="P36" s="324">
        <v>0</v>
      </c>
      <c r="Q36" s="324">
        <v>0</v>
      </c>
      <c r="R36" s="324">
        <v>0</v>
      </c>
      <c r="S36" s="324">
        <v>0</v>
      </c>
      <c r="T36" s="324">
        <v>0</v>
      </c>
      <c r="U36" s="324">
        <v>0</v>
      </c>
      <c r="V36" s="324">
        <v>0</v>
      </c>
      <c r="W36" s="324">
        <v>0</v>
      </c>
      <c r="X36" s="324">
        <f t="shared" ref="X36:X42" si="9">C36</f>
        <v>0</v>
      </c>
      <c r="Y36" s="324">
        <v>0</v>
      </c>
      <c r="Z36" s="324">
        <v>0</v>
      </c>
      <c r="AA36" s="324">
        <v>0</v>
      </c>
      <c r="AB36" s="321">
        <f t="shared" si="4"/>
        <v>0</v>
      </c>
      <c r="AC36" s="321">
        <f t="shared" si="6"/>
        <v>0</v>
      </c>
    </row>
    <row r="37" spans="1:29" x14ac:dyDescent="0.25">
      <c r="A37" s="69" t="s">
        <v>155</v>
      </c>
      <c r="B37" s="68" t="s">
        <v>145</v>
      </c>
      <c r="C37" s="322">
        <v>0</v>
      </c>
      <c r="D37" s="322">
        <v>0</v>
      </c>
      <c r="E37" s="321">
        <f t="shared" si="8"/>
        <v>0</v>
      </c>
      <c r="F37" s="321">
        <f t="shared" si="5"/>
        <v>0</v>
      </c>
      <c r="G37" s="324">
        <v>0</v>
      </c>
      <c r="H37" s="324">
        <v>0</v>
      </c>
      <c r="I37" s="324">
        <v>0</v>
      </c>
      <c r="J37" s="324">
        <v>0</v>
      </c>
      <c r="K37" s="324">
        <v>0</v>
      </c>
      <c r="L37" s="325">
        <v>0</v>
      </c>
      <c r="M37" s="324">
        <v>0</v>
      </c>
      <c r="N37" s="324">
        <v>0</v>
      </c>
      <c r="O37" s="324">
        <v>0</v>
      </c>
      <c r="P37" s="324">
        <v>0</v>
      </c>
      <c r="Q37" s="324">
        <v>0</v>
      </c>
      <c r="R37" s="324">
        <v>0</v>
      </c>
      <c r="S37" s="324">
        <v>0</v>
      </c>
      <c r="T37" s="324">
        <v>0</v>
      </c>
      <c r="U37" s="324">
        <v>0</v>
      </c>
      <c r="V37" s="324">
        <v>0</v>
      </c>
      <c r="W37" s="324">
        <v>0</v>
      </c>
      <c r="X37" s="324">
        <f t="shared" si="9"/>
        <v>0</v>
      </c>
      <c r="Y37" s="324">
        <v>0</v>
      </c>
      <c r="Z37" s="324">
        <v>0</v>
      </c>
      <c r="AA37" s="324">
        <v>0</v>
      </c>
      <c r="AB37" s="321">
        <f t="shared" si="4"/>
        <v>0</v>
      </c>
      <c r="AC37" s="321">
        <f t="shared" si="6"/>
        <v>0</v>
      </c>
    </row>
    <row r="38" spans="1:29" x14ac:dyDescent="0.25">
      <c r="A38" s="69" t="s">
        <v>154</v>
      </c>
      <c r="B38" s="68" t="s">
        <v>143</v>
      </c>
      <c r="C38" s="322">
        <v>0</v>
      </c>
      <c r="D38" s="322">
        <v>0</v>
      </c>
      <c r="E38" s="321">
        <f t="shared" si="8"/>
        <v>0</v>
      </c>
      <c r="F38" s="321">
        <f t="shared" si="5"/>
        <v>0</v>
      </c>
      <c r="G38" s="324">
        <v>0</v>
      </c>
      <c r="H38" s="324">
        <v>0</v>
      </c>
      <c r="I38" s="324">
        <v>0</v>
      </c>
      <c r="J38" s="324">
        <v>0</v>
      </c>
      <c r="K38" s="324">
        <v>0</v>
      </c>
      <c r="L38" s="325">
        <v>0</v>
      </c>
      <c r="M38" s="324">
        <v>0</v>
      </c>
      <c r="N38" s="324">
        <v>0</v>
      </c>
      <c r="O38" s="324">
        <v>0</v>
      </c>
      <c r="P38" s="324">
        <v>0</v>
      </c>
      <c r="Q38" s="324">
        <v>0</v>
      </c>
      <c r="R38" s="324">
        <v>0</v>
      </c>
      <c r="S38" s="324">
        <v>0</v>
      </c>
      <c r="T38" s="324">
        <v>0</v>
      </c>
      <c r="U38" s="324">
        <v>0</v>
      </c>
      <c r="V38" s="324">
        <v>0</v>
      </c>
      <c r="W38" s="324">
        <v>0</v>
      </c>
      <c r="X38" s="324">
        <f t="shared" si="9"/>
        <v>0</v>
      </c>
      <c r="Y38" s="324">
        <v>0</v>
      </c>
      <c r="Z38" s="324">
        <v>0</v>
      </c>
      <c r="AA38" s="324">
        <v>0</v>
      </c>
      <c r="AB38" s="321">
        <f t="shared" si="4"/>
        <v>0</v>
      </c>
      <c r="AC38" s="321">
        <f t="shared" si="6"/>
        <v>0</v>
      </c>
    </row>
    <row r="39" spans="1:29" ht="31.5" x14ac:dyDescent="0.25">
      <c r="A39" s="69" t="s">
        <v>153</v>
      </c>
      <c r="B39" s="40" t="s">
        <v>141</v>
      </c>
      <c r="C39" s="322">
        <v>0.56999999999999995</v>
      </c>
      <c r="D39" s="322">
        <v>0</v>
      </c>
      <c r="E39" s="321">
        <f t="shared" si="8"/>
        <v>0.56999999999999995</v>
      </c>
      <c r="F39" s="321">
        <f t="shared" si="5"/>
        <v>0.56999999999999995</v>
      </c>
      <c r="G39" s="324">
        <v>0</v>
      </c>
      <c r="H39" s="324">
        <v>0</v>
      </c>
      <c r="I39" s="324">
        <v>0</v>
      </c>
      <c r="J39" s="324">
        <v>0</v>
      </c>
      <c r="K39" s="324">
        <v>0</v>
      </c>
      <c r="L39" s="325">
        <v>0</v>
      </c>
      <c r="M39" s="324">
        <v>0</v>
      </c>
      <c r="N39" s="324">
        <v>0</v>
      </c>
      <c r="O39" s="324">
        <v>0</v>
      </c>
      <c r="P39" s="324">
        <v>0</v>
      </c>
      <c r="Q39" s="324">
        <v>0</v>
      </c>
      <c r="R39" s="324">
        <v>0</v>
      </c>
      <c r="S39" s="324">
        <v>0</v>
      </c>
      <c r="T39" s="324">
        <v>0</v>
      </c>
      <c r="U39" s="324">
        <v>0</v>
      </c>
      <c r="V39" s="324">
        <v>0</v>
      </c>
      <c r="W39" s="324">
        <v>0</v>
      </c>
      <c r="X39" s="324">
        <f t="shared" si="9"/>
        <v>0.56999999999999995</v>
      </c>
      <c r="Y39" s="324">
        <v>0</v>
      </c>
      <c r="Z39" s="324">
        <v>0</v>
      </c>
      <c r="AA39" s="324">
        <v>0</v>
      </c>
      <c r="AB39" s="321">
        <f t="shared" si="4"/>
        <v>0.56999999999999995</v>
      </c>
      <c r="AC39" s="321">
        <f t="shared" si="6"/>
        <v>0</v>
      </c>
    </row>
    <row r="40" spans="1:29" ht="31.5" x14ac:dyDescent="0.25">
      <c r="A40" s="69" t="s">
        <v>152</v>
      </c>
      <c r="B40" s="40" t="s">
        <v>139</v>
      </c>
      <c r="C40" s="322">
        <v>0</v>
      </c>
      <c r="D40" s="322">
        <v>0</v>
      </c>
      <c r="E40" s="321">
        <f t="shared" si="8"/>
        <v>0</v>
      </c>
      <c r="F40" s="321">
        <f t="shared" si="5"/>
        <v>0</v>
      </c>
      <c r="G40" s="324">
        <v>0</v>
      </c>
      <c r="H40" s="324">
        <v>0</v>
      </c>
      <c r="I40" s="324">
        <v>0</v>
      </c>
      <c r="J40" s="324">
        <v>0</v>
      </c>
      <c r="K40" s="324">
        <v>0</v>
      </c>
      <c r="L40" s="325">
        <v>0</v>
      </c>
      <c r="M40" s="324">
        <v>0</v>
      </c>
      <c r="N40" s="324">
        <v>0</v>
      </c>
      <c r="O40" s="324">
        <v>0</v>
      </c>
      <c r="P40" s="324">
        <v>0</v>
      </c>
      <c r="Q40" s="324">
        <v>0</v>
      </c>
      <c r="R40" s="324">
        <v>0</v>
      </c>
      <c r="S40" s="324">
        <v>0</v>
      </c>
      <c r="T40" s="324">
        <v>0</v>
      </c>
      <c r="U40" s="324">
        <v>0</v>
      </c>
      <c r="V40" s="324">
        <v>0</v>
      </c>
      <c r="W40" s="324">
        <v>0</v>
      </c>
      <c r="X40" s="324">
        <f t="shared" si="9"/>
        <v>0</v>
      </c>
      <c r="Y40" s="324">
        <v>0</v>
      </c>
      <c r="Z40" s="324">
        <v>0</v>
      </c>
      <c r="AA40" s="324">
        <v>0</v>
      </c>
      <c r="AB40" s="321">
        <f t="shared" si="4"/>
        <v>0</v>
      </c>
      <c r="AC40" s="321">
        <f t="shared" si="6"/>
        <v>0</v>
      </c>
    </row>
    <row r="41" spans="1:29" x14ac:dyDescent="0.25">
      <c r="A41" s="69" t="s">
        <v>151</v>
      </c>
      <c r="B41" s="40" t="s">
        <v>137</v>
      </c>
      <c r="C41" s="322">
        <v>0</v>
      </c>
      <c r="D41" s="322">
        <v>0</v>
      </c>
      <c r="E41" s="321">
        <f t="shared" si="8"/>
        <v>0</v>
      </c>
      <c r="F41" s="321">
        <f t="shared" si="5"/>
        <v>0</v>
      </c>
      <c r="G41" s="324">
        <v>0</v>
      </c>
      <c r="H41" s="324">
        <v>0</v>
      </c>
      <c r="I41" s="324">
        <v>0</v>
      </c>
      <c r="J41" s="324">
        <v>0</v>
      </c>
      <c r="K41" s="324">
        <v>0</v>
      </c>
      <c r="L41" s="325">
        <v>0</v>
      </c>
      <c r="M41" s="324">
        <v>0</v>
      </c>
      <c r="N41" s="324">
        <v>0</v>
      </c>
      <c r="O41" s="324">
        <v>0</v>
      </c>
      <c r="P41" s="324">
        <v>0</v>
      </c>
      <c r="Q41" s="324">
        <v>0</v>
      </c>
      <c r="R41" s="324">
        <v>0</v>
      </c>
      <c r="S41" s="324">
        <v>0</v>
      </c>
      <c r="T41" s="324">
        <v>0</v>
      </c>
      <c r="U41" s="324">
        <v>0</v>
      </c>
      <c r="V41" s="324">
        <v>0</v>
      </c>
      <c r="W41" s="324">
        <v>0</v>
      </c>
      <c r="X41" s="324">
        <f t="shared" si="9"/>
        <v>0</v>
      </c>
      <c r="Y41" s="324">
        <v>0</v>
      </c>
      <c r="Z41" s="324">
        <v>0</v>
      </c>
      <c r="AA41" s="324">
        <v>0</v>
      </c>
      <c r="AB41" s="321">
        <f t="shared" si="4"/>
        <v>0</v>
      </c>
      <c r="AC41" s="321">
        <f t="shared" si="6"/>
        <v>0</v>
      </c>
    </row>
    <row r="42" spans="1:29" ht="18.75" x14ac:dyDescent="0.25">
      <c r="A42" s="69" t="s">
        <v>150</v>
      </c>
      <c r="B42" s="68" t="s">
        <v>135</v>
      </c>
      <c r="C42" s="322">
        <v>0</v>
      </c>
      <c r="D42" s="322">
        <v>0</v>
      </c>
      <c r="E42" s="321">
        <f t="shared" si="8"/>
        <v>0</v>
      </c>
      <c r="F42" s="321">
        <f t="shared" si="5"/>
        <v>0</v>
      </c>
      <c r="G42" s="324">
        <v>0</v>
      </c>
      <c r="H42" s="324">
        <v>0</v>
      </c>
      <c r="I42" s="324">
        <v>0</v>
      </c>
      <c r="J42" s="324">
        <v>0</v>
      </c>
      <c r="K42" s="324">
        <v>0</v>
      </c>
      <c r="L42" s="326">
        <v>0</v>
      </c>
      <c r="M42" s="324">
        <v>0</v>
      </c>
      <c r="N42" s="324">
        <v>0</v>
      </c>
      <c r="O42" s="324">
        <v>0</v>
      </c>
      <c r="P42" s="324">
        <v>0</v>
      </c>
      <c r="Q42" s="324">
        <v>0</v>
      </c>
      <c r="R42" s="324">
        <v>0</v>
      </c>
      <c r="S42" s="324">
        <v>0</v>
      </c>
      <c r="T42" s="324">
        <v>0</v>
      </c>
      <c r="U42" s="324">
        <v>0</v>
      </c>
      <c r="V42" s="324">
        <v>0</v>
      </c>
      <c r="W42" s="324">
        <v>0</v>
      </c>
      <c r="X42" s="324">
        <f t="shared" si="9"/>
        <v>0</v>
      </c>
      <c r="Y42" s="324">
        <v>0</v>
      </c>
      <c r="Z42" s="324">
        <v>0</v>
      </c>
      <c r="AA42" s="324">
        <v>0</v>
      </c>
      <c r="AB42" s="321">
        <f t="shared" si="4"/>
        <v>0</v>
      </c>
      <c r="AC42" s="321">
        <f t="shared" si="6"/>
        <v>0</v>
      </c>
    </row>
    <row r="43" spans="1:29" x14ac:dyDescent="0.25">
      <c r="A43" s="72" t="s">
        <v>58</v>
      </c>
      <c r="B43" s="71" t="s">
        <v>149</v>
      </c>
      <c r="C43" s="322">
        <v>0</v>
      </c>
      <c r="D43" s="322">
        <v>0</v>
      </c>
      <c r="E43" s="321">
        <v>0</v>
      </c>
      <c r="F43" s="321">
        <f t="shared" si="5"/>
        <v>0</v>
      </c>
      <c r="G43" s="322">
        <v>0</v>
      </c>
      <c r="H43" s="322">
        <v>0</v>
      </c>
      <c r="I43" s="322">
        <v>0</v>
      </c>
      <c r="J43" s="322">
        <v>0</v>
      </c>
      <c r="K43" s="322">
        <v>0</v>
      </c>
      <c r="L43" s="327">
        <v>0</v>
      </c>
      <c r="M43" s="322">
        <v>0</v>
      </c>
      <c r="N43" s="322">
        <v>0</v>
      </c>
      <c r="O43" s="322">
        <v>0</v>
      </c>
      <c r="P43" s="322">
        <v>0</v>
      </c>
      <c r="Q43" s="322">
        <v>0</v>
      </c>
      <c r="R43" s="322">
        <v>0</v>
      </c>
      <c r="S43" s="322">
        <v>0</v>
      </c>
      <c r="T43" s="322">
        <v>0</v>
      </c>
      <c r="U43" s="322">
        <v>0</v>
      </c>
      <c r="V43" s="322">
        <v>0</v>
      </c>
      <c r="W43" s="322">
        <v>0</v>
      </c>
      <c r="X43" s="322">
        <v>0</v>
      </c>
      <c r="Y43" s="322">
        <v>0</v>
      </c>
      <c r="Z43" s="322">
        <v>0</v>
      </c>
      <c r="AA43" s="322">
        <v>0</v>
      </c>
      <c r="AB43" s="321">
        <f t="shared" si="4"/>
        <v>0</v>
      </c>
      <c r="AC43" s="321">
        <f t="shared" si="6"/>
        <v>0</v>
      </c>
    </row>
    <row r="44" spans="1:29" x14ac:dyDescent="0.25">
      <c r="A44" s="69" t="s">
        <v>148</v>
      </c>
      <c r="B44" s="40" t="s">
        <v>147</v>
      </c>
      <c r="C44" s="322">
        <f t="shared" ref="C44:C50" si="10">C36</f>
        <v>0</v>
      </c>
      <c r="D44" s="322">
        <v>0</v>
      </c>
      <c r="E44" s="321">
        <f t="shared" ref="E44:E50" si="11">G44+AB44</f>
        <v>0</v>
      </c>
      <c r="F44" s="321">
        <f t="shared" si="5"/>
        <v>0</v>
      </c>
      <c r="G44" s="324">
        <v>0</v>
      </c>
      <c r="H44" s="324">
        <v>0</v>
      </c>
      <c r="I44" s="324">
        <v>0</v>
      </c>
      <c r="J44" s="324">
        <v>0</v>
      </c>
      <c r="K44" s="324">
        <v>0</v>
      </c>
      <c r="L44" s="326">
        <v>0</v>
      </c>
      <c r="M44" s="324">
        <v>0</v>
      </c>
      <c r="N44" s="324">
        <v>0</v>
      </c>
      <c r="O44" s="324">
        <v>0</v>
      </c>
      <c r="P44" s="324">
        <v>0</v>
      </c>
      <c r="Q44" s="324">
        <v>0</v>
      </c>
      <c r="R44" s="324">
        <v>0</v>
      </c>
      <c r="S44" s="324">
        <v>0</v>
      </c>
      <c r="T44" s="324">
        <v>0</v>
      </c>
      <c r="U44" s="324">
        <v>0</v>
      </c>
      <c r="V44" s="324">
        <v>0</v>
      </c>
      <c r="W44" s="324">
        <v>0</v>
      </c>
      <c r="X44" s="324">
        <f t="shared" ref="X44:X50" si="12">C44</f>
        <v>0</v>
      </c>
      <c r="Y44" s="324">
        <v>0</v>
      </c>
      <c r="Z44" s="324">
        <v>0</v>
      </c>
      <c r="AA44" s="324">
        <v>0</v>
      </c>
      <c r="AB44" s="321">
        <f t="shared" si="4"/>
        <v>0</v>
      </c>
      <c r="AC44" s="321">
        <f t="shared" si="6"/>
        <v>0</v>
      </c>
    </row>
    <row r="45" spans="1:29" x14ac:dyDescent="0.25">
      <c r="A45" s="69" t="s">
        <v>146</v>
      </c>
      <c r="B45" s="40" t="s">
        <v>145</v>
      </c>
      <c r="C45" s="322">
        <f t="shared" si="10"/>
        <v>0</v>
      </c>
      <c r="D45" s="322">
        <v>0</v>
      </c>
      <c r="E45" s="321">
        <f t="shared" si="11"/>
        <v>0</v>
      </c>
      <c r="F45" s="321">
        <f t="shared" si="5"/>
        <v>0</v>
      </c>
      <c r="G45" s="324">
        <v>0</v>
      </c>
      <c r="H45" s="324">
        <v>0</v>
      </c>
      <c r="I45" s="324">
        <v>0</v>
      </c>
      <c r="J45" s="324">
        <v>0</v>
      </c>
      <c r="K45" s="324">
        <v>0</v>
      </c>
      <c r="L45" s="325">
        <f t="shared" ref="L45:L50" si="13">L37</f>
        <v>0</v>
      </c>
      <c r="M45" s="324">
        <v>0</v>
      </c>
      <c r="N45" s="324">
        <v>0</v>
      </c>
      <c r="O45" s="324">
        <v>0</v>
      </c>
      <c r="P45" s="324">
        <v>0</v>
      </c>
      <c r="Q45" s="324">
        <v>0</v>
      </c>
      <c r="R45" s="324">
        <v>0</v>
      </c>
      <c r="S45" s="324">
        <v>0</v>
      </c>
      <c r="T45" s="324">
        <v>0</v>
      </c>
      <c r="U45" s="324">
        <v>0</v>
      </c>
      <c r="V45" s="324">
        <v>0</v>
      </c>
      <c r="W45" s="324">
        <v>0</v>
      </c>
      <c r="X45" s="324">
        <f t="shared" si="12"/>
        <v>0</v>
      </c>
      <c r="Y45" s="324">
        <v>0</v>
      </c>
      <c r="Z45" s="324">
        <v>0</v>
      </c>
      <c r="AA45" s="324">
        <v>0</v>
      </c>
      <c r="AB45" s="321">
        <f t="shared" si="4"/>
        <v>0</v>
      </c>
      <c r="AC45" s="321">
        <f t="shared" si="6"/>
        <v>0</v>
      </c>
    </row>
    <row r="46" spans="1:29" x14ac:dyDescent="0.25">
      <c r="A46" s="69" t="s">
        <v>144</v>
      </c>
      <c r="B46" s="40" t="s">
        <v>143</v>
      </c>
      <c r="C46" s="322">
        <f t="shared" si="10"/>
        <v>0</v>
      </c>
      <c r="D46" s="322">
        <v>0</v>
      </c>
      <c r="E46" s="321">
        <f t="shared" si="11"/>
        <v>0</v>
      </c>
      <c r="F46" s="321">
        <f t="shared" si="5"/>
        <v>0</v>
      </c>
      <c r="G46" s="324">
        <v>0</v>
      </c>
      <c r="H46" s="324">
        <v>0</v>
      </c>
      <c r="I46" s="324">
        <v>0</v>
      </c>
      <c r="J46" s="324">
        <v>0</v>
      </c>
      <c r="K46" s="324">
        <v>0</v>
      </c>
      <c r="L46" s="325">
        <f t="shared" si="13"/>
        <v>0</v>
      </c>
      <c r="M46" s="324">
        <v>0</v>
      </c>
      <c r="N46" s="324">
        <v>0</v>
      </c>
      <c r="O46" s="324">
        <v>0</v>
      </c>
      <c r="P46" s="324">
        <v>0</v>
      </c>
      <c r="Q46" s="324">
        <v>0</v>
      </c>
      <c r="R46" s="324">
        <v>0</v>
      </c>
      <c r="S46" s="324">
        <v>0</v>
      </c>
      <c r="T46" s="324">
        <v>0</v>
      </c>
      <c r="U46" s="324">
        <v>0</v>
      </c>
      <c r="V46" s="324">
        <v>0</v>
      </c>
      <c r="W46" s="324">
        <v>0</v>
      </c>
      <c r="X46" s="324">
        <f t="shared" si="12"/>
        <v>0</v>
      </c>
      <c r="Y46" s="324">
        <v>0</v>
      </c>
      <c r="Z46" s="324">
        <v>0</v>
      </c>
      <c r="AA46" s="324">
        <v>0</v>
      </c>
      <c r="AB46" s="321">
        <f t="shared" si="4"/>
        <v>0</v>
      </c>
      <c r="AC46" s="321">
        <f t="shared" si="6"/>
        <v>0</v>
      </c>
    </row>
    <row r="47" spans="1:29" ht="31.5" x14ac:dyDescent="0.25">
      <c r="A47" s="69" t="s">
        <v>142</v>
      </c>
      <c r="B47" s="40" t="s">
        <v>141</v>
      </c>
      <c r="C47" s="322">
        <f t="shared" si="10"/>
        <v>0.56999999999999995</v>
      </c>
      <c r="D47" s="322">
        <v>0</v>
      </c>
      <c r="E47" s="321">
        <f t="shared" si="11"/>
        <v>0.56999999999999995</v>
      </c>
      <c r="F47" s="321">
        <f t="shared" si="5"/>
        <v>0.56999999999999995</v>
      </c>
      <c r="G47" s="324">
        <v>0</v>
      </c>
      <c r="H47" s="324">
        <v>0</v>
      </c>
      <c r="I47" s="324">
        <v>0</v>
      </c>
      <c r="J47" s="324">
        <v>0</v>
      </c>
      <c r="K47" s="324">
        <v>0</v>
      </c>
      <c r="L47" s="325">
        <f t="shared" si="13"/>
        <v>0</v>
      </c>
      <c r="M47" s="324">
        <v>0</v>
      </c>
      <c r="N47" s="324">
        <v>0</v>
      </c>
      <c r="O47" s="324">
        <v>0</v>
      </c>
      <c r="P47" s="324">
        <v>0</v>
      </c>
      <c r="Q47" s="324">
        <v>0</v>
      </c>
      <c r="R47" s="324">
        <v>0</v>
      </c>
      <c r="S47" s="324">
        <v>0</v>
      </c>
      <c r="T47" s="324">
        <v>0</v>
      </c>
      <c r="U47" s="324">
        <v>0</v>
      </c>
      <c r="V47" s="324">
        <v>0</v>
      </c>
      <c r="W47" s="324">
        <v>0</v>
      </c>
      <c r="X47" s="324">
        <f t="shared" si="12"/>
        <v>0.56999999999999995</v>
      </c>
      <c r="Y47" s="324">
        <v>0</v>
      </c>
      <c r="Z47" s="324">
        <v>0</v>
      </c>
      <c r="AA47" s="324">
        <v>0</v>
      </c>
      <c r="AB47" s="321">
        <f t="shared" si="4"/>
        <v>0.56999999999999995</v>
      </c>
      <c r="AC47" s="321">
        <f t="shared" si="6"/>
        <v>0</v>
      </c>
    </row>
    <row r="48" spans="1:29" ht="31.5" x14ac:dyDescent="0.25">
      <c r="A48" s="69" t="s">
        <v>140</v>
      </c>
      <c r="B48" s="40" t="s">
        <v>139</v>
      </c>
      <c r="C48" s="322">
        <f t="shared" si="10"/>
        <v>0</v>
      </c>
      <c r="D48" s="322">
        <v>0</v>
      </c>
      <c r="E48" s="321">
        <f t="shared" si="11"/>
        <v>0</v>
      </c>
      <c r="F48" s="321">
        <f t="shared" si="5"/>
        <v>0</v>
      </c>
      <c r="G48" s="324">
        <v>0</v>
      </c>
      <c r="H48" s="324">
        <v>0</v>
      </c>
      <c r="I48" s="324">
        <v>0</v>
      </c>
      <c r="J48" s="324">
        <v>0</v>
      </c>
      <c r="K48" s="324">
        <v>0</v>
      </c>
      <c r="L48" s="325">
        <f t="shared" si="13"/>
        <v>0</v>
      </c>
      <c r="M48" s="324">
        <v>0</v>
      </c>
      <c r="N48" s="324">
        <v>0</v>
      </c>
      <c r="O48" s="324">
        <v>0</v>
      </c>
      <c r="P48" s="324">
        <v>0</v>
      </c>
      <c r="Q48" s="324">
        <v>0</v>
      </c>
      <c r="R48" s="324">
        <v>0</v>
      </c>
      <c r="S48" s="324">
        <v>0</v>
      </c>
      <c r="T48" s="324">
        <v>0</v>
      </c>
      <c r="U48" s="324">
        <v>0</v>
      </c>
      <c r="V48" s="324">
        <v>0</v>
      </c>
      <c r="W48" s="324">
        <v>0</v>
      </c>
      <c r="X48" s="324">
        <f t="shared" si="12"/>
        <v>0</v>
      </c>
      <c r="Y48" s="324">
        <v>0</v>
      </c>
      <c r="Z48" s="324">
        <v>0</v>
      </c>
      <c r="AA48" s="324">
        <v>0</v>
      </c>
      <c r="AB48" s="321">
        <f t="shared" si="4"/>
        <v>0</v>
      </c>
      <c r="AC48" s="321">
        <f t="shared" si="6"/>
        <v>0</v>
      </c>
    </row>
    <row r="49" spans="1:29" x14ac:dyDescent="0.25">
      <c r="A49" s="69" t="s">
        <v>138</v>
      </c>
      <c r="B49" s="40" t="s">
        <v>137</v>
      </c>
      <c r="C49" s="322">
        <f t="shared" si="10"/>
        <v>0</v>
      </c>
      <c r="D49" s="322">
        <v>0</v>
      </c>
      <c r="E49" s="321">
        <f t="shared" si="11"/>
        <v>0</v>
      </c>
      <c r="F49" s="321">
        <f t="shared" si="5"/>
        <v>0</v>
      </c>
      <c r="G49" s="324">
        <v>0</v>
      </c>
      <c r="H49" s="324">
        <v>0</v>
      </c>
      <c r="I49" s="324">
        <v>0</v>
      </c>
      <c r="J49" s="324">
        <v>0</v>
      </c>
      <c r="K49" s="324">
        <v>0</v>
      </c>
      <c r="L49" s="325">
        <f t="shared" si="13"/>
        <v>0</v>
      </c>
      <c r="M49" s="324">
        <v>0</v>
      </c>
      <c r="N49" s="324">
        <v>0</v>
      </c>
      <c r="O49" s="324">
        <v>0</v>
      </c>
      <c r="P49" s="324">
        <v>0</v>
      </c>
      <c r="Q49" s="324">
        <v>0</v>
      </c>
      <c r="R49" s="324">
        <v>0</v>
      </c>
      <c r="S49" s="324">
        <v>0</v>
      </c>
      <c r="T49" s="324">
        <v>0</v>
      </c>
      <c r="U49" s="324">
        <v>0</v>
      </c>
      <c r="V49" s="324">
        <v>0</v>
      </c>
      <c r="W49" s="324">
        <v>0</v>
      </c>
      <c r="X49" s="324">
        <f t="shared" si="12"/>
        <v>0</v>
      </c>
      <c r="Y49" s="324">
        <v>0</v>
      </c>
      <c r="Z49" s="324">
        <v>0</v>
      </c>
      <c r="AA49" s="324">
        <v>0</v>
      </c>
      <c r="AB49" s="321">
        <f t="shared" si="4"/>
        <v>0</v>
      </c>
      <c r="AC49" s="321">
        <f t="shared" si="6"/>
        <v>0</v>
      </c>
    </row>
    <row r="50" spans="1:29" ht="18.75" x14ac:dyDescent="0.25">
      <c r="A50" s="69" t="s">
        <v>136</v>
      </c>
      <c r="B50" s="68" t="s">
        <v>135</v>
      </c>
      <c r="C50" s="322">
        <f t="shared" si="10"/>
        <v>0</v>
      </c>
      <c r="D50" s="322">
        <v>0</v>
      </c>
      <c r="E50" s="321">
        <f t="shared" si="11"/>
        <v>0</v>
      </c>
      <c r="F50" s="321">
        <f t="shared" si="5"/>
        <v>0</v>
      </c>
      <c r="G50" s="324">
        <v>0</v>
      </c>
      <c r="H50" s="324">
        <v>0</v>
      </c>
      <c r="I50" s="324">
        <v>0</v>
      </c>
      <c r="J50" s="324">
        <v>0</v>
      </c>
      <c r="K50" s="324">
        <v>0</v>
      </c>
      <c r="L50" s="325">
        <f t="shared" si="13"/>
        <v>0</v>
      </c>
      <c r="M50" s="324">
        <v>0</v>
      </c>
      <c r="N50" s="324">
        <v>0</v>
      </c>
      <c r="O50" s="324">
        <v>0</v>
      </c>
      <c r="P50" s="324">
        <v>0</v>
      </c>
      <c r="Q50" s="324">
        <v>0</v>
      </c>
      <c r="R50" s="324">
        <v>0</v>
      </c>
      <c r="S50" s="324">
        <v>0</v>
      </c>
      <c r="T50" s="324">
        <v>0</v>
      </c>
      <c r="U50" s="324">
        <v>0</v>
      </c>
      <c r="V50" s="324">
        <v>0</v>
      </c>
      <c r="W50" s="324">
        <v>0</v>
      </c>
      <c r="X50" s="324">
        <f t="shared" si="12"/>
        <v>0</v>
      </c>
      <c r="Y50" s="324">
        <v>0</v>
      </c>
      <c r="Z50" s="324">
        <v>0</v>
      </c>
      <c r="AA50" s="324">
        <v>0</v>
      </c>
      <c r="AB50" s="321">
        <f t="shared" si="4"/>
        <v>0</v>
      </c>
      <c r="AC50" s="321">
        <f t="shared" si="6"/>
        <v>0</v>
      </c>
    </row>
    <row r="51" spans="1:29" ht="35.25" customHeight="1" x14ac:dyDescent="0.25">
      <c r="A51" s="72" t="s">
        <v>56</v>
      </c>
      <c r="B51" s="71" t="s">
        <v>134</v>
      </c>
      <c r="C51" s="322">
        <v>0</v>
      </c>
      <c r="D51" s="322">
        <v>0</v>
      </c>
      <c r="E51" s="321">
        <v>0</v>
      </c>
      <c r="F51" s="321">
        <f t="shared" si="5"/>
        <v>0</v>
      </c>
      <c r="G51" s="322">
        <v>0</v>
      </c>
      <c r="H51" s="322">
        <v>0</v>
      </c>
      <c r="I51" s="322">
        <v>0</v>
      </c>
      <c r="J51" s="322">
        <v>0</v>
      </c>
      <c r="K51" s="322">
        <v>0</v>
      </c>
      <c r="L51" s="327">
        <v>0</v>
      </c>
      <c r="M51" s="322">
        <v>0</v>
      </c>
      <c r="N51" s="322">
        <v>0</v>
      </c>
      <c r="O51" s="322">
        <v>0</v>
      </c>
      <c r="P51" s="322">
        <v>0</v>
      </c>
      <c r="Q51" s="322">
        <v>0</v>
      </c>
      <c r="R51" s="322">
        <v>0</v>
      </c>
      <c r="S51" s="322">
        <v>0</v>
      </c>
      <c r="T51" s="322">
        <v>0</v>
      </c>
      <c r="U51" s="322">
        <v>0</v>
      </c>
      <c r="V51" s="322">
        <v>0</v>
      </c>
      <c r="W51" s="322">
        <v>0</v>
      </c>
      <c r="X51" s="322">
        <v>0</v>
      </c>
      <c r="Y51" s="322">
        <v>0</v>
      </c>
      <c r="Z51" s="322">
        <v>0</v>
      </c>
      <c r="AA51" s="322">
        <v>0</v>
      </c>
      <c r="AB51" s="321">
        <f t="shared" si="4"/>
        <v>0</v>
      </c>
      <c r="AC51" s="321">
        <f t="shared" si="6"/>
        <v>0</v>
      </c>
    </row>
    <row r="52" spans="1:29" x14ac:dyDescent="0.25">
      <c r="A52" s="69" t="s">
        <v>133</v>
      </c>
      <c r="B52" s="40" t="s">
        <v>132</v>
      </c>
      <c r="C52" s="322">
        <f>C30</f>
        <v>0.59168922484666087</v>
      </c>
      <c r="D52" s="322">
        <v>0</v>
      </c>
      <c r="E52" s="321">
        <f>C52</f>
        <v>0.59168922484666087</v>
      </c>
      <c r="F52" s="321">
        <f t="shared" si="5"/>
        <v>0.59168922484666087</v>
      </c>
      <c r="G52" s="324">
        <v>0</v>
      </c>
      <c r="H52" s="324">
        <v>0</v>
      </c>
      <c r="I52" s="324">
        <v>0</v>
      </c>
      <c r="J52" s="324">
        <v>0</v>
      </c>
      <c r="K52" s="324">
        <v>0</v>
      </c>
      <c r="L52" s="326">
        <v>0</v>
      </c>
      <c r="M52" s="324">
        <v>0</v>
      </c>
      <c r="N52" s="324">
        <v>0</v>
      </c>
      <c r="O52" s="324">
        <v>0</v>
      </c>
      <c r="P52" s="324">
        <v>0</v>
      </c>
      <c r="Q52" s="324">
        <v>0</v>
      </c>
      <c r="R52" s="324">
        <v>0</v>
      </c>
      <c r="S52" s="324">
        <v>0</v>
      </c>
      <c r="T52" s="324">
        <v>0</v>
      </c>
      <c r="U52" s="324">
        <v>0</v>
      </c>
      <c r="V52" s="324">
        <v>0</v>
      </c>
      <c r="W52" s="324">
        <v>0</v>
      </c>
      <c r="X52" s="324">
        <f t="shared" ref="X52:X58" si="14">C52</f>
        <v>0.59168922484666087</v>
      </c>
      <c r="Y52" s="324">
        <v>0</v>
      </c>
      <c r="Z52" s="324">
        <v>0</v>
      </c>
      <c r="AA52" s="324">
        <v>0</v>
      </c>
      <c r="AB52" s="321">
        <f t="shared" si="4"/>
        <v>0.59168922484666087</v>
      </c>
      <c r="AC52" s="321">
        <f t="shared" si="6"/>
        <v>0</v>
      </c>
    </row>
    <row r="53" spans="1:29" x14ac:dyDescent="0.25">
      <c r="A53" s="69" t="s">
        <v>131</v>
      </c>
      <c r="B53" s="40" t="s">
        <v>125</v>
      </c>
      <c r="C53" s="322">
        <v>0</v>
      </c>
      <c r="D53" s="322">
        <v>0</v>
      </c>
      <c r="E53" s="321">
        <f>G53+AB53</f>
        <v>0</v>
      </c>
      <c r="F53" s="321">
        <f t="shared" si="5"/>
        <v>0</v>
      </c>
      <c r="G53" s="324">
        <v>0</v>
      </c>
      <c r="H53" s="324">
        <v>0</v>
      </c>
      <c r="I53" s="324">
        <v>0</v>
      </c>
      <c r="J53" s="324">
        <v>0</v>
      </c>
      <c r="K53" s="324">
        <v>0</v>
      </c>
      <c r="L53" s="325">
        <v>0</v>
      </c>
      <c r="M53" s="324">
        <v>0</v>
      </c>
      <c r="N53" s="324">
        <v>0</v>
      </c>
      <c r="O53" s="324">
        <v>0</v>
      </c>
      <c r="P53" s="324">
        <v>0</v>
      </c>
      <c r="Q53" s="324">
        <v>0</v>
      </c>
      <c r="R53" s="324">
        <v>0</v>
      </c>
      <c r="S53" s="324">
        <v>0</v>
      </c>
      <c r="T53" s="324">
        <v>0</v>
      </c>
      <c r="U53" s="324">
        <v>0</v>
      </c>
      <c r="V53" s="324">
        <v>0</v>
      </c>
      <c r="W53" s="324">
        <v>0</v>
      </c>
      <c r="X53" s="324">
        <f t="shared" si="14"/>
        <v>0</v>
      </c>
      <c r="Y53" s="324">
        <v>0</v>
      </c>
      <c r="Z53" s="324">
        <v>0</v>
      </c>
      <c r="AA53" s="324">
        <v>0</v>
      </c>
      <c r="AB53" s="321">
        <f t="shared" si="4"/>
        <v>0</v>
      </c>
      <c r="AC53" s="321">
        <f t="shared" si="6"/>
        <v>0</v>
      </c>
    </row>
    <row r="54" spans="1:29" x14ac:dyDescent="0.25">
      <c r="A54" s="69" t="s">
        <v>130</v>
      </c>
      <c r="B54" s="68" t="s">
        <v>124</v>
      </c>
      <c r="C54" s="322">
        <f>C45</f>
        <v>0</v>
      </c>
      <c r="D54" s="322">
        <v>0</v>
      </c>
      <c r="E54" s="321">
        <f>G54+AB54</f>
        <v>0</v>
      </c>
      <c r="F54" s="321">
        <f t="shared" si="5"/>
        <v>0</v>
      </c>
      <c r="G54" s="324">
        <v>0</v>
      </c>
      <c r="H54" s="324">
        <v>0</v>
      </c>
      <c r="I54" s="324">
        <v>0</v>
      </c>
      <c r="J54" s="324">
        <v>0</v>
      </c>
      <c r="K54" s="324">
        <v>0</v>
      </c>
      <c r="L54" s="326">
        <f>L37</f>
        <v>0</v>
      </c>
      <c r="M54" s="324">
        <v>0</v>
      </c>
      <c r="N54" s="324">
        <v>0</v>
      </c>
      <c r="O54" s="324">
        <v>0</v>
      </c>
      <c r="P54" s="324">
        <v>0</v>
      </c>
      <c r="Q54" s="324">
        <v>0</v>
      </c>
      <c r="R54" s="324">
        <v>0</v>
      </c>
      <c r="S54" s="324">
        <v>0</v>
      </c>
      <c r="T54" s="324">
        <v>0</v>
      </c>
      <c r="U54" s="324">
        <v>0</v>
      </c>
      <c r="V54" s="324">
        <v>0</v>
      </c>
      <c r="W54" s="324">
        <v>0</v>
      </c>
      <c r="X54" s="324">
        <f t="shared" si="14"/>
        <v>0</v>
      </c>
      <c r="Y54" s="324">
        <v>0</v>
      </c>
      <c r="Z54" s="324">
        <v>0</v>
      </c>
      <c r="AA54" s="324">
        <v>0</v>
      </c>
      <c r="AB54" s="321">
        <f t="shared" si="4"/>
        <v>0</v>
      </c>
      <c r="AC54" s="321">
        <f t="shared" si="6"/>
        <v>0</v>
      </c>
    </row>
    <row r="55" spans="1:29" x14ac:dyDescent="0.25">
      <c r="A55" s="69" t="s">
        <v>129</v>
      </c>
      <c r="B55" s="68" t="s">
        <v>123</v>
      </c>
      <c r="C55" s="322">
        <v>0</v>
      </c>
      <c r="D55" s="322">
        <v>0</v>
      </c>
      <c r="E55" s="321">
        <f>G55+AB55</f>
        <v>0</v>
      </c>
      <c r="F55" s="321">
        <f t="shared" si="5"/>
        <v>0</v>
      </c>
      <c r="G55" s="324">
        <v>0</v>
      </c>
      <c r="H55" s="324">
        <v>0</v>
      </c>
      <c r="I55" s="324">
        <v>0</v>
      </c>
      <c r="J55" s="324">
        <v>0</v>
      </c>
      <c r="K55" s="324">
        <v>0</v>
      </c>
      <c r="L55" s="326">
        <v>0</v>
      </c>
      <c r="M55" s="324">
        <v>0</v>
      </c>
      <c r="N55" s="324">
        <v>0</v>
      </c>
      <c r="O55" s="324">
        <v>0</v>
      </c>
      <c r="P55" s="324">
        <v>0</v>
      </c>
      <c r="Q55" s="324">
        <v>0</v>
      </c>
      <c r="R55" s="324">
        <v>0</v>
      </c>
      <c r="S55" s="324">
        <v>0</v>
      </c>
      <c r="T55" s="324">
        <v>0</v>
      </c>
      <c r="U55" s="324">
        <v>0</v>
      </c>
      <c r="V55" s="324">
        <v>0</v>
      </c>
      <c r="W55" s="324">
        <v>0</v>
      </c>
      <c r="X55" s="324">
        <f t="shared" si="14"/>
        <v>0</v>
      </c>
      <c r="Y55" s="324">
        <v>0</v>
      </c>
      <c r="Z55" s="324">
        <v>0</v>
      </c>
      <c r="AA55" s="324">
        <v>0</v>
      </c>
      <c r="AB55" s="321">
        <f t="shared" si="4"/>
        <v>0</v>
      </c>
      <c r="AC55" s="321">
        <f t="shared" si="6"/>
        <v>0</v>
      </c>
    </row>
    <row r="56" spans="1:29" x14ac:dyDescent="0.25">
      <c r="A56" s="69" t="s">
        <v>128</v>
      </c>
      <c r="B56" s="68" t="s">
        <v>122</v>
      </c>
      <c r="C56" s="322">
        <f>C47+C48+C49</f>
        <v>0.56999999999999995</v>
      </c>
      <c r="D56" s="322">
        <v>0</v>
      </c>
      <c r="E56" s="321">
        <f>G56+AB56</f>
        <v>0.56999999999999995</v>
      </c>
      <c r="F56" s="321">
        <f t="shared" si="5"/>
        <v>0.56999999999999995</v>
      </c>
      <c r="G56" s="324">
        <v>0</v>
      </c>
      <c r="H56" s="324">
        <v>0</v>
      </c>
      <c r="I56" s="324">
        <v>0</v>
      </c>
      <c r="J56" s="324">
        <v>0</v>
      </c>
      <c r="K56" s="324">
        <v>0</v>
      </c>
      <c r="L56" s="326">
        <f>L39+L40+L41</f>
        <v>0</v>
      </c>
      <c r="M56" s="324">
        <v>0</v>
      </c>
      <c r="N56" s="324">
        <v>0</v>
      </c>
      <c r="O56" s="324">
        <v>0</v>
      </c>
      <c r="P56" s="324">
        <v>0</v>
      </c>
      <c r="Q56" s="324">
        <v>0</v>
      </c>
      <c r="R56" s="324">
        <v>0</v>
      </c>
      <c r="S56" s="324">
        <v>0</v>
      </c>
      <c r="T56" s="324">
        <v>0</v>
      </c>
      <c r="U56" s="324">
        <v>0</v>
      </c>
      <c r="V56" s="324">
        <v>0</v>
      </c>
      <c r="W56" s="324">
        <v>0</v>
      </c>
      <c r="X56" s="324">
        <f t="shared" si="14"/>
        <v>0.56999999999999995</v>
      </c>
      <c r="Y56" s="324">
        <v>0</v>
      </c>
      <c r="Z56" s="324">
        <v>0</v>
      </c>
      <c r="AA56" s="324">
        <v>0</v>
      </c>
      <c r="AB56" s="321">
        <f t="shared" si="4"/>
        <v>0.56999999999999995</v>
      </c>
      <c r="AC56" s="321">
        <f t="shared" si="6"/>
        <v>0</v>
      </c>
    </row>
    <row r="57" spans="1:29" ht="18.75" x14ac:dyDescent="0.25">
      <c r="A57" s="69" t="s">
        <v>127</v>
      </c>
      <c r="B57" s="68" t="s">
        <v>121</v>
      </c>
      <c r="C57" s="322">
        <v>0</v>
      </c>
      <c r="D57" s="322">
        <v>0</v>
      </c>
      <c r="E57" s="321">
        <f>G57+AB57</f>
        <v>0</v>
      </c>
      <c r="F57" s="321">
        <f t="shared" si="5"/>
        <v>0</v>
      </c>
      <c r="G57" s="324">
        <v>0</v>
      </c>
      <c r="H57" s="324">
        <v>0</v>
      </c>
      <c r="I57" s="324">
        <v>0</v>
      </c>
      <c r="J57" s="324">
        <v>0</v>
      </c>
      <c r="K57" s="324">
        <v>0</v>
      </c>
      <c r="L57" s="324">
        <f>C57</f>
        <v>0</v>
      </c>
      <c r="M57" s="324">
        <v>0</v>
      </c>
      <c r="N57" s="324">
        <v>0</v>
      </c>
      <c r="O57" s="324">
        <v>0</v>
      </c>
      <c r="P57" s="324">
        <v>0</v>
      </c>
      <c r="Q57" s="324">
        <v>0</v>
      </c>
      <c r="R57" s="324">
        <v>0</v>
      </c>
      <c r="S57" s="324">
        <v>0</v>
      </c>
      <c r="T57" s="324">
        <v>0</v>
      </c>
      <c r="U57" s="324">
        <v>0</v>
      </c>
      <c r="V57" s="324">
        <v>0</v>
      </c>
      <c r="W57" s="324">
        <v>0</v>
      </c>
      <c r="X57" s="324">
        <f t="shared" si="14"/>
        <v>0</v>
      </c>
      <c r="Y57" s="324">
        <v>0</v>
      </c>
      <c r="Z57" s="324">
        <v>0</v>
      </c>
      <c r="AA57" s="324">
        <v>0</v>
      </c>
      <c r="AB57" s="321">
        <f t="shared" si="4"/>
        <v>0</v>
      </c>
      <c r="AC57" s="321">
        <f t="shared" si="6"/>
        <v>0</v>
      </c>
    </row>
    <row r="58" spans="1:29" ht="36.75" customHeight="1" x14ac:dyDescent="0.25">
      <c r="A58" s="72" t="s">
        <v>55</v>
      </c>
      <c r="B58" s="93" t="s">
        <v>225</v>
      </c>
      <c r="C58" s="322">
        <v>0</v>
      </c>
      <c r="D58" s="322">
        <v>0</v>
      </c>
      <c r="E58" s="321">
        <v>0</v>
      </c>
      <c r="F58" s="321">
        <f t="shared" si="5"/>
        <v>0</v>
      </c>
      <c r="G58" s="322">
        <v>0</v>
      </c>
      <c r="H58" s="322">
        <v>0</v>
      </c>
      <c r="I58" s="322">
        <v>0</v>
      </c>
      <c r="J58" s="322">
        <v>0</v>
      </c>
      <c r="K58" s="322">
        <v>0</v>
      </c>
      <c r="L58" s="322">
        <v>0</v>
      </c>
      <c r="M58" s="322">
        <v>0</v>
      </c>
      <c r="N58" s="322">
        <v>0</v>
      </c>
      <c r="O58" s="322">
        <v>0</v>
      </c>
      <c r="P58" s="322">
        <v>0</v>
      </c>
      <c r="Q58" s="322">
        <v>0</v>
      </c>
      <c r="R58" s="322">
        <v>0</v>
      </c>
      <c r="S58" s="322">
        <v>0</v>
      </c>
      <c r="T58" s="322">
        <v>0</v>
      </c>
      <c r="U58" s="322">
        <v>0</v>
      </c>
      <c r="V58" s="322">
        <v>0</v>
      </c>
      <c r="W58" s="322">
        <v>0</v>
      </c>
      <c r="X58" s="324">
        <f t="shared" si="14"/>
        <v>0</v>
      </c>
      <c r="Y58" s="322">
        <v>0</v>
      </c>
      <c r="Z58" s="322">
        <v>0</v>
      </c>
      <c r="AA58" s="322">
        <v>0</v>
      </c>
      <c r="AB58" s="321">
        <f t="shared" si="4"/>
        <v>0</v>
      </c>
      <c r="AC58" s="321">
        <f t="shared" si="6"/>
        <v>0</v>
      </c>
    </row>
    <row r="59" spans="1:29" x14ac:dyDescent="0.25">
      <c r="A59" s="72" t="s">
        <v>53</v>
      </c>
      <c r="B59" s="71" t="s">
        <v>126</v>
      </c>
      <c r="C59" s="322">
        <v>0</v>
      </c>
      <c r="D59" s="322">
        <v>0</v>
      </c>
      <c r="E59" s="321">
        <v>0</v>
      </c>
      <c r="F59" s="321">
        <f t="shared" si="5"/>
        <v>0</v>
      </c>
      <c r="G59" s="322">
        <v>0</v>
      </c>
      <c r="H59" s="322">
        <v>0</v>
      </c>
      <c r="I59" s="322">
        <v>0</v>
      </c>
      <c r="J59" s="322">
        <v>0</v>
      </c>
      <c r="K59" s="322">
        <v>0</v>
      </c>
      <c r="L59" s="322">
        <v>0</v>
      </c>
      <c r="M59" s="322">
        <v>0</v>
      </c>
      <c r="N59" s="322">
        <v>0</v>
      </c>
      <c r="O59" s="322">
        <v>0</v>
      </c>
      <c r="P59" s="322">
        <v>0</v>
      </c>
      <c r="Q59" s="322">
        <v>0</v>
      </c>
      <c r="R59" s="322">
        <v>0</v>
      </c>
      <c r="S59" s="322">
        <v>0</v>
      </c>
      <c r="T59" s="322">
        <v>0</v>
      </c>
      <c r="U59" s="322">
        <v>0</v>
      </c>
      <c r="V59" s="322">
        <v>0</v>
      </c>
      <c r="W59" s="322">
        <v>0</v>
      </c>
      <c r="X59" s="322">
        <v>0</v>
      </c>
      <c r="Y59" s="322">
        <v>0</v>
      </c>
      <c r="Z59" s="322">
        <v>0</v>
      </c>
      <c r="AA59" s="322">
        <v>0</v>
      </c>
      <c r="AB59" s="321">
        <f t="shared" si="4"/>
        <v>0</v>
      </c>
      <c r="AC59" s="321">
        <f t="shared" si="6"/>
        <v>0</v>
      </c>
    </row>
    <row r="60" spans="1:29" x14ac:dyDescent="0.25">
      <c r="A60" s="69" t="s">
        <v>219</v>
      </c>
      <c r="B60" s="70" t="s">
        <v>147</v>
      </c>
      <c r="C60" s="322">
        <v>0</v>
      </c>
      <c r="D60" s="322">
        <v>0</v>
      </c>
      <c r="E60" s="321">
        <v>0</v>
      </c>
      <c r="F60" s="321">
        <f t="shared" si="5"/>
        <v>0</v>
      </c>
      <c r="G60" s="324">
        <v>0</v>
      </c>
      <c r="H60" s="324">
        <v>0</v>
      </c>
      <c r="I60" s="324">
        <v>0</v>
      </c>
      <c r="J60" s="324">
        <v>0</v>
      </c>
      <c r="K60" s="324">
        <v>0</v>
      </c>
      <c r="L60" s="324">
        <v>0</v>
      </c>
      <c r="M60" s="324">
        <v>0</v>
      </c>
      <c r="N60" s="324">
        <v>0</v>
      </c>
      <c r="O60" s="324">
        <v>0</v>
      </c>
      <c r="P60" s="324">
        <v>0</v>
      </c>
      <c r="Q60" s="324">
        <v>0</v>
      </c>
      <c r="R60" s="324">
        <v>0</v>
      </c>
      <c r="S60" s="324">
        <v>0</v>
      </c>
      <c r="T60" s="324">
        <v>0</v>
      </c>
      <c r="U60" s="324">
        <v>0</v>
      </c>
      <c r="V60" s="324">
        <v>0</v>
      </c>
      <c r="W60" s="324">
        <v>0</v>
      </c>
      <c r="X60" s="324">
        <v>0</v>
      </c>
      <c r="Y60" s="324">
        <v>0</v>
      </c>
      <c r="Z60" s="324">
        <v>0</v>
      </c>
      <c r="AA60" s="324">
        <v>0</v>
      </c>
      <c r="AB60" s="321">
        <f t="shared" si="4"/>
        <v>0</v>
      </c>
      <c r="AC60" s="321">
        <f t="shared" si="6"/>
        <v>0</v>
      </c>
    </row>
    <row r="61" spans="1:29" x14ac:dyDescent="0.25">
      <c r="A61" s="69" t="s">
        <v>220</v>
      </c>
      <c r="B61" s="70" t="s">
        <v>145</v>
      </c>
      <c r="C61" s="322">
        <v>0</v>
      </c>
      <c r="D61" s="322">
        <v>0</v>
      </c>
      <c r="E61" s="321">
        <v>0</v>
      </c>
      <c r="F61" s="321">
        <f t="shared" si="5"/>
        <v>0</v>
      </c>
      <c r="G61" s="324">
        <v>0</v>
      </c>
      <c r="H61" s="324">
        <v>0</v>
      </c>
      <c r="I61" s="324">
        <v>0</v>
      </c>
      <c r="J61" s="324">
        <v>0</v>
      </c>
      <c r="K61" s="324">
        <v>0</v>
      </c>
      <c r="L61" s="324">
        <v>0</v>
      </c>
      <c r="M61" s="324">
        <v>0</v>
      </c>
      <c r="N61" s="324">
        <v>0</v>
      </c>
      <c r="O61" s="324">
        <v>0</v>
      </c>
      <c r="P61" s="324">
        <v>0</v>
      </c>
      <c r="Q61" s="324">
        <v>0</v>
      </c>
      <c r="R61" s="324">
        <v>0</v>
      </c>
      <c r="S61" s="324">
        <v>0</v>
      </c>
      <c r="T61" s="324">
        <v>0</v>
      </c>
      <c r="U61" s="324">
        <v>0</v>
      </c>
      <c r="V61" s="324">
        <v>0</v>
      </c>
      <c r="W61" s="324">
        <v>0</v>
      </c>
      <c r="X61" s="324">
        <v>0</v>
      </c>
      <c r="Y61" s="324">
        <v>0</v>
      </c>
      <c r="Z61" s="324">
        <v>0</v>
      </c>
      <c r="AA61" s="324">
        <v>0</v>
      </c>
      <c r="AB61" s="321">
        <f t="shared" si="4"/>
        <v>0</v>
      </c>
      <c r="AC61" s="321">
        <f t="shared" si="6"/>
        <v>0</v>
      </c>
    </row>
    <row r="62" spans="1:29" x14ac:dyDescent="0.25">
      <c r="A62" s="69" t="s">
        <v>221</v>
      </c>
      <c r="B62" s="70" t="s">
        <v>143</v>
      </c>
      <c r="C62" s="322">
        <v>0</v>
      </c>
      <c r="D62" s="322">
        <v>0</v>
      </c>
      <c r="E62" s="321">
        <v>0</v>
      </c>
      <c r="F62" s="321">
        <f t="shared" si="5"/>
        <v>0</v>
      </c>
      <c r="G62" s="324">
        <v>0</v>
      </c>
      <c r="H62" s="324">
        <v>0</v>
      </c>
      <c r="I62" s="324">
        <v>0</v>
      </c>
      <c r="J62" s="324">
        <v>0</v>
      </c>
      <c r="K62" s="324">
        <v>0</v>
      </c>
      <c r="L62" s="324">
        <v>0</v>
      </c>
      <c r="M62" s="324">
        <v>0</v>
      </c>
      <c r="N62" s="324">
        <v>0</v>
      </c>
      <c r="O62" s="324">
        <v>0</v>
      </c>
      <c r="P62" s="324">
        <v>0</v>
      </c>
      <c r="Q62" s="324">
        <v>0</v>
      </c>
      <c r="R62" s="324">
        <v>0</v>
      </c>
      <c r="S62" s="324">
        <v>0</v>
      </c>
      <c r="T62" s="324">
        <v>0</v>
      </c>
      <c r="U62" s="324">
        <v>0</v>
      </c>
      <c r="V62" s="324">
        <v>0</v>
      </c>
      <c r="W62" s="324">
        <v>0</v>
      </c>
      <c r="X62" s="324">
        <v>0</v>
      </c>
      <c r="Y62" s="324">
        <v>0</v>
      </c>
      <c r="Z62" s="324">
        <v>0</v>
      </c>
      <c r="AA62" s="324">
        <v>0</v>
      </c>
      <c r="AB62" s="321">
        <f t="shared" si="4"/>
        <v>0</v>
      </c>
      <c r="AC62" s="321">
        <f t="shared" si="6"/>
        <v>0</v>
      </c>
    </row>
    <row r="63" spans="1:29" x14ac:dyDescent="0.25">
      <c r="A63" s="69" t="s">
        <v>222</v>
      </c>
      <c r="B63" s="70" t="s">
        <v>224</v>
      </c>
      <c r="C63" s="322">
        <v>0</v>
      </c>
      <c r="D63" s="322">
        <v>0</v>
      </c>
      <c r="E63" s="321">
        <v>0</v>
      </c>
      <c r="F63" s="321">
        <f t="shared" si="5"/>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1">
        <f t="shared" si="4"/>
        <v>0</v>
      </c>
      <c r="AC63" s="321">
        <f t="shared" si="6"/>
        <v>0</v>
      </c>
    </row>
    <row r="64" spans="1:29" ht="18.75" x14ac:dyDescent="0.25">
      <c r="A64" s="69" t="s">
        <v>223</v>
      </c>
      <c r="B64" s="68" t="s">
        <v>121</v>
      </c>
      <c r="C64" s="322">
        <v>0</v>
      </c>
      <c r="D64" s="322">
        <v>0</v>
      </c>
      <c r="E64" s="321">
        <v>0</v>
      </c>
      <c r="F64" s="321">
        <f t="shared" si="5"/>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1">
        <f t="shared" si="4"/>
        <v>0</v>
      </c>
      <c r="AC64" s="321">
        <f t="shared" si="6"/>
        <v>0</v>
      </c>
    </row>
    <row r="65" spans="1:28" x14ac:dyDescent="0.25">
      <c r="A65" s="65"/>
      <c r="B65" s="66"/>
      <c r="C65" s="66"/>
      <c r="D65" s="66"/>
      <c r="E65" s="66"/>
      <c r="F65" s="66"/>
      <c r="G65" s="66"/>
      <c r="H65" s="66"/>
      <c r="I65" s="66"/>
      <c r="J65" s="66"/>
      <c r="K65" s="66"/>
      <c r="L65" s="65"/>
      <c r="M65" s="65"/>
      <c r="N65" s="56"/>
      <c r="O65" s="56"/>
      <c r="P65" s="56"/>
      <c r="Q65" s="56"/>
      <c r="R65" s="56"/>
      <c r="S65" s="56"/>
      <c r="T65" s="56"/>
      <c r="U65" s="56"/>
      <c r="V65" s="56"/>
      <c r="W65" s="56"/>
      <c r="X65" s="56"/>
      <c r="Y65" s="56"/>
      <c r="Z65" s="56"/>
      <c r="AA65" s="56"/>
      <c r="AB65" s="56"/>
    </row>
    <row r="66" spans="1:28" ht="54" customHeight="1" x14ac:dyDescent="0.25">
      <c r="A66" s="56"/>
      <c r="B66" s="534"/>
      <c r="C66" s="534"/>
      <c r="D66" s="534"/>
      <c r="E66" s="534"/>
      <c r="F66" s="534"/>
      <c r="G66" s="534"/>
      <c r="H66" s="534"/>
      <c r="I66" s="534"/>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535"/>
      <c r="C68" s="535"/>
      <c r="D68" s="535"/>
      <c r="E68" s="535"/>
      <c r="F68" s="535"/>
      <c r="G68" s="535"/>
      <c r="H68" s="535"/>
      <c r="I68" s="535"/>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534"/>
      <c r="C70" s="534"/>
      <c r="D70" s="534"/>
      <c r="E70" s="534"/>
      <c r="F70" s="534"/>
      <c r="G70" s="534"/>
      <c r="H70" s="534"/>
      <c r="I70" s="534"/>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56"/>
      <c r="W71" s="56"/>
      <c r="X71" s="56"/>
      <c r="Y71" s="56"/>
      <c r="Z71" s="56"/>
      <c r="AA71" s="56"/>
      <c r="AB71" s="56"/>
    </row>
    <row r="72" spans="1:28" ht="51" customHeight="1" x14ac:dyDescent="0.25">
      <c r="A72" s="56"/>
      <c r="B72" s="534"/>
      <c r="C72" s="534"/>
      <c r="D72" s="534"/>
      <c r="E72" s="534"/>
      <c r="F72" s="534"/>
      <c r="G72" s="534"/>
      <c r="H72" s="534"/>
      <c r="I72" s="534"/>
      <c r="J72" s="60"/>
      <c r="K72" s="60"/>
      <c r="L72" s="56"/>
      <c r="M72" s="56"/>
      <c r="N72" s="62"/>
      <c r="O72" s="56"/>
      <c r="P72" s="56"/>
      <c r="Q72" s="56"/>
      <c r="R72" s="56"/>
      <c r="S72" s="56"/>
      <c r="T72" s="56"/>
      <c r="U72" s="56"/>
      <c r="V72" s="56"/>
      <c r="W72" s="56"/>
      <c r="X72" s="56"/>
      <c r="Y72" s="56"/>
      <c r="Z72" s="56"/>
      <c r="AA72" s="56"/>
      <c r="AB72" s="56"/>
    </row>
    <row r="73" spans="1:28" ht="32.25" customHeight="1" x14ac:dyDescent="0.25">
      <c r="A73" s="56"/>
      <c r="B73" s="535"/>
      <c r="C73" s="535"/>
      <c r="D73" s="535"/>
      <c r="E73" s="535"/>
      <c r="F73" s="535"/>
      <c r="G73" s="535"/>
      <c r="H73" s="535"/>
      <c r="I73" s="535"/>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534"/>
      <c r="C74" s="534"/>
      <c r="D74" s="534"/>
      <c r="E74" s="534"/>
      <c r="F74" s="534"/>
      <c r="G74" s="534"/>
      <c r="H74" s="534"/>
      <c r="I74" s="534"/>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532"/>
      <c r="C75" s="532"/>
      <c r="D75" s="532"/>
      <c r="E75" s="532"/>
      <c r="F75" s="532"/>
      <c r="G75" s="532"/>
      <c r="H75" s="532"/>
      <c r="I75" s="532"/>
      <c r="J75" s="59"/>
      <c r="K75" s="59"/>
      <c r="L75" s="58"/>
      <c r="M75" s="58"/>
      <c r="N75" s="56"/>
      <c r="O75" s="56"/>
      <c r="P75" s="56"/>
      <c r="Q75" s="56"/>
      <c r="R75" s="56"/>
      <c r="S75" s="56"/>
      <c r="T75" s="56"/>
      <c r="U75" s="56"/>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533"/>
      <c r="C77" s="533"/>
      <c r="D77" s="533"/>
      <c r="E77" s="533"/>
      <c r="F77" s="533"/>
      <c r="G77" s="533"/>
      <c r="H77" s="533"/>
      <c r="I77" s="533"/>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4 M43:Y43 M51:Y51 Q36:T42 H36:P36 M37:P42 G25:G43 G58:G64 Y58 E24:G24 C24:C43 H58:W58 H59:Y64 H43:K43 G51:K51 F25:F64 H24:Y35">
    <cfRule type="cellIs" dxfId="71" priority="52" operator="notEqual">
      <formula>0</formula>
    </cfRule>
  </conditionalFormatting>
  <conditionalFormatting sqref="AB24:AB64">
    <cfRule type="cellIs" dxfId="70" priority="51" operator="notEqual">
      <formula>0</formula>
    </cfRule>
  </conditionalFormatting>
  <conditionalFormatting sqref="E58:E64 E51 E25:E43">
    <cfRule type="cellIs" dxfId="69" priority="49" operator="notEqual">
      <formula>0</formula>
    </cfRule>
  </conditionalFormatting>
  <conditionalFormatting sqref="L43 L51">
    <cfRule type="cellIs" dxfId="68" priority="47" operator="notEqual">
      <formula>0</formula>
    </cfRule>
  </conditionalFormatting>
  <conditionalFormatting sqref="C51">
    <cfRule type="cellIs" dxfId="67" priority="46" operator="notEqual">
      <formula>0</formula>
    </cfRule>
  </conditionalFormatting>
  <conditionalFormatting sqref="H37:K42 U36:U42 W36:Y42">
    <cfRule type="cellIs" dxfId="66" priority="44" operator="notEqual">
      <formula>0</formula>
    </cfRule>
  </conditionalFormatting>
  <conditionalFormatting sqref="L37:L42">
    <cfRule type="cellIs" dxfId="65" priority="43" operator="notEqual">
      <formula>0</formula>
    </cfRule>
  </conditionalFormatting>
  <conditionalFormatting sqref="G50 G44 M44:M50 Y44:Y50 H44:K50">
    <cfRule type="cellIs" dxfId="64" priority="42" operator="notEqual">
      <formula>0</formula>
    </cfRule>
  </conditionalFormatting>
  <conditionalFormatting sqref="G45:G49">
    <cfRule type="cellIs" dxfId="63" priority="40" operator="notEqual">
      <formula>0</formula>
    </cfRule>
  </conditionalFormatting>
  <conditionalFormatting sqref="E44:E50">
    <cfRule type="cellIs" dxfId="62" priority="38" operator="notEqual">
      <formula>0</formula>
    </cfRule>
  </conditionalFormatting>
  <conditionalFormatting sqref="L44:L50">
    <cfRule type="cellIs" dxfId="61" priority="37" operator="notEqual">
      <formula>0</formula>
    </cfRule>
  </conditionalFormatting>
  <conditionalFormatting sqref="C45:C46 C49:C50">
    <cfRule type="cellIs" dxfId="60" priority="36" operator="notEqual">
      <formula>0</formula>
    </cfRule>
  </conditionalFormatting>
  <conditionalFormatting sqref="C44">
    <cfRule type="cellIs" dxfId="59" priority="34" operator="notEqual">
      <formula>0</formula>
    </cfRule>
  </conditionalFormatting>
  <conditionalFormatting sqref="C47:C48">
    <cfRule type="cellIs" dxfId="58" priority="32" operator="notEqual">
      <formula>0</formula>
    </cfRule>
  </conditionalFormatting>
  <conditionalFormatting sqref="C57 M52:M56 G52:G57 V52:Y52 V53:W57 Y53:Y57 X53:X58 H57:M57 H52:K56">
    <cfRule type="cellIs" dxfId="57" priority="31" operator="notEqual">
      <formula>0</formula>
    </cfRule>
  </conditionalFormatting>
  <conditionalFormatting sqref="E52">
    <cfRule type="cellIs" dxfId="56" priority="30" operator="notEqual">
      <formula>0</formula>
    </cfRule>
  </conditionalFormatting>
  <conditionalFormatting sqref="E53:E57">
    <cfRule type="cellIs" dxfId="55" priority="29" operator="notEqual">
      <formula>0</formula>
    </cfRule>
  </conditionalFormatting>
  <conditionalFormatting sqref="L52:L56">
    <cfRule type="cellIs" dxfId="54" priority="28" operator="notEqual">
      <formula>0</formula>
    </cfRule>
  </conditionalFormatting>
  <conditionalFormatting sqref="C52:C53 C55">
    <cfRule type="cellIs" dxfId="53" priority="27" operator="notEqual">
      <formula>0</formula>
    </cfRule>
  </conditionalFormatting>
  <conditionalFormatting sqref="C56">
    <cfRule type="cellIs" dxfId="52" priority="25" operator="notEqual">
      <formula>0</formula>
    </cfRule>
  </conditionalFormatting>
  <conditionalFormatting sqref="C54">
    <cfRule type="cellIs" dxfId="51" priority="26" operator="notEqual">
      <formula>0</formula>
    </cfRule>
  </conditionalFormatting>
  <conditionalFormatting sqref="N44:S50">
    <cfRule type="cellIs" dxfId="50" priority="24" operator="notEqual">
      <formula>0</formula>
    </cfRule>
  </conditionalFormatting>
  <conditionalFormatting sqref="N52:T57">
    <cfRule type="cellIs" dxfId="49" priority="22" operator="notEqual">
      <formula>0</formula>
    </cfRule>
  </conditionalFormatting>
  <conditionalFormatting sqref="U52:U57">
    <cfRule type="cellIs" dxfId="48" priority="21" operator="notEqual">
      <formula>0</formula>
    </cfRule>
  </conditionalFormatting>
  <conditionalFormatting sqref="V36:V42">
    <cfRule type="cellIs" dxfId="47" priority="19" operator="notEqual">
      <formula>0</formula>
    </cfRule>
  </conditionalFormatting>
  <conditionalFormatting sqref="T44:T50">
    <cfRule type="cellIs" dxfId="46" priority="17" operator="notEqual">
      <formula>0</formula>
    </cfRule>
  </conditionalFormatting>
  <conditionalFormatting sqref="U44:U50 W44:X50">
    <cfRule type="cellIs" dxfId="45" priority="16" operator="notEqual">
      <formula>0</formula>
    </cfRule>
  </conditionalFormatting>
  <conditionalFormatting sqref="V44:V50">
    <cfRule type="cellIs" dxfId="44" priority="15" operator="notEqual">
      <formula>0</formula>
    </cfRule>
  </conditionalFormatting>
  <conditionalFormatting sqref="D58:D64 D24:D43">
    <cfRule type="cellIs" dxfId="43" priority="14" operator="notEqual">
      <formula>0</formula>
    </cfRule>
  </conditionalFormatting>
  <conditionalFormatting sqref="D51">
    <cfRule type="cellIs" dxfId="42" priority="13" operator="notEqual">
      <formula>0</formula>
    </cfRule>
  </conditionalFormatting>
  <conditionalFormatting sqref="D45:D46 D49:D50">
    <cfRule type="cellIs" dxfId="41" priority="12" operator="notEqual">
      <formula>0</formula>
    </cfRule>
  </conditionalFormatting>
  <conditionalFormatting sqref="D44">
    <cfRule type="cellIs" dxfId="40" priority="11" operator="notEqual">
      <formula>0</formula>
    </cfRule>
  </conditionalFormatting>
  <conditionalFormatting sqref="D47:D48">
    <cfRule type="cellIs" dxfId="39" priority="10" operator="notEqual">
      <formula>0</formula>
    </cfRule>
  </conditionalFormatting>
  <conditionalFormatting sqref="D57">
    <cfRule type="cellIs" dxfId="38" priority="9" operator="notEqual">
      <formula>0</formula>
    </cfRule>
  </conditionalFormatting>
  <conditionalFormatting sqref="D52:D53 D55">
    <cfRule type="cellIs" dxfId="37" priority="8" operator="notEqual">
      <formula>0</formula>
    </cfRule>
  </conditionalFormatting>
  <conditionalFormatting sqref="D56">
    <cfRule type="cellIs" dxfId="36" priority="6" operator="notEqual">
      <formula>0</formula>
    </cfRule>
  </conditionalFormatting>
  <conditionalFormatting sqref="D54">
    <cfRule type="cellIs" dxfId="35" priority="7" operator="notEqual">
      <formula>0</formula>
    </cfRule>
  </conditionalFormatting>
  <conditionalFormatting sqref="Z43:AA43 Z51:AA51 Z58:AA64 Z24:AA35">
    <cfRule type="cellIs" dxfId="34" priority="5" operator="notEqual">
      <formula>0</formula>
    </cfRule>
  </conditionalFormatting>
  <conditionalFormatting sqref="Z36:AA42">
    <cfRule type="cellIs" dxfId="33" priority="4" operator="notEqual">
      <formula>0</formula>
    </cfRule>
  </conditionalFormatting>
  <conditionalFormatting sqref="Z44:AA50">
    <cfRule type="cellIs" dxfId="32" priority="3" operator="notEqual">
      <formula>0</formula>
    </cfRule>
  </conditionalFormatting>
  <conditionalFormatting sqref="Z52:AA57">
    <cfRule type="cellIs" dxfId="31" priority="2" operator="notEqual">
      <formula>0</formula>
    </cfRule>
  </conditionalFormatting>
  <conditionalFormatting sqref="AC24:AC64">
    <cfRule type="cellIs" dxfId="3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2" style="56" customWidth="1"/>
    <col min="8" max="19" width="8.85546875" style="56" customWidth="1"/>
    <col min="20" max="27" width="8.85546875" style="55" customWidth="1"/>
    <col min="28" max="29" width="8" style="55" hidden="1" customWidth="1"/>
    <col min="30" max="31" width="8.5703125" style="55" hidden="1" customWidth="1"/>
    <col min="32" max="33" width="8" style="55" hidden="1" customWidth="1"/>
    <col min="34" max="35" width="8.5703125" style="55" hidden="1" customWidth="1"/>
    <col min="36" max="37" width="8" style="55" hidden="1" customWidth="1"/>
    <col min="38" max="39" width="8.5703125" style="55" hidden="1" customWidth="1"/>
    <col min="40" max="40" width="13.140625" style="55" customWidth="1"/>
    <col min="41" max="41" width="24.85546875" style="55" customWidth="1"/>
    <col min="42" max="16384" width="9.140625" style="55"/>
  </cols>
  <sheetData>
    <row r="1" spans="1:41" ht="18.75" x14ac:dyDescent="0.25">
      <c r="A1" s="56"/>
      <c r="B1" s="56"/>
      <c r="C1" s="56"/>
      <c r="D1" s="56"/>
      <c r="E1" s="56"/>
      <c r="F1" s="56"/>
      <c r="AO1" s="34" t="s">
        <v>65</v>
      </c>
    </row>
    <row r="2" spans="1:41" ht="18.75" x14ac:dyDescent="0.3">
      <c r="A2" s="56"/>
      <c r="B2" s="56"/>
      <c r="C2" s="56"/>
      <c r="D2" s="56"/>
      <c r="E2" s="56"/>
      <c r="F2" s="56"/>
      <c r="AO2" s="14" t="s">
        <v>7</v>
      </c>
    </row>
    <row r="3" spans="1:41" ht="18.75" x14ac:dyDescent="0.3">
      <c r="A3" s="56"/>
      <c r="B3" s="56"/>
      <c r="C3" s="56"/>
      <c r="D3" s="56"/>
      <c r="E3" s="56"/>
      <c r="F3" s="56"/>
      <c r="AO3" s="14" t="s">
        <v>64</v>
      </c>
    </row>
    <row r="4" spans="1:41" ht="18.75" customHeight="1" x14ac:dyDescent="0.25">
      <c r="A4" s="446" t="str">
        <f>'6.1. Паспорт сетевой график'!A5:K5</f>
        <v>Год раскрытия информации: 2020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row>
    <row r="5" spans="1:41" ht="18.75" x14ac:dyDescent="0.3">
      <c r="A5" s="56"/>
      <c r="B5" s="56"/>
      <c r="C5" s="56"/>
      <c r="D5" s="56"/>
      <c r="E5" s="56"/>
      <c r="F5" s="56"/>
      <c r="AO5" s="14"/>
    </row>
    <row r="6" spans="1:41" ht="18.75" x14ac:dyDescent="0.25">
      <c r="A6" s="551" t="s">
        <v>6</v>
      </c>
      <c r="B6" s="551"/>
      <c r="C6" s="551"/>
      <c r="D6" s="551"/>
      <c r="E6" s="551"/>
      <c r="F6" s="551"/>
      <c r="G6" s="551"/>
      <c r="H6" s="551"/>
      <c r="I6" s="551"/>
      <c r="J6" s="551"/>
      <c r="K6" s="551"/>
      <c r="L6" s="551"/>
      <c r="M6" s="551"/>
      <c r="N6" s="551"/>
      <c r="O6" s="551"/>
      <c r="P6" s="551"/>
      <c r="Q6" s="551"/>
      <c r="R6" s="551"/>
      <c r="S6" s="551"/>
      <c r="T6" s="551"/>
      <c r="U6" s="551"/>
      <c r="V6" s="551"/>
      <c r="W6" s="551"/>
      <c r="X6" s="551"/>
      <c r="Y6" s="551"/>
      <c r="Z6" s="551"/>
      <c r="AA6" s="551"/>
      <c r="AB6" s="551"/>
      <c r="AC6" s="551"/>
      <c r="AD6" s="551"/>
      <c r="AE6" s="551"/>
      <c r="AF6" s="551"/>
      <c r="AG6" s="551"/>
      <c r="AH6" s="551"/>
      <c r="AI6" s="551"/>
      <c r="AJ6" s="551"/>
      <c r="AK6" s="551"/>
      <c r="AL6" s="551"/>
      <c r="AM6" s="551"/>
      <c r="AN6" s="551"/>
      <c r="AO6" s="551"/>
    </row>
    <row r="7" spans="1:41" ht="18.75" x14ac:dyDescent="0.25">
      <c r="A7" s="356"/>
      <c r="B7" s="356"/>
      <c r="C7" s="356"/>
      <c r="D7" s="356"/>
      <c r="E7" s="356"/>
      <c r="F7" s="356"/>
      <c r="G7" s="356"/>
      <c r="H7" s="356"/>
      <c r="I7" s="356"/>
      <c r="J7" s="356"/>
      <c r="K7" s="356"/>
      <c r="L7" s="356"/>
      <c r="M7" s="356"/>
      <c r="N7" s="356"/>
      <c r="O7" s="356"/>
      <c r="P7" s="356"/>
      <c r="Q7" s="356"/>
      <c r="R7" s="356"/>
      <c r="S7" s="356"/>
      <c r="T7" s="357"/>
      <c r="U7" s="357"/>
      <c r="V7" s="357"/>
      <c r="W7" s="357"/>
      <c r="X7" s="357"/>
      <c r="Y7" s="357"/>
      <c r="Z7" s="357"/>
      <c r="AA7" s="357"/>
      <c r="AB7" s="357"/>
      <c r="AC7" s="357"/>
      <c r="AD7" s="357"/>
      <c r="AE7" s="357"/>
      <c r="AF7" s="357"/>
      <c r="AG7" s="357"/>
      <c r="AH7" s="357"/>
      <c r="AI7" s="357"/>
      <c r="AJ7" s="357"/>
      <c r="AK7" s="357"/>
      <c r="AL7" s="357"/>
      <c r="AM7" s="357"/>
      <c r="AN7" s="357"/>
      <c r="AO7" s="357"/>
    </row>
    <row r="8" spans="1:41" x14ac:dyDescent="0.25">
      <c r="A8" s="552" t="str">
        <f>'6.1. Паспорт сетевой график'!A9</f>
        <v>Акционерное общество "Янтарьэнерго" ДЗО  ПАО "Россети"</v>
      </c>
      <c r="B8" s="552"/>
      <c r="C8" s="552"/>
      <c r="D8" s="552"/>
      <c r="E8" s="552"/>
      <c r="F8" s="552"/>
      <c r="G8" s="552"/>
      <c r="H8" s="552"/>
      <c r="I8" s="552"/>
      <c r="J8" s="552"/>
      <c r="K8" s="552"/>
      <c r="L8" s="552"/>
      <c r="M8" s="552"/>
      <c r="N8" s="552"/>
      <c r="O8" s="552"/>
      <c r="P8" s="552"/>
      <c r="Q8" s="552"/>
      <c r="R8" s="552"/>
      <c r="S8" s="552"/>
      <c r="T8" s="552"/>
      <c r="U8" s="552"/>
      <c r="V8" s="552"/>
      <c r="W8" s="552"/>
      <c r="X8" s="552"/>
      <c r="Y8" s="552"/>
      <c r="Z8" s="552"/>
      <c r="AA8" s="552"/>
      <c r="AB8" s="552"/>
      <c r="AC8" s="552"/>
      <c r="AD8" s="552"/>
      <c r="AE8" s="552"/>
      <c r="AF8" s="552"/>
      <c r="AG8" s="552"/>
      <c r="AH8" s="552"/>
      <c r="AI8" s="552"/>
      <c r="AJ8" s="552"/>
      <c r="AK8" s="552"/>
      <c r="AL8" s="552"/>
      <c r="AM8" s="552"/>
      <c r="AN8" s="552"/>
      <c r="AO8" s="552"/>
    </row>
    <row r="9" spans="1:41" ht="18.75" customHeight="1" x14ac:dyDescent="0.25">
      <c r="A9" s="550" t="s">
        <v>5</v>
      </c>
      <c r="B9" s="550"/>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50"/>
      <c r="AH9" s="550"/>
      <c r="AI9" s="550"/>
      <c r="AJ9" s="550"/>
      <c r="AK9" s="550"/>
      <c r="AL9" s="550"/>
      <c r="AM9" s="550"/>
      <c r="AN9" s="550"/>
      <c r="AO9" s="550"/>
    </row>
    <row r="10" spans="1:41" ht="18.75" x14ac:dyDescent="0.25">
      <c r="A10" s="356"/>
      <c r="B10" s="356"/>
      <c r="C10" s="356"/>
      <c r="D10" s="356"/>
      <c r="E10" s="356"/>
      <c r="F10" s="356"/>
      <c r="G10" s="356"/>
      <c r="H10" s="356"/>
      <c r="I10" s="356"/>
      <c r="J10" s="356"/>
      <c r="K10" s="356"/>
      <c r="L10" s="356"/>
      <c r="M10" s="356"/>
      <c r="N10" s="356"/>
      <c r="O10" s="356"/>
      <c r="P10" s="356"/>
      <c r="Q10" s="356"/>
      <c r="R10" s="356"/>
      <c r="S10" s="356"/>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row>
    <row r="11" spans="1:41" x14ac:dyDescent="0.25">
      <c r="A11" s="552" t="str">
        <f>'6.1. Паспорт сетевой график'!A12</f>
        <v>H_16-0274</v>
      </c>
      <c r="B11" s="552"/>
      <c r="C11" s="552"/>
      <c r="D11" s="552"/>
      <c r="E11" s="552"/>
      <c r="F11" s="552"/>
      <c r="G11" s="552"/>
      <c r="H11" s="552"/>
      <c r="I11" s="552"/>
      <c r="J11" s="552"/>
      <c r="K11" s="552"/>
      <c r="L11" s="552"/>
      <c r="M11" s="552"/>
      <c r="N11" s="552"/>
      <c r="O11" s="552"/>
      <c r="P11" s="552"/>
      <c r="Q11" s="552"/>
      <c r="R11" s="552"/>
      <c r="S11" s="552"/>
      <c r="T11" s="552"/>
      <c r="U11" s="552"/>
      <c r="V11" s="552"/>
      <c r="W11" s="552"/>
      <c r="X11" s="552"/>
      <c r="Y11" s="552"/>
      <c r="Z11" s="552"/>
      <c r="AA11" s="552"/>
      <c r="AB11" s="552"/>
      <c r="AC11" s="552"/>
      <c r="AD11" s="552"/>
      <c r="AE11" s="552"/>
      <c r="AF11" s="552"/>
      <c r="AG11" s="552"/>
      <c r="AH11" s="552"/>
      <c r="AI11" s="552"/>
      <c r="AJ11" s="552"/>
      <c r="AK11" s="552"/>
      <c r="AL11" s="552"/>
      <c r="AM11" s="552"/>
      <c r="AN11" s="552"/>
      <c r="AO11" s="552"/>
    </row>
    <row r="12" spans="1:41" x14ac:dyDescent="0.25">
      <c r="A12" s="550" t="s">
        <v>4</v>
      </c>
      <c r="B12" s="550"/>
      <c r="C12" s="550"/>
      <c r="D12" s="550"/>
      <c r="E12" s="550"/>
      <c r="F12" s="550"/>
      <c r="G12" s="550"/>
      <c r="H12" s="550"/>
      <c r="I12" s="550"/>
      <c r="J12" s="550"/>
      <c r="K12" s="550"/>
      <c r="L12" s="550"/>
      <c r="M12" s="550"/>
      <c r="N12" s="550"/>
      <c r="O12" s="550"/>
      <c r="P12" s="550"/>
      <c r="Q12" s="550"/>
      <c r="R12" s="550"/>
      <c r="S12" s="550"/>
      <c r="T12" s="550"/>
      <c r="U12" s="550"/>
      <c r="V12" s="550"/>
      <c r="W12" s="550"/>
      <c r="X12" s="550"/>
      <c r="Y12" s="550"/>
      <c r="Z12" s="550"/>
      <c r="AA12" s="550"/>
      <c r="AB12" s="550"/>
      <c r="AC12" s="550"/>
      <c r="AD12" s="550"/>
      <c r="AE12" s="550"/>
      <c r="AF12" s="550"/>
      <c r="AG12" s="550"/>
      <c r="AH12" s="550"/>
      <c r="AI12" s="550"/>
      <c r="AJ12" s="550"/>
      <c r="AK12" s="550"/>
      <c r="AL12" s="550"/>
      <c r="AM12" s="550"/>
      <c r="AN12" s="550"/>
      <c r="AO12" s="550"/>
    </row>
    <row r="13" spans="1:41" ht="16.5" customHeight="1" x14ac:dyDescent="0.3">
      <c r="A13" s="358"/>
      <c r="B13" s="358"/>
      <c r="C13" s="358"/>
      <c r="D13" s="358"/>
      <c r="E13" s="358"/>
      <c r="F13" s="358"/>
      <c r="G13" s="358"/>
      <c r="H13" s="358"/>
      <c r="I13" s="358"/>
      <c r="J13" s="358"/>
      <c r="K13" s="358"/>
      <c r="L13" s="358"/>
      <c r="M13" s="358"/>
      <c r="N13" s="358"/>
      <c r="O13" s="358"/>
      <c r="P13" s="358"/>
      <c r="Q13" s="358"/>
      <c r="R13" s="358"/>
      <c r="S13" s="358"/>
      <c r="T13" s="76"/>
      <c r="U13" s="76"/>
      <c r="V13" s="76"/>
      <c r="W13" s="76"/>
      <c r="X13" s="76"/>
      <c r="Y13" s="76"/>
      <c r="Z13" s="76"/>
      <c r="AA13" s="76"/>
      <c r="AB13" s="76"/>
      <c r="AC13" s="76"/>
      <c r="AD13" s="76"/>
      <c r="AE13" s="76"/>
      <c r="AF13" s="76"/>
      <c r="AG13" s="76"/>
      <c r="AH13" s="76"/>
      <c r="AI13" s="76"/>
      <c r="AJ13" s="76"/>
      <c r="AK13" s="76"/>
      <c r="AL13" s="76"/>
      <c r="AM13" s="76"/>
      <c r="AN13" s="76"/>
      <c r="AO13" s="76"/>
    </row>
    <row r="14" spans="1:41" ht="36" customHeight="1" x14ac:dyDescent="0.25">
      <c r="A14" s="553" t="str">
        <f>'6.1. Паспорт сетевой график'!A15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4" s="553"/>
      <c r="C14" s="553"/>
      <c r="D14" s="553"/>
      <c r="E14" s="553"/>
      <c r="F14" s="553"/>
      <c r="G14" s="553"/>
      <c r="H14" s="553"/>
      <c r="I14" s="553"/>
      <c r="J14" s="553"/>
      <c r="K14" s="553"/>
      <c r="L14" s="553"/>
      <c r="M14" s="553"/>
      <c r="N14" s="553"/>
      <c r="O14" s="553"/>
      <c r="P14" s="553"/>
      <c r="Q14" s="553"/>
      <c r="R14" s="553"/>
      <c r="S14" s="553"/>
      <c r="T14" s="553"/>
      <c r="U14" s="553"/>
      <c r="V14" s="553"/>
      <c r="W14" s="553"/>
      <c r="X14" s="553"/>
      <c r="Y14" s="553"/>
      <c r="Z14" s="553"/>
      <c r="AA14" s="553"/>
      <c r="AB14" s="553"/>
      <c r="AC14" s="553"/>
      <c r="AD14" s="553"/>
      <c r="AE14" s="553"/>
      <c r="AF14" s="553"/>
      <c r="AG14" s="553"/>
      <c r="AH14" s="553"/>
      <c r="AI14" s="553"/>
      <c r="AJ14" s="553"/>
      <c r="AK14" s="553"/>
      <c r="AL14" s="553"/>
      <c r="AM14" s="553"/>
      <c r="AN14" s="553"/>
      <c r="AO14" s="553"/>
    </row>
    <row r="15" spans="1:41" ht="15.75" customHeight="1" x14ac:dyDescent="0.25">
      <c r="A15" s="550" t="s">
        <v>3</v>
      </c>
      <c r="B15" s="550"/>
      <c r="C15" s="550"/>
      <c r="D15" s="550"/>
      <c r="E15" s="550"/>
      <c r="F15" s="550"/>
      <c r="G15" s="550"/>
      <c r="H15" s="550"/>
      <c r="I15" s="550"/>
      <c r="J15" s="550"/>
      <c r="K15" s="550"/>
      <c r="L15" s="550"/>
      <c r="M15" s="550"/>
      <c r="N15" s="550"/>
      <c r="O15" s="550"/>
      <c r="P15" s="550"/>
      <c r="Q15" s="550"/>
      <c r="R15" s="550"/>
      <c r="S15" s="550"/>
      <c r="T15" s="550"/>
      <c r="U15" s="550"/>
      <c r="V15" s="550"/>
      <c r="W15" s="550"/>
      <c r="X15" s="550"/>
      <c r="Y15" s="550"/>
      <c r="Z15" s="550"/>
      <c r="AA15" s="550"/>
      <c r="AB15" s="550"/>
      <c r="AC15" s="550"/>
      <c r="AD15" s="550"/>
      <c r="AE15" s="550"/>
      <c r="AF15" s="550"/>
      <c r="AG15" s="550"/>
      <c r="AH15" s="550"/>
      <c r="AI15" s="550"/>
      <c r="AJ15" s="550"/>
      <c r="AK15" s="550"/>
      <c r="AL15" s="550"/>
      <c r="AM15" s="550"/>
      <c r="AN15" s="550"/>
      <c r="AO15" s="550"/>
    </row>
    <row r="16" spans="1:41"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c r="AD16" s="537"/>
      <c r="AE16" s="537"/>
      <c r="AF16" s="537"/>
      <c r="AG16" s="537"/>
      <c r="AH16" s="537"/>
      <c r="AI16" s="537"/>
      <c r="AJ16" s="537"/>
      <c r="AK16" s="537"/>
      <c r="AL16" s="537"/>
      <c r="AM16" s="537"/>
      <c r="AN16" s="537"/>
      <c r="AO16" s="537"/>
    </row>
    <row r="17" spans="1:44" x14ac:dyDescent="0.25">
      <c r="A17" s="56"/>
      <c r="T17" s="56"/>
      <c r="U17" s="56"/>
      <c r="V17" s="56"/>
      <c r="W17" s="56"/>
      <c r="X17" s="56"/>
      <c r="Y17" s="56"/>
      <c r="Z17" s="56"/>
      <c r="AA17" s="56"/>
      <c r="AB17" s="56"/>
      <c r="AC17" s="56"/>
      <c r="AD17" s="56"/>
      <c r="AE17" s="56"/>
      <c r="AF17" s="56"/>
      <c r="AG17" s="56"/>
      <c r="AH17" s="56"/>
      <c r="AI17" s="56"/>
      <c r="AJ17" s="56"/>
      <c r="AK17" s="56"/>
      <c r="AL17" s="56"/>
      <c r="AM17" s="56"/>
      <c r="AN17" s="56"/>
    </row>
    <row r="18" spans="1:44" x14ac:dyDescent="0.25">
      <c r="A18" s="542" t="s">
        <v>437</v>
      </c>
      <c r="B18" s="542"/>
      <c r="C18" s="542"/>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c r="AD18" s="542"/>
      <c r="AE18" s="542"/>
      <c r="AF18" s="542"/>
      <c r="AG18" s="542"/>
      <c r="AH18" s="542"/>
      <c r="AI18" s="542"/>
      <c r="AJ18" s="542"/>
      <c r="AK18" s="542"/>
      <c r="AL18" s="542"/>
      <c r="AM18" s="542"/>
      <c r="AN18" s="542"/>
      <c r="AO18" s="542"/>
    </row>
    <row r="19" spans="1:44" x14ac:dyDescent="0.25">
      <c r="A19" s="56"/>
      <c r="B19" s="56"/>
      <c r="C19" s="56"/>
      <c r="D19" s="56"/>
      <c r="E19" s="56"/>
      <c r="F19" s="56"/>
      <c r="T19" s="56"/>
      <c r="U19" s="56"/>
      <c r="V19" s="56"/>
      <c r="W19" s="56"/>
      <c r="X19" s="56"/>
      <c r="Y19" s="56"/>
      <c r="Z19" s="56"/>
      <c r="AA19" s="56"/>
      <c r="AB19" s="56"/>
      <c r="AC19" s="56"/>
      <c r="AD19" s="56"/>
      <c r="AE19" s="56"/>
      <c r="AF19" s="56"/>
      <c r="AG19" s="56"/>
      <c r="AH19" s="56"/>
      <c r="AI19" s="56"/>
      <c r="AJ19" s="56"/>
      <c r="AK19" s="56"/>
      <c r="AL19" s="56"/>
      <c r="AM19" s="56"/>
      <c r="AN19" s="56"/>
    </row>
    <row r="20" spans="1:44" ht="33" customHeight="1" x14ac:dyDescent="0.25">
      <c r="A20" s="538" t="s">
        <v>183</v>
      </c>
      <c r="B20" s="538" t="s">
        <v>182</v>
      </c>
      <c r="C20" s="554" t="s">
        <v>181</v>
      </c>
      <c r="D20" s="554"/>
      <c r="E20" s="555" t="s">
        <v>180</v>
      </c>
      <c r="F20" s="555"/>
      <c r="G20" s="547" t="s">
        <v>614</v>
      </c>
      <c r="H20" s="529" t="s">
        <v>598</v>
      </c>
      <c r="I20" s="530"/>
      <c r="J20" s="530"/>
      <c r="K20" s="530"/>
      <c r="L20" s="529" t="s">
        <v>599</v>
      </c>
      <c r="M20" s="530"/>
      <c r="N20" s="530"/>
      <c r="O20" s="530"/>
      <c r="P20" s="529" t="s">
        <v>600</v>
      </c>
      <c r="Q20" s="530"/>
      <c r="R20" s="530"/>
      <c r="S20" s="530"/>
      <c r="T20" s="556">
        <v>2019</v>
      </c>
      <c r="U20" s="557"/>
      <c r="V20" s="557"/>
      <c r="W20" s="557"/>
      <c r="X20" s="556">
        <v>2020</v>
      </c>
      <c r="Y20" s="557"/>
      <c r="Z20" s="557"/>
      <c r="AA20" s="557"/>
      <c r="AB20" s="556">
        <v>2021</v>
      </c>
      <c r="AC20" s="557"/>
      <c r="AD20" s="557"/>
      <c r="AE20" s="557"/>
      <c r="AF20" s="556">
        <v>2022</v>
      </c>
      <c r="AG20" s="557"/>
      <c r="AH20" s="557"/>
      <c r="AI20" s="557"/>
      <c r="AJ20" s="556">
        <v>2023</v>
      </c>
      <c r="AK20" s="557"/>
      <c r="AL20" s="557"/>
      <c r="AM20" s="557"/>
      <c r="AN20" s="558" t="s">
        <v>179</v>
      </c>
      <c r="AO20" s="558"/>
      <c r="AP20" s="75"/>
      <c r="AQ20" s="75"/>
      <c r="AR20" s="75"/>
    </row>
    <row r="21" spans="1:44" ht="99.75" customHeight="1" x14ac:dyDescent="0.25">
      <c r="A21" s="539"/>
      <c r="B21" s="539"/>
      <c r="C21" s="554"/>
      <c r="D21" s="554"/>
      <c r="E21" s="555"/>
      <c r="F21" s="555"/>
      <c r="G21" s="548"/>
      <c r="H21" s="531" t="s">
        <v>1</v>
      </c>
      <c r="I21" s="531"/>
      <c r="J21" s="531" t="s">
        <v>597</v>
      </c>
      <c r="K21" s="531"/>
      <c r="L21" s="531" t="s">
        <v>1</v>
      </c>
      <c r="M21" s="531"/>
      <c r="N21" s="531" t="s">
        <v>597</v>
      </c>
      <c r="O21" s="531"/>
      <c r="P21" s="531" t="s">
        <v>1</v>
      </c>
      <c r="Q21" s="531"/>
      <c r="R21" s="531" t="s">
        <v>597</v>
      </c>
      <c r="S21" s="531"/>
      <c r="T21" s="531" t="s">
        <v>1</v>
      </c>
      <c r="U21" s="531"/>
      <c r="V21" s="531" t="s">
        <v>178</v>
      </c>
      <c r="W21" s="531"/>
      <c r="X21" s="531" t="s">
        <v>1</v>
      </c>
      <c r="Y21" s="531"/>
      <c r="Z21" s="531" t="s">
        <v>178</v>
      </c>
      <c r="AA21" s="531"/>
      <c r="AB21" s="554" t="s">
        <v>1</v>
      </c>
      <c r="AC21" s="554"/>
      <c r="AD21" s="554" t="s">
        <v>178</v>
      </c>
      <c r="AE21" s="554"/>
      <c r="AF21" s="554" t="s">
        <v>1</v>
      </c>
      <c r="AG21" s="554"/>
      <c r="AH21" s="554" t="s">
        <v>178</v>
      </c>
      <c r="AI21" s="554"/>
      <c r="AJ21" s="554" t="s">
        <v>1</v>
      </c>
      <c r="AK21" s="554"/>
      <c r="AL21" s="554" t="s">
        <v>178</v>
      </c>
      <c r="AM21" s="554"/>
      <c r="AN21" s="558"/>
      <c r="AO21" s="558"/>
    </row>
    <row r="22" spans="1:44" ht="89.25" customHeight="1" x14ac:dyDescent="0.25">
      <c r="A22" s="540"/>
      <c r="B22" s="540"/>
      <c r="C22" s="351" t="s">
        <v>1</v>
      </c>
      <c r="D22" s="351" t="s">
        <v>178</v>
      </c>
      <c r="E22" s="74" t="s">
        <v>604</v>
      </c>
      <c r="F22" s="74" t="s">
        <v>646</v>
      </c>
      <c r="G22" s="549"/>
      <c r="H22" s="319" t="s">
        <v>418</v>
      </c>
      <c r="I22" s="319" t="s">
        <v>419</v>
      </c>
      <c r="J22" s="319" t="s">
        <v>418</v>
      </c>
      <c r="K22" s="319" t="s">
        <v>419</v>
      </c>
      <c r="L22" s="319" t="s">
        <v>418</v>
      </c>
      <c r="M22" s="319" t="s">
        <v>419</v>
      </c>
      <c r="N22" s="319" t="s">
        <v>418</v>
      </c>
      <c r="O22" s="319" t="s">
        <v>419</v>
      </c>
      <c r="P22" s="319" t="s">
        <v>418</v>
      </c>
      <c r="Q22" s="319" t="s">
        <v>419</v>
      </c>
      <c r="R22" s="319" t="s">
        <v>418</v>
      </c>
      <c r="S22" s="319" t="s">
        <v>419</v>
      </c>
      <c r="T22" s="359" t="s">
        <v>418</v>
      </c>
      <c r="U22" s="359" t="s">
        <v>419</v>
      </c>
      <c r="V22" s="359" t="s">
        <v>418</v>
      </c>
      <c r="W22" s="359" t="s">
        <v>419</v>
      </c>
      <c r="X22" s="359" t="s">
        <v>418</v>
      </c>
      <c r="Y22" s="359" t="s">
        <v>419</v>
      </c>
      <c r="Z22" s="359" t="s">
        <v>418</v>
      </c>
      <c r="AA22" s="359" t="s">
        <v>419</v>
      </c>
      <c r="AB22" s="359" t="s">
        <v>418</v>
      </c>
      <c r="AC22" s="359" t="s">
        <v>419</v>
      </c>
      <c r="AD22" s="359" t="s">
        <v>418</v>
      </c>
      <c r="AE22" s="359" t="s">
        <v>419</v>
      </c>
      <c r="AF22" s="359" t="s">
        <v>418</v>
      </c>
      <c r="AG22" s="359" t="s">
        <v>419</v>
      </c>
      <c r="AH22" s="359" t="s">
        <v>418</v>
      </c>
      <c r="AI22" s="359" t="s">
        <v>419</v>
      </c>
      <c r="AJ22" s="359" t="s">
        <v>418</v>
      </c>
      <c r="AK22" s="359" t="s">
        <v>419</v>
      </c>
      <c r="AL22" s="359" t="s">
        <v>418</v>
      </c>
      <c r="AM22" s="359" t="s">
        <v>419</v>
      </c>
      <c r="AN22" s="351" t="s">
        <v>1</v>
      </c>
      <c r="AO22" s="395" t="s">
        <v>178</v>
      </c>
    </row>
    <row r="23" spans="1:44" ht="19.5" customHeight="1" x14ac:dyDescent="0.25">
      <c r="A23" s="360">
        <v>1</v>
      </c>
      <c r="B23" s="360">
        <v>2</v>
      </c>
      <c r="C23" s="360">
        <v>3</v>
      </c>
      <c r="D23" s="360">
        <v>4</v>
      </c>
      <c r="E23" s="360">
        <v>5</v>
      </c>
      <c r="F23" s="360">
        <v>6</v>
      </c>
      <c r="G23" s="394">
        <f t="shared" ref="G23:S23" si="0">F23+1</f>
        <v>7</v>
      </c>
      <c r="H23" s="394">
        <f t="shared" si="0"/>
        <v>8</v>
      </c>
      <c r="I23" s="394">
        <f t="shared" si="0"/>
        <v>9</v>
      </c>
      <c r="J23" s="394">
        <f t="shared" si="0"/>
        <v>10</v>
      </c>
      <c r="K23" s="394">
        <f t="shared" si="0"/>
        <v>11</v>
      </c>
      <c r="L23" s="394">
        <f t="shared" si="0"/>
        <v>12</v>
      </c>
      <c r="M23" s="394">
        <f t="shared" si="0"/>
        <v>13</v>
      </c>
      <c r="N23" s="394">
        <f t="shared" si="0"/>
        <v>14</v>
      </c>
      <c r="O23" s="394">
        <f t="shared" si="0"/>
        <v>15</v>
      </c>
      <c r="P23" s="394">
        <f t="shared" si="0"/>
        <v>16</v>
      </c>
      <c r="Q23" s="394">
        <f t="shared" si="0"/>
        <v>17</v>
      </c>
      <c r="R23" s="394">
        <f t="shared" si="0"/>
        <v>18</v>
      </c>
      <c r="S23" s="394">
        <f t="shared" si="0"/>
        <v>19</v>
      </c>
      <c r="T23" s="394">
        <f t="shared" ref="T23" si="1">S23+1</f>
        <v>20</v>
      </c>
      <c r="U23" s="394">
        <f t="shared" ref="U23" si="2">T23+1</f>
        <v>21</v>
      </c>
      <c r="V23" s="394">
        <f t="shared" ref="V23" si="3">U23+1</f>
        <v>22</v>
      </c>
      <c r="W23" s="394">
        <f t="shared" ref="W23" si="4">V23+1</f>
        <v>23</v>
      </c>
      <c r="X23" s="394">
        <f t="shared" ref="X23" si="5">W23+1</f>
        <v>24</v>
      </c>
      <c r="Y23" s="394">
        <f t="shared" ref="Y23" si="6">X23+1</f>
        <v>25</v>
      </c>
      <c r="Z23" s="394">
        <f t="shared" ref="Z23" si="7">Y23+1</f>
        <v>26</v>
      </c>
      <c r="AA23" s="394">
        <f t="shared" ref="AA23" si="8">Z23+1</f>
        <v>27</v>
      </c>
      <c r="AB23" s="360">
        <v>16</v>
      </c>
      <c r="AC23" s="360">
        <v>17</v>
      </c>
      <c r="AD23" s="360">
        <v>18</v>
      </c>
      <c r="AE23" s="360">
        <v>19</v>
      </c>
      <c r="AF23" s="360">
        <v>20</v>
      </c>
      <c r="AG23" s="360">
        <v>21</v>
      </c>
      <c r="AH23" s="360">
        <v>22</v>
      </c>
      <c r="AI23" s="360">
        <v>23</v>
      </c>
      <c r="AJ23" s="360">
        <v>24</v>
      </c>
      <c r="AK23" s="360">
        <v>25</v>
      </c>
      <c r="AL23" s="360">
        <v>26</v>
      </c>
      <c r="AM23" s="360">
        <v>27</v>
      </c>
      <c r="AN23" s="360">
        <v>28</v>
      </c>
      <c r="AO23" s="360">
        <v>29</v>
      </c>
    </row>
    <row r="24" spans="1:44" ht="47.25" customHeight="1" x14ac:dyDescent="0.25">
      <c r="A24" s="361">
        <v>1</v>
      </c>
      <c r="B24" s="362" t="s">
        <v>177</v>
      </c>
      <c r="C24" s="363">
        <f>'6.2. Паспорт фин осв ввод факт'!C24</f>
        <v>0.69819328531905966</v>
      </c>
      <c r="D24" s="321">
        <f t="shared" ref="D24" si="9">SUM(D25:D29)</f>
        <v>0.71002706981599295</v>
      </c>
      <c r="E24" s="363">
        <f>D24</f>
        <v>0.71002706981599295</v>
      </c>
      <c r="F24" s="363">
        <f>E24-G24-J24-N24-R24</f>
        <v>0.71002706981599295</v>
      </c>
      <c r="G24" s="321">
        <f t="shared" ref="G24:AA24" si="10">SUM(G25:G29)</f>
        <v>0</v>
      </c>
      <c r="H24" s="321">
        <f t="shared" si="10"/>
        <v>0</v>
      </c>
      <c r="I24" s="321">
        <f t="shared" si="10"/>
        <v>0</v>
      </c>
      <c r="J24" s="321">
        <f t="shared" si="10"/>
        <v>0</v>
      </c>
      <c r="K24" s="321">
        <f t="shared" si="10"/>
        <v>0</v>
      </c>
      <c r="L24" s="321">
        <f t="shared" si="10"/>
        <v>0</v>
      </c>
      <c r="M24" s="321">
        <f t="shared" si="10"/>
        <v>0</v>
      </c>
      <c r="N24" s="321">
        <f t="shared" si="10"/>
        <v>0</v>
      </c>
      <c r="O24" s="321">
        <f t="shared" si="10"/>
        <v>0</v>
      </c>
      <c r="P24" s="321">
        <f t="shared" si="10"/>
        <v>0</v>
      </c>
      <c r="Q24" s="321">
        <f t="shared" si="10"/>
        <v>0</v>
      </c>
      <c r="R24" s="321">
        <f t="shared" si="10"/>
        <v>0</v>
      </c>
      <c r="S24" s="321">
        <f t="shared" si="10"/>
        <v>0</v>
      </c>
      <c r="T24" s="321">
        <f t="shared" si="10"/>
        <v>5.4029025902279849E-2</v>
      </c>
      <c r="U24" s="321">
        <f t="shared" si="10"/>
        <v>0</v>
      </c>
      <c r="V24" s="321">
        <f t="shared" si="10"/>
        <v>5.4944772104013412E-2</v>
      </c>
      <c r="W24" s="321">
        <f t="shared" si="10"/>
        <v>0</v>
      </c>
      <c r="X24" s="321">
        <f t="shared" si="10"/>
        <v>0.64416425941677991</v>
      </c>
      <c r="Y24" s="321">
        <f t="shared" si="10"/>
        <v>0</v>
      </c>
      <c r="Z24" s="321">
        <f t="shared" si="10"/>
        <v>0.65508229771197957</v>
      </c>
      <c r="AA24" s="321">
        <f t="shared" si="10"/>
        <v>0</v>
      </c>
      <c r="AB24" s="363">
        <f t="shared" ref="AB24:AK24" si="11">SUM(AB25:AB29)</f>
        <v>0</v>
      </c>
      <c r="AC24" s="363">
        <f t="shared" si="11"/>
        <v>0</v>
      </c>
      <c r="AD24" s="363" t="s">
        <v>603</v>
      </c>
      <c r="AE24" s="363" t="s">
        <v>603</v>
      </c>
      <c r="AF24" s="363">
        <f t="shared" si="11"/>
        <v>0</v>
      </c>
      <c r="AG24" s="363">
        <f t="shared" si="11"/>
        <v>0</v>
      </c>
      <c r="AH24" s="363" t="s">
        <v>603</v>
      </c>
      <c r="AI24" s="363" t="s">
        <v>603</v>
      </c>
      <c r="AJ24" s="363">
        <f t="shared" si="11"/>
        <v>0</v>
      </c>
      <c r="AK24" s="363">
        <f t="shared" si="11"/>
        <v>0</v>
      </c>
      <c r="AL24" s="363" t="s">
        <v>603</v>
      </c>
      <c r="AM24" s="363" t="s">
        <v>603</v>
      </c>
      <c r="AN24" s="363">
        <f>H24+L24+P24+T24+X24</f>
        <v>0.69819328531905978</v>
      </c>
      <c r="AO24" s="375">
        <f>J24+N24+R24+V24+Z24</f>
        <v>0.71002706981599295</v>
      </c>
    </row>
    <row r="25" spans="1:44" ht="24" customHeight="1" x14ac:dyDescent="0.25">
      <c r="A25" s="364" t="s">
        <v>176</v>
      </c>
      <c r="B25" s="365" t="s">
        <v>175</v>
      </c>
      <c r="C25" s="363">
        <f>'6.2. Паспорт фин осв ввод факт'!C25</f>
        <v>0</v>
      </c>
      <c r="D25" s="363">
        <f t="shared" ref="D25:D64" si="12">C25</f>
        <v>0</v>
      </c>
      <c r="E25" s="363">
        <f t="shared" ref="E25:E64" si="13">D25</f>
        <v>0</v>
      </c>
      <c r="F25" s="363">
        <f t="shared" ref="F25:F64" si="14">E25-G25-J25-N25-R25</f>
        <v>0</v>
      </c>
      <c r="G25" s="324">
        <v>0</v>
      </c>
      <c r="H25" s="324">
        <v>0</v>
      </c>
      <c r="I25" s="324">
        <v>0</v>
      </c>
      <c r="J25" s="324">
        <v>0</v>
      </c>
      <c r="K25" s="324">
        <v>0</v>
      </c>
      <c r="L25" s="324">
        <v>0</v>
      </c>
      <c r="M25" s="324">
        <v>0</v>
      </c>
      <c r="N25" s="324">
        <v>0</v>
      </c>
      <c r="O25" s="324">
        <v>0</v>
      </c>
      <c r="P25" s="324">
        <v>0</v>
      </c>
      <c r="Q25" s="324">
        <v>0</v>
      </c>
      <c r="R25" s="324">
        <v>0</v>
      </c>
      <c r="S25" s="324">
        <v>0</v>
      </c>
      <c r="T25" s="366">
        <f>'6.2. Паспорт фин осв ввод факт'!T25</f>
        <v>0</v>
      </c>
      <c r="U25" s="366">
        <v>0</v>
      </c>
      <c r="V25" s="366">
        <f t="shared" ref="V25:V64" si="15">T25</f>
        <v>0</v>
      </c>
      <c r="W25" s="366">
        <v>0</v>
      </c>
      <c r="X25" s="366">
        <f>'6.2. Паспорт фин осв ввод факт'!X25</f>
        <v>0</v>
      </c>
      <c r="Y25" s="366">
        <v>0</v>
      </c>
      <c r="Z25" s="366">
        <f t="shared" ref="Z25:Z64" si="16">X25</f>
        <v>0</v>
      </c>
      <c r="AA25" s="366">
        <v>0</v>
      </c>
      <c r="AB25" s="366">
        <v>0</v>
      </c>
      <c r="AC25" s="366">
        <v>0</v>
      </c>
      <c r="AD25" s="363" t="s">
        <v>603</v>
      </c>
      <c r="AE25" s="363" t="s">
        <v>603</v>
      </c>
      <c r="AF25" s="366">
        <v>0</v>
      </c>
      <c r="AG25" s="366">
        <v>0</v>
      </c>
      <c r="AH25" s="363" t="s">
        <v>603</v>
      </c>
      <c r="AI25" s="363" t="s">
        <v>603</v>
      </c>
      <c r="AJ25" s="366">
        <v>0</v>
      </c>
      <c r="AK25" s="366">
        <v>0</v>
      </c>
      <c r="AL25" s="363" t="s">
        <v>603</v>
      </c>
      <c r="AM25" s="363" t="s">
        <v>603</v>
      </c>
      <c r="AN25" s="363">
        <f t="shared" ref="AN25:AN64" si="17">H25+L25+P25+T25+X25</f>
        <v>0</v>
      </c>
      <c r="AO25" s="375">
        <f t="shared" ref="AO25:AO64" si="18">J25+N25+R25+V25+Z25</f>
        <v>0</v>
      </c>
    </row>
    <row r="26" spans="1:44" x14ac:dyDescent="0.25">
      <c r="A26" s="364" t="s">
        <v>174</v>
      </c>
      <c r="B26" s="365" t="s">
        <v>173</v>
      </c>
      <c r="C26" s="363">
        <f>'6.2. Паспорт фин осв ввод факт'!C26</f>
        <v>0</v>
      </c>
      <c r="D26" s="363">
        <f t="shared" si="12"/>
        <v>0</v>
      </c>
      <c r="E26" s="363">
        <f t="shared" si="13"/>
        <v>0</v>
      </c>
      <c r="F26" s="363">
        <f t="shared" si="14"/>
        <v>0</v>
      </c>
      <c r="G26" s="324">
        <v>0</v>
      </c>
      <c r="H26" s="324">
        <v>0</v>
      </c>
      <c r="I26" s="324">
        <v>0</v>
      </c>
      <c r="J26" s="324">
        <v>0</v>
      </c>
      <c r="K26" s="324">
        <v>0</v>
      </c>
      <c r="L26" s="324">
        <v>0</v>
      </c>
      <c r="M26" s="324">
        <v>0</v>
      </c>
      <c r="N26" s="324">
        <v>0</v>
      </c>
      <c r="O26" s="324">
        <v>0</v>
      </c>
      <c r="P26" s="324">
        <v>0</v>
      </c>
      <c r="Q26" s="324">
        <v>0</v>
      </c>
      <c r="R26" s="324">
        <v>0</v>
      </c>
      <c r="S26" s="324">
        <v>0</v>
      </c>
      <c r="T26" s="366">
        <f>'6.2. Паспорт фин осв ввод факт'!T26</f>
        <v>0</v>
      </c>
      <c r="U26" s="366">
        <v>0</v>
      </c>
      <c r="V26" s="366">
        <f t="shared" si="15"/>
        <v>0</v>
      </c>
      <c r="W26" s="366">
        <v>0</v>
      </c>
      <c r="X26" s="366">
        <f>'6.2. Паспорт фин осв ввод факт'!X26</f>
        <v>0</v>
      </c>
      <c r="Y26" s="366">
        <v>0</v>
      </c>
      <c r="Z26" s="366">
        <f t="shared" si="16"/>
        <v>0</v>
      </c>
      <c r="AA26" s="366">
        <v>0</v>
      </c>
      <c r="AB26" s="366">
        <v>0</v>
      </c>
      <c r="AC26" s="366">
        <v>0</v>
      </c>
      <c r="AD26" s="363" t="s">
        <v>603</v>
      </c>
      <c r="AE26" s="363" t="s">
        <v>603</v>
      </c>
      <c r="AF26" s="366">
        <v>0</v>
      </c>
      <c r="AG26" s="366">
        <v>0</v>
      </c>
      <c r="AH26" s="363" t="s">
        <v>603</v>
      </c>
      <c r="AI26" s="363" t="s">
        <v>603</v>
      </c>
      <c r="AJ26" s="366">
        <v>0</v>
      </c>
      <c r="AK26" s="366">
        <v>0</v>
      </c>
      <c r="AL26" s="363" t="s">
        <v>603</v>
      </c>
      <c r="AM26" s="363" t="s">
        <v>603</v>
      </c>
      <c r="AN26" s="363">
        <f t="shared" si="17"/>
        <v>0</v>
      </c>
      <c r="AO26" s="375">
        <f t="shared" si="18"/>
        <v>0</v>
      </c>
    </row>
    <row r="27" spans="1:44" ht="31.5" x14ac:dyDescent="0.25">
      <c r="A27" s="364" t="s">
        <v>172</v>
      </c>
      <c r="B27" s="365" t="s">
        <v>374</v>
      </c>
      <c r="C27" s="363">
        <f>'6.2. Паспорт фин осв ввод факт'!C27</f>
        <v>0.69819328531905966</v>
      </c>
      <c r="D27" s="363">
        <v>0.71002706981599295</v>
      </c>
      <c r="E27" s="363">
        <f t="shared" si="13"/>
        <v>0.71002706981599295</v>
      </c>
      <c r="F27" s="363">
        <f t="shared" si="14"/>
        <v>0.71002706981599295</v>
      </c>
      <c r="G27" s="324">
        <v>0</v>
      </c>
      <c r="H27" s="324">
        <v>0</v>
      </c>
      <c r="I27" s="324">
        <v>0</v>
      </c>
      <c r="J27" s="324">
        <v>0</v>
      </c>
      <c r="K27" s="324">
        <v>0</v>
      </c>
      <c r="L27" s="324">
        <v>0</v>
      </c>
      <c r="M27" s="324">
        <v>0</v>
      </c>
      <c r="N27" s="324">
        <v>0</v>
      </c>
      <c r="O27" s="324">
        <v>0</v>
      </c>
      <c r="P27" s="324">
        <v>0</v>
      </c>
      <c r="Q27" s="324">
        <v>0</v>
      </c>
      <c r="R27" s="324">
        <v>0</v>
      </c>
      <c r="S27" s="324">
        <v>0</v>
      </c>
      <c r="T27" s="366">
        <v>5.4029025902279849E-2</v>
      </c>
      <c r="U27" s="366">
        <v>0</v>
      </c>
      <c r="V27" s="366">
        <v>5.4944772104013412E-2</v>
      </c>
      <c r="W27" s="366">
        <v>0</v>
      </c>
      <c r="X27" s="366">
        <v>0.64416425941677991</v>
      </c>
      <c r="Y27" s="366">
        <v>0</v>
      </c>
      <c r="Z27" s="366">
        <v>0.65508229771197957</v>
      </c>
      <c r="AA27" s="366">
        <v>0</v>
      </c>
      <c r="AB27" s="366">
        <v>0</v>
      </c>
      <c r="AC27" s="366">
        <v>0</v>
      </c>
      <c r="AD27" s="363" t="s">
        <v>603</v>
      </c>
      <c r="AE27" s="363" t="s">
        <v>603</v>
      </c>
      <c r="AF27" s="366">
        <v>0</v>
      </c>
      <c r="AG27" s="366">
        <v>0</v>
      </c>
      <c r="AH27" s="363" t="s">
        <v>603</v>
      </c>
      <c r="AI27" s="363" t="s">
        <v>603</v>
      </c>
      <c r="AJ27" s="366">
        <v>0</v>
      </c>
      <c r="AK27" s="366">
        <v>0</v>
      </c>
      <c r="AL27" s="363" t="s">
        <v>603</v>
      </c>
      <c r="AM27" s="363" t="s">
        <v>603</v>
      </c>
      <c r="AN27" s="363">
        <f t="shared" si="17"/>
        <v>0.69819328531905978</v>
      </c>
      <c r="AO27" s="375">
        <f t="shared" si="18"/>
        <v>0.71002706981599295</v>
      </c>
    </row>
    <row r="28" spans="1:44" x14ac:dyDescent="0.25">
      <c r="A28" s="364" t="s">
        <v>171</v>
      </c>
      <c r="B28" s="365" t="s">
        <v>628</v>
      </c>
      <c r="C28" s="363">
        <f>'6.2. Паспорт фин осв ввод факт'!C28</f>
        <v>0</v>
      </c>
      <c r="D28" s="363">
        <f t="shared" si="12"/>
        <v>0</v>
      </c>
      <c r="E28" s="363">
        <f t="shared" si="13"/>
        <v>0</v>
      </c>
      <c r="F28" s="363">
        <f t="shared" si="14"/>
        <v>0</v>
      </c>
      <c r="G28" s="324">
        <v>0</v>
      </c>
      <c r="H28" s="324">
        <v>0</v>
      </c>
      <c r="I28" s="324">
        <v>0</v>
      </c>
      <c r="J28" s="324">
        <v>0</v>
      </c>
      <c r="K28" s="324">
        <v>0</v>
      </c>
      <c r="L28" s="324">
        <v>0</v>
      </c>
      <c r="M28" s="324">
        <v>0</v>
      </c>
      <c r="N28" s="324">
        <v>0</v>
      </c>
      <c r="O28" s="324">
        <v>0</v>
      </c>
      <c r="P28" s="324">
        <v>0</v>
      </c>
      <c r="Q28" s="324">
        <v>0</v>
      </c>
      <c r="R28" s="324">
        <v>0</v>
      </c>
      <c r="S28" s="324">
        <v>0</v>
      </c>
      <c r="T28" s="366">
        <f>'6.2. Паспорт фин осв ввод факт'!T28</f>
        <v>0</v>
      </c>
      <c r="U28" s="366">
        <v>0</v>
      </c>
      <c r="V28" s="366">
        <f t="shared" si="15"/>
        <v>0</v>
      </c>
      <c r="W28" s="366">
        <v>0</v>
      </c>
      <c r="X28" s="366">
        <f>'6.2. Паспорт фин осв ввод факт'!X28</f>
        <v>0</v>
      </c>
      <c r="Y28" s="366">
        <v>0</v>
      </c>
      <c r="Z28" s="366">
        <f t="shared" si="16"/>
        <v>0</v>
      </c>
      <c r="AA28" s="366">
        <v>0</v>
      </c>
      <c r="AB28" s="366">
        <v>0</v>
      </c>
      <c r="AC28" s="366">
        <v>0</v>
      </c>
      <c r="AD28" s="363" t="s">
        <v>603</v>
      </c>
      <c r="AE28" s="363" t="s">
        <v>603</v>
      </c>
      <c r="AF28" s="366">
        <v>0</v>
      </c>
      <c r="AG28" s="366">
        <v>0</v>
      </c>
      <c r="AH28" s="363" t="s">
        <v>603</v>
      </c>
      <c r="AI28" s="363" t="s">
        <v>603</v>
      </c>
      <c r="AJ28" s="366">
        <v>0</v>
      </c>
      <c r="AK28" s="366">
        <v>0</v>
      </c>
      <c r="AL28" s="363" t="s">
        <v>603</v>
      </c>
      <c r="AM28" s="363" t="s">
        <v>603</v>
      </c>
      <c r="AN28" s="363">
        <f t="shared" si="17"/>
        <v>0</v>
      </c>
      <c r="AO28" s="375">
        <f t="shared" si="18"/>
        <v>0</v>
      </c>
    </row>
    <row r="29" spans="1:44" x14ac:dyDescent="0.25">
      <c r="A29" s="364" t="s">
        <v>169</v>
      </c>
      <c r="B29" s="73" t="s">
        <v>168</v>
      </c>
      <c r="C29" s="363">
        <f>'6.2. Паспорт фин осв ввод факт'!C29</f>
        <v>0</v>
      </c>
      <c r="D29" s="363">
        <f t="shared" si="12"/>
        <v>0</v>
      </c>
      <c r="E29" s="363">
        <f t="shared" si="13"/>
        <v>0</v>
      </c>
      <c r="F29" s="363">
        <f t="shared" si="14"/>
        <v>0</v>
      </c>
      <c r="G29" s="324">
        <v>0</v>
      </c>
      <c r="H29" s="324">
        <v>0</v>
      </c>
      <c r="I29" s="324">
        <v>0</v>
      </c>
      <c r="J29" s="324">
        <v>0</v>
      </c>
      <c r="K29" s="324">
        <v>0</v>
      </c>
      <c r="L29" s="324">
        <v>0</v>
      </c>
      <c r="M29" s="324">
        <v>0</v>
      </c>
      <c r="N29" s="324">
        <v>0</v>
      </c>
      <c r="O29" s="324">
        <v>0</v>
      </c>
      <c r="P29" s="324">
        <v>0</v>
      </c>
      <c r="Q29" s="324">
        <v>0</v>
      </c>
      <c r="R29" s="324">
        <v>0</v>
      </c>
      <c r="S29" s="324">
        <v>0</v>
      </c>
      <c r="T29" s="366">
        <f>'6.2. Паспорт фин осв ввод факт'!T29</f>
        <v>0</v>
      </c>
      <c r="U29" s="366">
        <v>0</v>
      </c>
      <c r="V29" s="367">
        <f t="shared" si="15"/>
        <v>0</v>
      </c>
      <c r="W29" s="366">
        <v>0</v>
      </c>
      <c r="X29" s="366">
        <f>'6.2. Паспорт фин осв ввод факт'!X29</f>
        <v>0</v>
      </c>
      <c r="Y29" s="366">
        <v>0</v>
      </c>
      <c r="Z29" s="367">
        <f t="shared" si="16"/>
        <v>0</v>
      </c>
      <c r="AA29" s="366">
        <v>0</v>
      </c>
      <c r="AB29" s="366">
        <v>0</v>
      </c>
      <c r="AC29" s="366">
        <v>0</v>
      </c>
      <c r="AD29" s="363" t="s">
        <v>603</v>
      </c>
      <c r="AE29" s="363" t="s">
        <v>603</v>
      </c>
      <c r="AF29" s="366">
        <v>0</v>
      </c>
      <c r="AG29" s="366">
        <v>0</v>
      </c>
      <c r="AH29" s="363" t="s">
        <v>603</v>
      </c>
      <c r="AI29" s="363" t="s">
        <v>603</v>
      </c>
      <c r="AJ29" s="366">
        <v>0</v>
      </c>
      <c r="AK29" s="366">
        <v>0</v>
      </c>
      <c r="AL29" s="363" t="s">
        <v>603</v>
      </c>
      <c r="AM29" s="363" t="s">
        <v>603</v>
      </c>
      <c r="AN29" s="363">
        <f t="shared" si="17"/>
        <v>0</v>
      </c>
      <c r="AO29" s="375">
        <f t="shared" si="18"/>
        <v>0</v>
      </c>
    </row>
    <row r="30" spans="1:44" s="368" customFormat="1" ht="47.25" x14ac:dyDescent="0.25">
      <c r="A30" s="361" t="s">
        <v>60</v>
      </c>
      <c r="B30" s="362" t="s">
        <v>167</v>
      </c>
      <c r="C30" s="363">
        <f>'6.2. Паспорт фин осв ввод факт'!C30</f>
        <v>0.59168922484666087</v>
      </c>
      <c r="D30" s="363">
        <f t="shared" si="12"/>
        <v>0.59168922484666087</v>
      </c>
      <c r="E30" s="363">
        <f t="shared" si="13"/>
        <v>0.59168922484666087</v>
      </c>
      <c r="F30" s="363">
        <f t="shared" si="14"/>
        <v>0.59168922484666087</v>
      </c>
      <c r="G30" s="322">
        <v>0</v>
      </c>
      <c r="H30" s="322">
        <v>0</v>
      </c>
      <c r="I30" s="322">
        <v>0</v>
      </c>
      <c r="J30" s="322">
        <v>0</v>
      </c>
      <c r="K30" s="322">
        <v>0</v>
      </c>
      <c r="L30" s="322">
        <v>0</v>
      </c>
      <c r="M30" s="322">
        <v>0</v>
      </c>
      <c r="N30" s="322">
        <v>0</v>
      </c>
      <c r="O30" s="322">
        <v>0</v>
      </c>
      <c r="P30" s="322">
        <v>0</v>
      </c>
      <c r="Q30" s="322">
        <v>0</v>
      </c>
      <c r="R30" s="322">
        <v>0</v>
      </c>
      <c r="S30" s="322">
        <v>0</v>
      </c>
      <c r="T30" s="363">
        <f>'6.2. Паспорт фин осв ввод факт'!T30</f>
        <v>4.5787310086677843E-2</v>
      </c>
      <c r="U30" s="363">
        <v>0</v>
      </c>
      <c r="V30" s="363">
        <f t="shared" si="15"/>
        <v>4.5787310086677843E-2</v>
      </c>
      <c r="W30" s="363">
        <v>0</v>
      </c>
      <c r="X30" s="363">
        <f>'6.2. Паспорт фин осв ввод факт'!X30</f>
        <v>0.54590191475998295</v>
      </c>
      <c r="Y30" s="363">
        <v>0</v>
      </c>
      <c r="Z30" s="363">
        <f t="shared" si="16"/>
        <v>0.54590191475998295</v>
      </c>
      <c r="AA30" s="363">
        <v>0</v>
      </c>
      <c r="AB30" s="363">
        <v>0</v>
      </c>
      <c r="AC30" s="363">
        <v>0</v>
      </c>
      <c r="AD30" s="363" t="s">
        <v>603</v>
      </c>
      <c r="AE30" s="363" t="s">
        <v>603</v>
      </c>
      <c r="AF30" s="363">
        <v>0</v>
      </c>
      <c r="AG30" s="363">
        <v>0</v>
      </c>
      <c r="AH30" s="363" t="s">
        <v>603</v>
      </c>
      <c r="AI30" s="363" t="s">
        <v>603</v>
      </c>
      <c r="AJ30" s="363">
        <v>0</v>
      </c>
      <c r="AK30" s="363">
        <v>0</v>
      </c>
      <c r="AL30" s="363" t="s">
        <v>603</v>
      </c>
      <c r="AM30" s="363" t="s">
        <v>603</v>
      </c>
      <c r="AN30" s="363">
        <f t="shared" si="17"/>
        <v>0.59168922484666076</v>
      </c>
      <c r="AO30" s="375">
        <f t="shared" si="18"/>
        <v>0.59168922484666076</v>
      </c>
    </row>
    <row r="31" spans="1:44" x14ac:dyDescent="0.25">
      <c r="A31" s="361" t="s">
        <v>166</v>
      </c>
      <c r="B31" s="365" t="s">
        <v>165</v>
      </c>
      <c r="C31" s="363">
        <f>'6.2. Паспорт фин осв ввод факт'!C31</f>
        <v>4.5787310086677843E-2</v>
      </c>
      <c r="D31" s="363">
        <f t="shared" si="12"/>
        <v>4.5787310086677843E-2</v>
      </c>
      <c r="E31" s="363">
        <f t="shared" si="13"/>
        <v>4.5787310086677843E-2</v>
      </c>
      <c r="F31" s="363">
        <f t="shared" si="14"/>
        <v>4.5787310086677843E-2</v>
      </c>
      <c r="G31" s="324">
        <v>0</v>
      </c>
      <c r="H31" s="324">
        <v>0</v>
      </c>
      <c r="I31" s="324">
        <v>0</v>
      </c>
      <c r="J31" s="324">
        <v>0</v>
      </c>
      <c r="K31" s="324">
        <v>0</v>
      </c>
      <c r="L31" s="324">
        <v>0</v>
      </c>
      <c r="M31" s="324">
        <v>0</v>
      </c>
      <c r="N31" s="324">
        <v>0</v>
      </c>
      <c r="O31" s="324">
        <v>0</v>
      </c>
      <c r="P31" s="324">
        <v>0</v>
      </c>
      <c r="Q31" s="324">
        <v>0</v>
      </c>
      <c r="R31" s="324">
        <v>0</v>
      </c>
      <c r="S31" s="324">
        <v>0</v>
      </c>
      <c r="T31" s="366">
        <f>'6.2. Паспорт фин осв ввод факт'!T31</f>
        <v>4.5787310086677843E-2</v>
      </c>
      <c r="U31" s="366">
        <v>0</v>
      </c>
      <c r="V31" s="366">
        <f t="shared" si="15"/>
        <v>4.5787310086677843E-2</v>
      </c>
      <c r="W31" s="366">
        <v>0</v>
      </c>
      <c r="X31" s="366">
        <f>'6.2. Паспорт фин осв ввод факт'!X31</f>
        <v>0</v>
      </c>
      <c r="Y31" s="366">
        <v>0</v>
      </c>
      <c r="Z31" s="366">
        <f t="shared" si="16"/>
        <v>0</v>
      </c>
      <c r="AA31" s="366">
        <v>0</v>
      </c>
      <c r="AB31" s="366">
        <v>0</v>
      </c>
      <c r="AC31" s="366">
        <v>0</v>
      </c>
      <c r="AD31" s="363" t="s">
        <v>603</v>
      </c>
      <c r="AE31" s="363" t="s">
        <v>603</v>
      </c>
      <c r="AF31" s="366">
        <v>0</v>
      </c>
      <c r="AG31" s="366">
        <v>0</v>
      </c>
      <c r="AH31" s="363" t="s">
        <v>603</v>
      </c>
      <c r="AI31" s="363" t="s">
        <v>603</v>
      </c>
      <c r="AJ31" s="366">
        <v>0</v>
      </c>
      <c r="AK31" s="366">
        <v>0</v>
      </c>
      <c r="AL31" s="363" t="s">
        <v>603</v>
      </c>
      <c r="AM31" s="363" t="s">
        <v>603</v>
      </c>
      <c r="AN31" s="363">
        <f t="shared" si="17"/>
        <v>4.5787310086677843E-2</v>
      </c>
      <c r="AO31" s="375">
        <f t="shared" si="18"/>
        <v>4.5787310086677843E-2</v>
      </c>
    </row>
    <row r="32" spans="1:44" ht="31.5" x14ac:dyDescent="0.25">
      <c r="A32" s="361" t="s">
        <v>164</v>
      </c>
      <c r="B32" s="365" t="s">
        <v>163</v>
      </c>
      <c r="C32" s="363">
        <f>'6.2. Паспорт фин осв ввод факт'!C32</f>
        <v>0.43996796699835311</v>
      </c>
      <c r="D32" s="363">
        <f t="shared" si="12"/>
        <v>0.43996796699835311</v>
      </c>
      <c r="E32" s="363">
        <f t="shared" si="13"/>
        <v>0.43996796699835311</v>
      </c>
      <c r="F32" s="363">
        <f t="shared" si="14"/>
        <v>0.43996796699835311</v>
      </c>
      <c r="G32" s="324">
        <v>0</v>
      </c>
      <c r="H32" s="324">
        <v>0</v>
      </c>
      <c r="I32" s="324">
        <v>0</v>
      </c>
      <c r="J32" s="324">
        <v>0</v>
      </c>
      <c r="K32" s="324">
        <v>0</v>
      </c>
      <c r="L32" s="324">
        <v>0</v>
      </c>
      <c r="M32" s="324">
        <v>0</v>
      </c>
      <c r="N32" s="324">
        <v>0</v>
      </c>
      <c r="O32" s="324">
        <v>0</v>
      </c>
      <c r="P32" s="324">
        <v>0</v>
      </c>
      <c r="Q32" s="324">
        <v>0</v>
      </c>
      <c r="R32" s="324">
        <v>0</v>
      </c>
      <c r="S32" s="324">
        <v>0</v>
      </c>
      <c r="T32" s="366">
        <f>'6.2. Паспорт фин осв ввод факт'!T32</f>
        <v>0</v>
      </c>
      <c r="U32" s="366">
        <v>0</v>
      </c>
      <c r="V32" s="366">
        <f t="shared" si="15"/>
        <v>0</v>
      </c>
      <c r="W32" s="366">
        <v>0</v>
      </c>
      <c r="X32" s="366">
        <f>'6.2. Паспорт фин осв ввод факт'!X32</f>
        <v>0.43996796699835311</v>
      </c>
      <c r="Y32" s="366">
        <v>0</v>
      </c>
      <c r="Z32" s="366">
        <f t="shared" si="16"/>
        <v>0.43996796699835311</v>
      </c>
      <c r="AA32" s="366">
        <v>0</v>
      </c>
      <c r="AB32" s="366">
        <v>0</v>
      </c>
      <c r="AC32" s="366">
        <v>0</v>
      </c>
      <c r="AD32" s="363" t="s">
        <v>603</v>
      </c>
      <c r="AE32" s="363" t="s">
        <v>603</v>
      </c>
      <c r="AF32" s="366">
        <v>0</v>
      </c>
      <c r="AG32" s="366">
        <v>0</v>
      </c>
      <c r="AH32" s="363" t="s">
        <v>603</v>
      </c>
      <c r="AI32" s="363" t="s">
        <v>603</v>
      </c>
      <c r="AJ32" s="366">
        <v>0</v>
      </c>
      <c r="AK32" s="366">
        <v>0</v>
      </c>
      <c r="AL32" s="363" t="s">
        <v>603</v>
      </c>
      <c r="AM32" s="363" t="s">
        <v>603</v>
      </c>
      <c r="AN32" s="363">
        <f t="shared" si="17"/>
        <v>0.43996796699835311</v>
      </c>
      <c r="AO32" s="375">
        <f t="shared" si="18"/>
        <v>0.43996796699835311</v>
      </c>
    </row>
    <row r="33" spans="1:41" x14ac:dyDescent="0.25">
      <c r="A33" s="361" t="s">
        <v>162</v>
      </c>
      <c r="B33" s="365" t="s">
        <v>161</v>
      </c>
      <c r="C33" s="363">
        <f>'6.2. Паспорт фин осв ввод факт'!C33</f>
        <v>1.031337360919355E-2</v>
      </c>
      <c r="D33" s="363">
        <f t="shared" si="12"/>
        <v>1.031337360919355E-2</v>
      </c>
      <c r="E33" s="363">
        <f t="shared" si="13"/>
        <v>1.031337360919355E-2</v>
      </c>
      <c r="F33" s="363">
        <f t="shared" si="14"/>
        <v>1.031337360919355E-2</v>
      </c>
      <c r="G33" s="324">
        <v>0</v>
      </c>
      <c r="H33" s="324">
        <v>0</v>
      </c>
      <c r="I33" s="324">
        <v>0</v>
      </c>
      <c r="J33" s="324">
        <v>0</v>
      </c>
      <c r="K33" s="324">
        <v>0</v>
      </c>
      <c r="L33" s="324">
        <v>0</v>
      </c>
      <c r="M33" s="324">
        <v>0</v>
      </c>
      <c r="N33" s="324">
        <v>0</v>
      </c>
      <c r="O33" s="324">
        <v>0</v>
      </c>
      <c r="P33" s="324">
        <v>0</v>
      </c>
      <c r="Q33" s="324">
        <v>0</v>
      </c>
      <c r="R33" s="324">
        <v>0</v>
      </c>
      <c r="S33" s="324">
        <v>0</v>
      </c>
      <c r="T33" s="366">
        <f>'6.2. Паспорт фин осв ввод факт'!T33</f>
        <v>0</v>
      </c>
      <c r="U33" s="366">
        <v>0</v>
      </c>
      <c r="V33" s="366">
        <f t="shared" si="15"/>
        <v>0</v>
      </c>
      <c r="W33" s="366">
        <v>0</v>
      </c>
      <c r="X33" s="366">
        <f>'6.2. Паспорт фин осв ввод факт'!X33</f>
        <v>1.031337360919355E-2</v>
      </c>
      <c r="Y33" s="366">
        <v>0</v>
      </c>
      <c r="Z33" s="366">
        <f t="shared" si="16"/>
        <v>1.031337360919355E-2</v>
      </c>
      <c r="AA33" s="366">
        <v>0</v>
      </c>
      <c r="AB33" s="366">
        <v>0</v>
      </c>
      <c r="AC33" s="366">
        <v>0</v>
      </c>
      <c r="AD33" s="363" t="s">
        <v>603</v>
      </c>
      <c r="AE33" s="363" t="s">
        <v>603</v>
      </c>
      <c r="AF33" s="366">
        <v>0</v>
      </c>
      <c r="AG33" s="366">
        <v>0</v>
      </c>
      <c r="AH33" s="363" t="s">
        <v>603</v>
      </c>
      <c r="AI33" s="363" t="s">
        <v>603</v>
      </c>
      <c r="AJ33" s="366">
        <v>0</v>
      </c>
      <c r="AK33" s="366">
        <v>0</v>
      </c>
      <c r="AL33" s="363" t="s">
        <v>603</v>
      </c>
      <c r="AM33" s="363" t="s">
        <v>603</v>
      </c>
      <c r="AN33" s="363">
        <f t="shared" si="17"/>
        <v>1.031337360919355E-2</v>
      </c>
      <c r="AO33" s="375">
        <f t="shared" si="18"/>
        <v>1.031337360919355E-2</v>
      </c>
    </row>
    <row r="34" spans="1:41" x14ac:dyDescent="0.25">
      <c r="A34" s="361" t="s">
        <v>160</v>
      </c>
      <c r="B34" s="365" t="s">
        <v>159</v>
      </c>
      <c r="C34" s="363">
        <f>'6.2. Паспорт фин осв ввод факт'!C34</f>
        <v>9.5620574152436313E-2</v>
      </c>
      <c r="D34" s="363">
        <f t="shared" si="12"/>
        <v>9.5620574152436313E-2</v>
      </c>
      <c r="E34" s="363">
        <f t="shared" si="13"/>
        <v>9.5620574152436313E-2</v>
      </c>
      <c r="F34" s="363">
        <f t="shared" si="14"/>
        <v>9.5620574152436313E-2</v>
      </c>
      <c r="G34" s="324">
        <v>0</v>
      </c>
      <c r="H34" s="324">
        <v>0</v>
      </c>
      <c r="I34" s="324">
        <v>0</v>
      </c>
      <c r="J34" s="324">
        <v>0</v>
      </c>
      <c r="K34" s="324">
        <v>0</v>
      </c>
      <c r="L34" s="324">
        <v>0</v>
      </c>
      <c r="M34" s="324">
        <v>0</v>
      </c>
      <c r="N34" s="324">
        <v>0</v>
      </c>
      <c r="O34" s="324">
        <v>0</v>
      </c>
      <c r="P34" s="324">
        <v>0</v>
      </c>
      <c r="Q34" s="324">
        <v>0</v>
      </c>
      <c r="R34" s="324">
        <v>0</v>
      </c>
      <c r="S34" s="324">
        <v>0</v>
      </c>
      <c r="T34" s="366">
        <f>'6.2. Паспорт фин осв ввод факт'!T34</f>
        <v>0</v>
      </c>
      <c r="U34" s="366">
        <v>0</v>
      </c>
      <c r="V34" s="366">
        <f t="shared" si="15"/>
        <v>0</v>
      </c>
      <c r="W34" s="366">
        <v>0</v>
      </c>
      <c r="X34" s="366">
        <f>'6.2. Паспорт фин осв ввод факт'!X34</f>
        <v>9.5620574152436313E-2</v>
      </c>
      <c r="Y34" s="366">
        <v>0</v>
      </c>
      <c r="Z34" s="366">
        <f t="shared" si="16"/>
        <v>9.5620574152436313E-2</v>
      </c>
      <c r="AA34" s="366">
        <v>0</v>
      </c>
      <c r="AB34" s="366">
        <v>0</v>
      </c>
      <c r="AC34" s="366">
        <v>0</v>
      </c>
      <c r="AD34" s="363" t="s">
        <v>603</v>
      </c>
      <c r="AE34" s="363" t="s">
        <v>603</v>
      </c>
      <c r="AF34" s="366">
        <v>0</v>
      </c>
      <c r="AG34" s="366">
        <v>0</v>
      </c>
      <c r="AH34" s="363" t="s">
        <v>603</v>
      </c>
      <c r="AI34" s="363" t="s">
        <v>603</v>
      </c>
      <c r="AJ34" s="366">
        <v>0</v>
      </c>
      <c r="AK34" s="366">
        <v>0</v>
      </c>
      <c r="AL34" s="363" t="s">
        <v>603</v>
      </c>
      <c r="AM34" s="363" t="s">
        <v>603</v>
      </c>
      <c r="AN34" s="363">
        <f t="shared" si="17"/>
        <v>9.5620574152436313E-2</v>
      </c>
      <c r="AO34" s="375">
        <f t="shared" si="18"/>
        <v>9.5620574152436313E-2</v>
      </c>
    </row>
    <row r="35" spans="1:41" s="368" customFormat="1" ht="31.5" x14ac:dyDescent="0.25">
      <c r="A35" s="361" t="s">
        <v>59</v>
      </c>
      <c r="B35" s="362" t="s">
        <v>158</v>
      </c>
      <c r="C35" s="363">
        <f>'6.2. Паспорт фин осв ввод факт'!C35</f>
        <v>0</v>
      </c>
      <c r="D35" s="363">
        <f t="shared" si="12"/>
        <v>0</v>
      </c>
      <c r="E35" s="363">
        <f t="shared" si="13"/>
        <v>0</v>
      </c>
      <c r="F35" s="363">
        <f t="shared" si="14"/>
        <v>0</v>
      </c>
      <c r="G35" s="322">
        <v>0</v>
      </c>
      <c r="H35" s="322">
        <v>0</v>
      </c>
      <c r="I35" s="322">
        <v>0</v>
      </c>
      <c r="J35" s="322">
        <v>0</v>
      </c>
      <c r="K35" s="322">
        <v>0</v>
      </c>
      <c r="L35" s="322">
        <v>0</v>
      </c>
      <c r="M35" s="322">
        <v>0</v>
      </c>
      <c r="N35" s="322">
        <v>0</v>
      </c>
      <c r="O35" s="322">
        <v>0</v>
      </c>
      <c r="P35" s="322">
        <v>0</v>
      </c>
      <c r="Q35" s="322">
        <v>0</v>
      </c>
      <c r="R35" s="322">
        <v>0</v>
      </c>
      <c r="S35" s="322">
        <v>0</v>
      </c>
      <c r="T35" s="363">
        <f>'6.2. Паспорт фин осв ввод факт'!T35</f>
        <v>0</v>
      </c>
      <c r="U35" s="363">
        <v>0</v>
      </c>
      <c r="V35" s="363">
        <f t="shared" si="15"/>
        <v>0</v>
      </c>
      <c r="W35" s="363">
        <v>0</v>
      </c>
      <c r="X35" s="363">
        <f>'6.2. Паспорт фин осв ввод факт'!X35</f>
        <v>0</v>
      </c>
      <c r="Y35" s="363">
        <v>0</v>
      </c>
      <c r="Z35" s="363">
        <f t="shared" si="16"/>
        <v>0</v>
      </c>
      <c r="AA35" s="363">
        <v>0</v>
      </c>
      <c r="AB35" s="363">
        <v>0</v>
      </c>
      <c r="AC35" s="363">
        <v>0</v>
      </c>
      <c r="AD35" s="363" t="s">
        <v>603</v>
      </c>
      <c r="AE35" s="363" t="s">
        <v>603</v>
      </c>
      <c r="AF35" s="363">
        <v>0</v>
      </c>
      <c r="AG35" s="363">
        <v>0</v>
      </c>
      <c r="AH35" s="363" t="s">
        <v>603</v>
      </c>
      <c r="AI35" s="363" t="s">
        <v>603</v>
      </c>
      <c r="AJ35" s="363">
        <v>0</v>
      </c>
      <c r="AK35" s="363">
        <v>0</v>
      </c>
      <c r="AL35" s="363" t="s">
        <v>603</v>
      </c>
      <c r="AM35" s="363" t="s">
        <v>603</v>
      </c>
      <c r="AN35" s="363">
        <f t="shared" si="17"/>
        <v>0</v>
      </c>
      <c r="AO35" s="375">
        <f t="shared" si="18"/>
        <v>0</v>
      </c>
    </row>
    <row r="36" spans="1:41" ht="31.5" x14ac:dyDescent="0.25">
      <c r="A36" s="364" t="s">
        <v>157</v>
      </c>
      <c r="B36" s="369" t="s">
        <v>156</v>
      </c>
      <c r="C36" s="363">
        <f>'6.2. Паспорт фин осв ввод факт'!C36</f>
        <v>0</v>
      </c>
      <c r="D36" s="363">
        <f t="shared" si="12"/>
        <v>0</v>
      </c>
      <c r="E36" s="363">
        <f t="shared" si="13"/>
        <v>0</v>
      </c>
      <c r="F36" s="363">
        <f t="shared" si="14"/>
        <v>0</v>
      </c>
      <c r="G36" s="324">
        <v>0</v>
      </c>
      <c r="H36" s="324">
        <v>0</v>
      </c>
      <c r="I36" s="324">
        <v>0</v>
      </c>
      <c r="J36" s="324">
        <v>0</v>
      </c>
      <c r="K36" s="324">
        <v>0</v>
      </c>
      <c r="L36" s="324">
        <v>0</v>
      </c>
      <c r="M36" s="324">
        <v>0</v>
      </c>
      <c r="N36" s="324">
        <v>0</v>
      </c>
      <c r="O36" s="324">
        <v>0</v>
      </c>
      <c r="P36" s="324">
        <v>0</v>
      </c>
      <c r="Q36" s="324">
        <v>0</v>
      </c>
      <c r="R36" s="324">
        <v>0</v>
      </c>
      <c r="S36" s="324">
        <v>0</v>
      </c>
      <c r="T36" s="366">
        <f>'6.2. Паспорт фин осв ввод факт'!T36</f>
        <v>0</v>
      </c>
      <c r="U36" s="366">
        <v>0</v>
      </c>
      <c r="V36" s="370">
        <f t="shared" si="15"/>
        <v>0</v>
      </c>
      <c r="W36" s="366">
        <v>0</v>
      </c>
      <c r="X36" s="366">
        <f>'6.2. Паспорт фин осв ввод факт'!X36</f>
        <v>0</v>
      </c>
      <c r="Y36" s="366">
        <v>0</v>
      </c>
      <c r="Z36" s="370">
        <f t="shared" si="16"/>
        <v>0</v>
      </c>
      <c r="AA36" s="366">
        <v>0</v>
      </c>
      <c r="AB36" s="366">
        <v>0</v>
      </c>
      <c r="AC36" s="366">
        <v>0</v>
      </c>
      <c r="AD36" s="363" t="s">
        <v>603</v>
      </c>
      <c r="AE36" s="363" t="s">
        <v>603</v>
      </c>
      <c r="AF36" s="366">
        <v>0</v>
      </c>
      <c r="AG36" s="366">
        <v>0</v>
      </c>
      <c r="AH36" s="363" t="s">
        <v>603</v>
      </c>
      <c r="AI36" s="363" t="s">
        <v>603</v>
      </c>
      <c r="AJ36" s="366">
        <v>0</v>
      </c>
      <c r="AK36" s="366">
        <v>0</v>
      </c>
      <c r="AL36" s="363" t="s">
        <v>603</v>
      </c>
      <c r="AM36" s="363" t="s">
        <v>603</v>
      </c>
      <c r="AN36" s="363">
        <f t="shared" si="17"/>
        <v>0</v>
      </c>
      <c r="AO36" s="375">
        <f t="shared" si="18"/>
        <v>0</v>
      </c>
    </row>
    <row r="37" spans="1:41" x14ac:dyDescent="0.25">
      <c r="A37" s="364" t="s">
        <v>155</v>
      </c>
      <c r="B37" s="369" t="s">
        <v>145</v>
      </c>
      <c r="C37" s="363">
        <f>'6.2. Паспорт фин осв ввод факт'!C37</f>
        <v>0</v>
      </c>
      <c r="D37" s="363">
        <f t="shared" si="12"/>
        <v>0</v>
      </c>
      <c r="E37" s="363">
        <f t="shared" si="13"/>
        <v>0</v>
      </c>
      <c r="F37" s="363">
        <f t="shared" si="14"/>
        <v>0</v>
      </c>
      <c r="G37" s="324">
        <v>0</v>
      </c>
      <c r="H37" s="324">
        <v>0</v>
      </c>
      <c r="I37" s="324">
        <v>0</v>
      </c>
      <c r="J37" s="324">
        <v>0</v>
      </c>
      <c r="K37" s="324">
        <v>0</v>
      </c>
      <c r="L37" s="325">
        <v>0</v>
      </c>
      <c r="M37" s="324">
        <v>0</v>
      </c>
      <c r="N37" s="324">
        <v>0</v>
      </c>
      <c r="O37" s="324">
        <v>0</v>
      </c>
      <c r="P37" s="324">
        <v>0</v>
      </c>
      <c r="Q37" s="324">
        <v>0</v>
      </c>
      <c r="R37" s="324">
        <v>0</v>
      </c>
      <c r="S37" s="324">
        <v>0</v>
      </c>
      <c r="T37" s="366">
        <f>'6.2. Паспорт фин осв ввод факт'!T37</f>
        <v>0</v>
      </c>
      <c r="U37" s="366">
        <v>0</v>
      </c>
      <c r="V37" s="370">
        <f t="shared" si="15"/>
        <v>0</v>
      </c>
      <c r="W37" s="366">
        <v>0</v>
      </c>
      <c r="X37" s="366">
        <f>'6.2. Паспорт фин осв ввод факт'!X37</f>
        <v>0</v>
      </c>
      <c r="Y37" s="366">
        <v>0</v>
      </c>
      <c r="Z37" s="370">
        <f t="shared" si="16"/>
        <v>0</v>
      </c>
      <c r="AA37" s="366">
        <v>0</v>
      </c>
      <c r="AB37" s="366">
        <v>0</v>
      </c>
      <c r="AC37" s="366">
        <v>0</v>
      </c>
      <c r="AD37" s="363" t="s">
        <v>603</v>
      </c>
      <c r="AE37" s="363" t="s">
        <v>603</v>
      </c>
      <c r="AF37" s="366">
        <v>0</v>
      </c>
      <c r="AG37" s="366">
        <v>0</v>
      </c>
      <c r="AH37" s="363" t="s">
        <v>603</v>
      </c>
      <c r="AI37" s="363" t="s">
        <v>603</v>
      </c>
      <c r="AJ37" s="366">
        <v>0</v>
      </c>
      <c r="AK37" s="366">
        <v>0</v>
      </c>
      <c r="AL37" s="363" t="s">
        <v>603</v>
      </c>
      <c r="AM37" s="363" t="s">
        <v>603</v>
      </c>
      <c r="AN37" s="363">
        <f t="shared" si="17"/>
        <v>0</v>
      </c>
      <c r="AO37" s="375">
        <f t="shared" si="18"/>
        <v>0</v>
      </c>
    </row>
    <row r="38" spans="1:41" x14ac:dyDescent="0.25">
      <c r="A38" s="364" t="s">
        <v>154</v>
      </c>
      <c r="B38" s="369" t="s">
        <v>143</v>
      </c>
      <c r="C38" s="363">
        <f>'6.2. Паспорт фин осв ввод факт'!C38</f>
        <v>0</v>
      </c>
      <c r="D38" s="363">
        <f t="shared" si="12"/>
        <v>0</v>
      </c>
      <c r="E38" s="363">
        <f t="shared" si="13"/>
        <v>0</v>
      </c>
      <c r="F38" s="363">
        <f t="shared" si="14"/>
        <v>0</v>
      </c>
      <c r="G38" s="324">
        <v>0</v>
      </c>
      <c r="H38" s="324">
        <v>0</v>
      </c>
      <c r="I38" s="324">
        <v>0</v>
      </c>
      <c r="J38" s="324">
        <v>0</v>
      </c>
      <c r="K38" s="324">
        <v>0</v>
      </c>
      <c r="L38" s="325">
        <v>0</v>
      </c>
      <c r="M38" s="324">
        <v>0</v>
      </c>
      <c r="N38" s="324">
        <v>0</v>
      </c>
      <c r="O38" s="324">
        <v>0</v>
      </c>
      <c r="P38" s="324">
        <v>0</v>
      </c>
      <c r="Q38" s="324">
        <v>0</v>
      </c>
      <c r="R38" s="324">
        <v>0</v>
      </c>
      <c r="S38" s="324">
        <v>0</v>
      </c>
      <c r="T38" s="366">
        <f>'6.2. Паспорт фин осв ввод факт'!T38</f>
        <v>0</v>
      </c>
      <c r="U38" s="366">
        <v>0</v>
      </c>
      <c r="V38" s="370">
        <f t="shared" si="15"/>
        <v>0</v>
      </c>
      <c r="W38" s="366">
        <v>0</v>
      </c>
      <c r="X38" s="366">
        <f>'6.2. Паспорт фин осв ввод факт'!X38</f>
        <v>0</v>
      </c>
      <c r="Y38" s="366">
        <v>0</v>
      </c>
      <c r="Z38" s="370">
        <f t="shared" si="16"/>
        <v>0</v>
      </c>
      <c r="AA38" s="366">
        <v>0</v>
      </c>
      <c r="AB38" s="366">
        <v>0</v>
      </c>
      <c r="AC38" s="366">
        <v>0</v>
      </c>
      <c r="AD38" s="363" t="s">
        <v>603</v>
      </c>
      <c r="AE38" s="363" t="s">
        <v>603</v>
      </c>
      <c r="AF38" s="366">
        <v>0</v>
      </c>
      <c r="AG38" s="366">
        <v>0</v>
      </c>
      <c r="AH38" s="363" t="s">
        <v>603</v>
      </c>
      <c r="AI38" s="363" t="s">
        <v>603</v>
      </c>
      <c r="AJ38" s="366">
        <v>0</v>
      </c>
      <c r="AK38" s="366">
        <v>0</v>
      </c>
      <c r="AL38" s="363" t="s">
        <v>603</v>
      </c>
      <c r="AM38" s="363" t="s">
        <v>603</v>
      </c>
      <c r="AN38" s="363">
        <f t="shared" si="17"/>
        <v>0</v>
      </c>
      <c r="AO38" s="375">
        <f t="shared" si="18"/>
        <v>0</v>
      </c>
    </row>
    <row r="39" spans="1:41" ht="31.5" x14ac:dyDescent="0.25">
      <c r="A39" s="364" t="s">
        <v>153</v>
      </c>
      <c r="B39" s="365" t="s">
        <v>141</v>
      </c>
      <c r="C39" s="363">
        <f>'6.2. Паспорт фин осв ввод факт'!C39</f>
        <v>0.56999999999999995</v>
      </c>
      <c r="D39" s="363">
        <f t="shared" si="12"/>
        <v>0.56999999999999995</v>
      </c>
      <c r="E39" s="363">
        <f t="shared" si="13"/>
        <v>0.56999999999999995</v>
      </c>
      <c r="F39" s="363">
        <f t="shared" si="14"/>
        <v>0.56999999999999995</v>
      </c>
      <c r="G39" s="324">
        <v>0</v>
      </c>
      <c r="H39" s="324">
        <v>0</v>
      </c>
      <c r="I39" s="324">
        <v>0</v>
      </c>
      <c r="J39" s="324">
        <v>0</v>
      </c>
      <c r="K39" s="324">
        <v>0</v>
      </c>
      <c r="L39" s="325">
        <v>0</v>
      </c>
      <c r="M39" s="324">
        <v>0</v>
      </c>
      <c r="N39" s="324">
        <v>0</v>
      </c>
      <c r="O39" s="324">
        <v>0</v>
      </c>
      <c r="P39" s="324">
        <v>0</v>
      </c>
      <c r="Q39" s="324">
        <v>0</v>
      </c>
      <c r="R39" s="324">
        <v>0</v>
      </c>
      <c r="S39" s="324">
        <v>0</v>
      </c>
      <c r="T39" s="366">
        <f>'6.2. Паспорт фин осв ввод факт'!T39</f>
        <v>0</v>
      </c>
      <c r="U39" s="366">
        <v>0</v>
      </c>
      <c r="V39" s="366">
        <f t="shared" si="15"/>
        <v>0</v>
      </c>
      <c r="W39" s="366">
        <v>0</v>
      </c>
      <c r="X39" s="366">
        <f>'6.2. Паспорт фин осв ввод факт'!X39</f>
        <v>0.56999999999999995</v>
      </c>
      <c r="Y39" s="366">
        <v>0</v>
      </c>
      <c r="Z39" s="366">
        <f t="shared" si="16"/>
        <v>0.56999999999999995</v>
      </c>
      <c r="AA39" s="366">
        <v>0</v>
      </c>
      <c r="AB39" s="366">
        <v>0</v>
      </c>
      <c r="AC39" s="366">
        <v>0</v>
      </c>
      <c r="AD39" s="363" t="s">
        <v>603</v>
      </c>
      <c r="AE39" s="363" t="s">
        <v>603</v>
      </c>
      <c r="AF39" s="366">
        <v>0</v>
      </c>
      <c r="AG39" s="366">
        <v>0</v>
      </c>
      <c r="AH39" s="363" t="s">
        <v>603</v>
      </c>
      <c r="AI39" s="363" t="s">
        <v>603</v>
      </c>
      <c r="AJ39" s="366">
        <v>0</v>
      </c>
      <c r="AK39" s="366">
        <v>0</v>
      </c>
      <c r="AL39" s="363" t="s">
        <v>603</v>
      </c>
      <c r="AM39" s="363" t="s">
        <v>603</v>
      </c>
      <c r="AN39" s="363">
        <f t="shared" si="17"/>
        <v>0.56999999999999995</v>
      </c>
      <c r="AO39" s="375">
        <f t="shared" si="18"/>
        <v>0.56999999999999995</v>
      </c>
    </row>
    <row r="40" spans="1:41" ht="31.5" x14ac:dyDescent="0.25">
      <c r="A40" s="364" t="s">
        <v>152</v>
      </c>
      <c r="B40" s="365" t="s">
        <v>139</v>
      </c>
      <c r="C40" s="363">
        <f>'6.2. Паспорт фин осв ввод факт'!C40</f>
        <v>0</v>
      </c>
      <c r="D40" s="363">
        <f t="shared" si="12"/>
        <v>0</v>
      </c>
      <c r="E40" s="363">
        <f t="shared" si="13"/>
        <v>0</v>
      </c>
      <c r="F40" s="363">
        <f t="shared" si="14"/>
        <v>0</v>
      </c>
      <c r="G40" s="324">
        <v>0</v>
      </c>
      <c r="H40" s="324">
        <v>0</v>
      </c>
      <c r="I40" s="324">
        <v>0</v>
      </c>
      <c r="J40" s="324">
        <v>0</v>
      </c>
      <c r="K40" s="324">
        <v>0</v>
      </c>
      <c r="L40" s="325">
        <v>0</v>
      </c>
      <c r="M40" s="324">
        <v>0</v>
      </c>
      <c r="N40" s="324">
        <v>0</v>
      </c>
      <c r="O40" s="324">
        <v>0</v>
      </c>
      <c r="P40" s="324">
        <v>0</v>
      </c>
      <c r="Q40" s="324">
        <v>0</v>
      </c>
      <c r="R40" s="324">
        <v>0</v>
      </c>
      <c r="S40" s="324">
        <v>0</v>
      </c>
      <c r="T40" s="366">
        <f>'6.2. Паспорт фин осв ввод факт'!T40</f>
        <v>0</v>
      </c>
      <c r="U40" s="366">
        <v>0</v>
      </c>
      <c r="V40" s="366">
        <f t="shared" si="15"/>
        <v>0</v>
      </c>
      <c r="W40" s="366">
        <v>0</v>
      </c>
      <c r="X40" s="366">
        <f>'6.2. Паспорт фин осв ввод факт'!X40</f>
        <v>0</v>
      </c>
      <c r="Y40" s="366">
        <v>0</v>
      </c>
      <c r="Z40" s="366">
        <f t="shared" si="16"/>
        <v>0</v>
      </c>
      <c r="AA40" s="366">
        <v>0</v>
      </c>
      <c r="AB40" s="366">
        <v>0</v>
      </c>
      <c r="AC40" s="366">
        <v>0</v>
      </c>
      <c r="AD40" s="363" t="s">
        <v>603</v>
      </c>
      <c r="AE40" s="363" t="s">
        <v>603</v>
      </c>
      <c r="AF40" s="366">
        <v>0</v>
      </c>
      <c r="AG40" s="366">
        <v>0</v>
      </c>
      <c r="AH40" s="363" t="s">
        <v>603</v>
      </c>
      <c r="AI40" s="363" t="s">
        <v>603</v>
      </c>
      <c r="AJ40" s="366">
        <v>0</v>
      </c>
      <c r="AK40" s="366">
        <v>0</v>
      </c>
      <c r="AL40" s="363" t="s">
        <v>603</v>
      </c>
      <c r="AM40" s="363" t="s">
        <v>603</v>
      </c>
      <c r="AN40" s="363">
        <f t="shared" si="17"/>
        <v>0</v>
      </c>
      <c r="AO40" s="375">
        <f t="shared" si="18"/>
        <v>0</v>
      </c>
    </row>
    <row r="41" spans="1:41" x14ac:dyDescent="0.25">
      <c r="A41" s="364" t="s">
        <v>151</v>
      </c>
      <c r="B41" s="365" t="s">
        <v>137</v>
      </c>
      <c r="C41" s="363">
        <f>'6.2. Паспорт фин осв ввод факт'!C41</f>
        <v>0</v>
      </c>
      <c r="D41" s="363">
        <f t="shared" si="12"/>
        <v>0</v>
      </c>
      <c r="E41" s="363">
        <f t="shared" si="13"/>
        <v>0</v>
      </c>
      <c r="F41" s="363">
        <f t="shared" si="14"/>
        <v>0</v>
      </c>
      <c r="G41" s="324">
        <v>0</v>
      </c>
      <c r="H41" s="324">
        <v>0</v>
      </c>
      <c r="I41" s="324">
        <v>0</v>
      </c>
      <c r="J41" s="324">
        <v>0</v>
      </c>
      <c r="K41" s="324">
        <v>0</v>
      </c>
      <c r="L41" s="325">
        <v>0</v>
      </c>
      <c r="M41" s="324">
        <v>0</v>
      </c>
      <c r="N41" s="324">
        <v>0</v>
      </c>
      <c r="O41" s="324">
        <v>0</v>
      </c>
      <c r="P41" s="324">
        <v>0</v>
      </c>
      <c r="Q41" s="324">
        <v>0</v>
      </c>
      <c r="R41" s="324">
        <v>0</v>
      </c>
      <c r="S41" s="324">
        <v>0</v>
      </c>
      <c r="T41" s="366">
        <f>'6.2. Паспорт фин осв ввод факт'!T41</f>
        <v>0</v>
      </c>
      <c r="U41" s="366">
        <v>0</v>
      </c>
      <c r="V41" s="366">
        <f t="shared" si="15"/>
        <v>0</v>
      </c>
      <c r="W41" s="366">
        <v>0</v>
      </c>
      <c r="X41" s="366">
        <f>'6.2. Паспорт фин осв ввод факт'!X41</f>
        <v>0</v>
      </c>
      <c r="Y41" s="366">
        <v>0</v>
      </c>
      <c r="Z41" s="366">
        <f t="shared" si="16"/>
        <v>0</v>
      </c>
      <c r="AA41" s="366">
        <v>0</v>
      </c>
      <c r="AB41" s="366">
        <v>0</v>
      </c>
      <c r="AC41" s="366">
        <v>0</v>
      </c>
      <c r="AD41" s="363" t="s">
        <v>603</v>
      </c>
      <c r="AE41" s="363" t="s">
        <v>603</v>
      </c>
      <c r="AF41" s="366">
        <v>0</v>
      </c>
      <c r="AG41" s="366">
        <v>0</v>
      </c>
      <c r="AH41" s="363" t="s">
        <v>603</v>
      </c>
      <c r="AI41" s="363" t="s">
        <v>603</v>
      </c>
      <c r="AJ41" s="366">
        <v>0</v>
      </c>
      <c r="AK41" s="366">
        <v>0</v>
      </c>
      <c r="AL41" s="363" t="s">
        <v>603</v>
      </c>
      <c r="AM41" s="363" t="s">
        <v>603</v>
      </c>
      <c r="AN41" s="363">
        <f t="shared" si="17"/>
        <v>0</v>
      </c>
      <c r="AO41" s="375">
        <f t="shared" si="18"/>
        <v>0</v>
      </c>
    </row>
    <row r="42" spans="1:41" ht="18.75" x14ac:dyDescent="0.25">
      <c r="A42" s="364" t="s">
        <v>150</v>
      </c>
      <c r="B42" s="369" t="s">
        <v>629</v>
      </c>
      <c r="C42" s="363">
        <f>'6.2. Паспорт фин осв ввод факт'!C42</f>
        <v>0</v>
      </c>
      <c r="D42" s="363">
        <f t="shared" si="12"/>
        <v>0</v>
      </c>
      <c r="E42" s="363">
        <f t="shared" si="13"/>
        <v>0</v>
      </c>
      <c r="F42" s="363">
        <f t="shared" si="14"/>
        <v>0</v>
      </c>
      <c r="G42" s="324">
        <v>0</v>
      </c>
      <c r="H42" s="324">
        <v>0</v>
      </c>
      <c r="I42" s="324">
        <v>0</v>
      </c>
      <c r="J42" s="324">
        <v>0</v>
      </c>
      <c r="K42" s="324">
        <v>0</v>
      </c>
      <c r="L42" s="326">
        <v>0</v>
      </c>
      <c r="M42" s="324">
        <v>0</v>
      </c>
      <c r="N42" s="324">
        <v>0</v>
      </c>
      <c r="O42" s="324">
        <v>0</v>
      </c>
      <c r="P42" s="324">
        <v>0</v>
      </c>
      <c r="Q42" s="324">
        <v>0</v>
      </c>
      <c r="R42" s="324">
        <v>0</v>
      </c>
      <c r="S42" s="324">
        <v>0</v>
      </c>
      <c r="T42" s="366">
        <f>'6.2. Паспорт фин осв ввод факт'!T42</f>
        <v>0</v>
      </c>
      <c r="U42" s="366">
        <v>0</v>
      </c>
      <c r="V42" s="370">
        <f t="shared" si="15"/>
        <v>0</v>
      </c>
      <c r="W42" s="366">
        <v>0</v>
      </c>
      <c r="X42" s="366">
        <f>'6.2. Паспорт фин осв ввод факт'!X42</f>
        <v>0</v>
      </c>
      <c r="Y42" s="366">
        <v>0</v>
      </c>
      <c r="Z42" s="370">
        <f t="shared" si="16"/>
        <v>0</v>
      </c>
      <c r="AA42" s="366">
        <v>0</v>
      </c>
      <c r="AB42" s="366">
        <v>0</v>
      </c>
      <c r="AC42" s="366">
        <v>0</v>
      </c>
      <c r="AD42" s="363" t="s">
        <v>603</v>
      </c>
      <c r="AE42" s="363" t="s">
        <v>603</v>
      </c>
      <c r="AF42" s="366">
        <v>0</v>
      </c>
      <c r="AG42" s="366">
        <v>0</v>
      </c>
      <c r="AH42" s="363" t="s">
        <v>603</v>
      </c>
      <c r="AI42" s="363" t="s">
        <v>603</v>
      </c>
      <c r="AJ42" s="366">
        <v>0</v>
      </c>
      <c r="AK42" s="366">
        <v>0</v>
      </c>
      <c r="AL42" s="363" t="s">
        <v>603</v>
      </c>
      <c r="AM42" s="363" t="s">
        <v>603</v>
      </c>
      <c r="AN42" s="363">
        <f t="shared" si="17"/>
        <v>0</v>
      </c>
      <c r="AO42" s="375">
        <f t="shared" si="18"/>
        <v>0</v>
      </c>
    </row>
    <row r="43" spans="1:41" s="368" customFormat="1" x14ac:dyDescent="0.25">
      <c r="A43" s="361" t="s">
        <v>58</v>
      </c>
      <c r="B43" s="362" t="s">
        <v>149</v>
      </c>
      <c r="C43" s="363">
        <f>'6.2. Паспорт фин осв ввод факт'!C43</f>
        <v>0</v>
      </c>
      <c r="D43" s="363">
        <f t="shared" si="12"/>
        <v>0</v>
      </c>
      <c r="E43" s="363">
        <f t="shared" si="13"/>
        <v>0</v>
      </c>
      <c r="F43" s="363">
        <f t="shared" si="14"/>
        <v>0</v>
      </c>
      <c r="G43" s="322">
        <v>0</v>
      </c>
      <c r="H43" s="322">
        <v>0</v>
      </c>
      <c r="I43" s="322">
        <v>0</v>
      </c>
      <c r="J43" s="322">
        <v>0</v>
      </c>
      <c r="K43" s="322">
        <v>0</v>
      </c>
      <c r="L43" s="327">
        <v>0</v>
      </c>
      <c r="M43" s="322">
        <v>0</v>
      </c>
      <c r="N43" s="322">
        <v>0</v>
      </c>
      <c r="O43" s="322">
        <v>0</v>
      </c>
      <c r="P43" s="322">
        <v>0</v>
      </c>
      <c r="Q43" s="322">
        <v>0</v>
      </c>
      <c r="R43" s="322">
        <v>0</v>
      </c>
      <c r="S43" s="322">
        <v>0</v>
      </c>
      <c r="T43" s="363">
        <f>'6.2. Паспорт фин осв ввод факт'!T43</f>
        <v>0</v>
      </c>
      <c r="U43" s="363">
        <v>0</v>
      </c>
      <c r="V43" s="363">
        <f t="shared" si="15"/>
        <v>0</v>
      </c>
      <c r="W43" s="363">
        <v>0</v>
      </c>
      <c r="X43" s="363">
        <f>'6.2. Паспорт фин осв ввод факт'!X43</f>
        <v>0</v>
      </c>
      <c r="Y43" s="363">
        <v>0</v>
      </c>
      <c r="Z43" s="363">
        <f t="shared" si="16"/>
        <v>0</v>
      </c>
      <c r="AA43" s="363">
        <v>0</v>
      </c>
      <c r="AB43" s="363">
        <v>0</v>
      </c>
      <c r="AC43" s="363">
        <v>0</v>
      </c>
      <c r="AD43" s="363" t="s">
        <v>603</v>
      </c>
      <c r="AE43" s="363" t="s">
        <v>603</v>
      </c>
      <c r="AF43" s="363">
        <v>0</v>
      </c>
      <c r="AG43" s="363">
        <v>0</v>
      </c>
      <c r="AH43" s="363" t="s">
        <v>603</v>
      </c>
      <c r="AI43" s="363" t="s">
        <v>603</v>
      </c>
      <c r="AJ43" s="363">
        <v>0</v>
      </c>
      <c r="AK43" s="363">
        <v>0</v>
      </c>
      <c r="AL43" s="363" t="s">
        <v>603</v>
      </c>
      <c r="AM43" s="363" t="s">
        <v>603</v>
      </c>
      <c r="AN43" s="363">
        <f t="shared" si="17"/>
        <v>0</v>
      </c>
      <c r="AO43" s="375">
        <f t="shared" si="18"/>
        <v>0</v>
      </c>
    </row>
    <row r="44" spans="1:41" x14ac:dyDescent="0.25">
      <c r="A44" s="364" t="s">
        <v>148</v>
      </c>
      <c r="B44" s="365" t="s">
        <v>147</v>
      </c>
      <c r="C44" s="363">
        <f>'6.2. Паспорт фин осв ввод факт'!C44</f>
        <v>0</v>
      </c>
      <c r="D44" s="363">
        <f t="shared" si="12"/>
        <v>0</v>
      </c>
      <c r="E44" s="363">
        <f t="shared" si="13"/>
        <v>0</v>
      </c>
      <c r="F44" s="363">
        <f t="shared" si="14"/>
        <v>0</v>
      </c>
      <c r="G44" s="324">
        <v>0</v>
      </c>
      <c r="H44" s="324">
        <v>0</v>
      </c>
      <c r="I44" s="324">
        <v>0</v>
      </c>
      <c r="J44" s="324">
        <v>0</v>
      </c>
      <c r="K44" s="324">
        <v>0</v>
      </c>
      <c r="L44" s="326">
        <v>0</v>
      </c>
      <c r="M44" s="324">
        <v>0</v>
      </c>
      <c r="N44" s="324">
        <v>0</v>
      </c>
      <c r="O44" s="324">
        <v>0</v>
      </c>
      <c r="P44" s="324">
        <v>0</v>
      </c>
      <c r="Q44" s="324">
        <v>0</v>
      </c>
      <c r="R44" s="324">
        <v>0</v>
      </c>
      <c r="S44" s="324">
        <v>0</v>
      </c>
      <c r="T44" s="366">
        <f>'6.2. Паспорт фин осв ввод факт'!T44</f>
        <v>0</v>
      </c>
      <c r="U44" s="366">
        <v>0</v>
      </c>
      <c r="V44" s="366">
        <f t="shared" si="15"/>
        <v>0</v>
      </c>
      <c r="W44" s="366">
        <v>0</v>
      </c>
      <c r="X44" s="366">
        <f>'6.2. Паспорт фин осв ввод факт'!X44</f>
        <v>0</v>
      </c>
      <c r="Y44" s="366">
        <v>0</v>
      </c>
      <c r="Z44" s="366">
        <f t="shared" si="16"/>
        <v>0</v>
      </c>
      <c r="AA44" s="366">
        <v>0</v>
      </c>
      <c r="AB44" s="366">
        <v>0</v>
      </c>
      <c r="AC44" s="366">
        <v>0</v>
      </c>
      <c r="AD44" s="363" t="s">
        <v>603</v>
      </c>
      <c r="AE44" s="363" t="s">
        <v>603</v>
      </c>
      <c r="AF44" s="366">
        <v>0</v>
      </c>
      <c r="AG44" s="366">
        <v>0</v>
      </c>
      <c r="AH44" s="363" t="s">
        <v>603</v>
      </c>
      <c r="AI44" s="363" t="s">
        <v>603</v>
      </c>
      <c r="AJ44" s="366">
        <v>0</v>
      </c>
      <c r="AK44" s="366">
        <v>0</v>
      </c>
      <c r="AL44" s="363" t="s">
        <v>603</v>
      </c>
      <c r="AM44" s="363" t="s">
        <v>603</v>
      </c>
      <c r="AN44" s="363">
        <f t="shared" si="17"/>
        <v>0</v>
      </c>
      <c r="AO44" s="375">
        <f t="shared" si="18"/>
        <v>0</v>
      </c>
    </row>
    <row r="45" spans="1:41" x14ac:dyDescent="0.25">
      <c r="A45" s="364" t="s">
        <v>146</v>
      </c>
      <c r="B45" s="365" t="s">
        <v>145</v>
      </c>
      <c r="C45" s="363">
        <f>'6.2. Паспорт фин осв ввод факт'!C45</f>
        <v>0</v>
      </c>
      <c r="D45" s="363">
        <f t="shared" si="12"/>
        <v>0</v>
      </c>
      <c r="E45" s="363">
        <f t="shared" si="13"/>
        <v>0</v>
      </c>
      <c r="F45" s="363">
        <f t="shared" si="14"/>
        <v>0</v>
      </c>
      <c r="G45" s="324">
        <v>0</v>
      </c>
      <c r="H45" s="324">
        <v>0</v>
      </c>
      <c r="I45" s="324">
        <v>0</v>
      </c>
      <c r="J45" s="324">
        <v>0</v>
      </c>
      <c r="K45" s="324">
        <v>0</v>
      </c>
      <c r="L45" s="325">
        <f t="shared" ref="L45:L50" si="19">L37</f>
        <v>0</v>
      </c>
      <c r="M45" s="324">
        <v>0</v>
      </c>
      <c r="N45" s="324">
        <v>0</v>
      </c>
      <c r="O45" s="324">
        <v>0</v>
      </c>
      <c r="P45" s="324">
        <v>0</v>
      </c>
      <c r="Q45" s="324">
        <v>0</v>
      </c>
      <c r="R45" s="324">
        <v>0</v>
      </c>
      <c r="S45" s="324">
        <v>0</v>
      </c>
      <c r="T45" s="366">
        <f>'6.2. Паспорт фин осв ввод факт'!T45</f>
        <v>0</v>
      </c>
      <c r="U45" s="366">
        <v>0</v>
      </c>
      <c r="V45" s="366">
        <f t="shared" si="15"/>
        <v>0</v>
      </c>
      <c r="W45" s="366">
        <v>0</v>
      </c>
      <c r="X45" s="366">
        <f>'6.2. Паспорт фин осв ввод факт'!X45</f>
        <v>0</v>
      </c>
      <c r="Y45" s="366">
        <v>0</v>
      </c>
      <c r="Z45" s="366">
        <f t="shared" si="16"/>
        <v>0</v>
      </c>
      <c r="AA45" s="366">
        <v>0</v>
      </c>
      <c r="AB45" s="366">
        <v>0</v>
      </c>
      <c r="AC45" s="366">
        <v>0</v>
      </c>
      <c r="AD45" s="363" t="s">
        <v>603</v>
      </c>
      <c r="AE45" s="363" t="s">
        <v>603</v>
      </c>
      <c r="AF45" s="366">
        <v>0</v>
      </c>
      <c r="AG45" s="366">
        <v>0</v>
      </c>
      <c r="AH45" s="363" t="s">
        <v>603</v>
      </c>
      <c r="AI45" s="363" t="s">
        <v>603</v>
      </c>
      <c r="AJ45" s="366">
        <v>0</v>
      </c>
      <c r="AK45" s="366">
        <v>0</v>
      </c>
      <c r="AL45" s="363" t="s">
        <v>603</v>
      </c>
      <c r="AM45" s="363" t="s">
        <v>603</v>
      </c>
      <c r="AN45" s="363">
        <f t="shared" si="17"/>
        <v>0</v>
      </c>
      <c r="AO45" s="375">
        <f t="shared" si="18"/>
        <v>0</v>
      </c>
    </row>
    <row r="46" spans="1:41" x14ac:dyDescent="0.25">
      <c r="A46" s="364" t="s">
        <v>144</v>
      </c>
      <c r="B46" s="365" t="s">
        <v>143</v>
      </c>
      <c r="C46" s="363">
        <f>'6.2. Паспорт фин осв ввод факт'!C46</f>
        <v>0</v>
      </c>
      <c r="D46" s="363">
        <f t="shared" si="12"/>
        <v>0</v>
      </c>
      <c r="E46" s="363">
        <f t="shared" si="13"/>
        <v>0</v>
      </c>
      <c r="F46" s="363">
        <f t="shared" si="14"/>
        <v>0</v>
      </c>
      <c r="G46" s="324">
        <v>0</v>
      </c>
      <c r="H46" s="324">
        <v>0</v>
      </c>
      <c r="I46" s="324">
        <v>0</v>
      </c>
      <c r="J46" s="324">
        <v>0</v>
      </c>
      <c r="K46" s="324">
        <v>0</v>
      </c>
      <c r="L46" s="325">
        <f t="shared" si="19"/>
        <v>0</v>
      </c>
      <c r="M46" s="324">
        <v>0</v>
      </c>
      <c r="N46" s="324">
        <v>0</v>
      </c>
      <c r="O46" s="324">
        <v>0</v>
      </c>
      <c r="P46" s="324">
        <v>0</v>
      </c>
      <c r="Q46" s="324">
        <v>0</v>
      </c>
      <c r="R46" s="324">
        <v>0</v>
      </c>
      <c r="S46" s="324">
        <v>0</v>
      </c>
      <c r="T46" s="366">
        <f>'6.2. Паспорт фин осв ввод факт'!T46</f>
        <v>0</v>
      </c>
      <c r="U46" s="366">
        <v>0</v>
      </c>
      <c r="V46" s="366">
        <f t="shared" si="15"/>
        <v>0</v>
      </c>
      <c r="W46" s="366">
        <v>0</v>
      </c>
      <c r="X46" s="366">
        <f>'6.2. Паспорт фин осв ввод факт'!X46</f>
        <v>0</v>
      </c>
      <c r="Y46" s="366">
        <v>0</v>
      </c>
      <c r="Z46" s="366">
        <f t="shared" si="16"/>
        <v>0</v>
      </c>
      <c r="AA46" s="366">
        <v>0</v>
      </c>
      <c r="AB46" s="366">
        <v>0</v>
      </c>
      <c r="AC46" s="366">
        <v>0</v>
      </c>
      <c r="AD46" s="363" t="s">
        <v>603</v>
      </c>
      <c r="AE46" s="363" t="s">
        <v>603</v>
      </c>
      <c r="AF46" s="366">
        <v>0</v>
      </c>
      <c r="AG46" s="366">
        <v>0</v>
      </c>
      <c r="AH46" s="363" t="s">
        <v>603</v>
      </c>
      <c r="AI46" s="363" t="s">
        <v>603</v>
      </c>
      <c r="AJ46" s="366">
        <v>0</v>
      </c>
      <c r="AK46" s="366">
        <v>0</v>
      </c>
      <c r="AL46" s="363" t="s">
        <v>603</v>
      </c>
      <c r="AM46" s="363" t="s">
        <v>603</v>
      </c>
      <c r="AN46" s="363">
        <f t="shared" si="17"/>
        <v>0</v>
      </c>
      <c r="AO46" s="375">
        <f t="shared" si="18"/>
        <v>0</v>
      </c>
    </row>
    <row r="47" spans="1:41" ht="31.5" x14ac:dyDescent="0.25">
      <c r="A47" s="364" t="s">
        <v>142</v>
      </c>
      <c r="B47" s="365" t="s">
        <v>141</v>
      </c>
      <c r="C47" s="363">
        <f>'6.2. Паспорт фин осв ввод факт'!C47</f>
        <v>0.56999999999999995</v>
      </c>
      <c r="D47" s="363">
        <f t="shared" si="12"/>
        <v>0.56999999999999995</v>
      </c>
      <c r="E47" s="363">
        <f t="shared" si="13"/>
        <v>0.56999999999999995</v>
      </c>
      <c r="F47" s="363">
        <f t="shared" si="14"/>
        <v>0.56999999999999995</v>
      </c>
      <c r="G47" s="324">
        <v>0</v>
      </c>
      <c r="H47" s="324">
        <v>0</v>
      </c>
      <c r="I47" s="324">
        <v>0</v>
      </c>
      <c r="J47" s="324">
        <v>0</v>
      </c>
      <c r="K47" s="324">
        <v>0</v>
      </c>
      <c r="L47" s="325">
        <f t="shared" si="19"/>
        <v>0</v>
      </c>
      <c r="M47" s="324">
        <v>0</v>
      </c>
      <c r="N47" s="324">
        <v>0</v>
      </c>
      <c r="O47" s="324">
        <v>0</v>
      </c>
      <c r="P47" s="324">
        <v>0</v>
      </c>
      <c r="Q47" s="324">
        <v>0</v>
      </c>
      <c r="R47" s="324">
        <v>0</v>
      </c>
      <c r="S47" s="324">
        <v>0</v>
      </c>
      <c r="T47" s="366">
        <f>'6.2. Паспорт фин осв ввод факт'!T47</f>
        <v>0</v>
      </c>
      <c r="U47" s="366">
        <v>0</v>
      </c>
      <c r="V47" s="366">
        <f t="shared" si="15"/>
        <v>0</v>
      </c>
      <c r="W47" s="366">
        <v>0</v>
      </c>
      <c r="X47" s="366">
        <f>'6.2. Паспорт фин осв ввод факт'!X47</f>
        <v>0.56999999999999995</v>
      </c>
      <c r="Y47" s="366">
        <v>0</v>
      </c>
      <c r="Z47" s="366">
        <f t="shared" si="16"/>
        <v>0.56999999999999995</v>
      </c>
      <c r="AA47" s="366">
        <v>0</v>
      </c>
      <c r="AB47" s="366">
        <v>0</v>
      </c>
      <c r="AC47" s="366">
        <v>0</v>
      </c>
      <c r="AD47" s="363" t="s">
        <v>603</v>
      </c>
      <c r="AE47" s="363" t="s">
        <v>603</v>
      </c>
      <c r="AF47" s="366">
        <v>0</v>
      </c>
      <c r="AG47" s="366">
        <v>0</v>
      </c>
      <c r="AH47" s="363" t="s">
        <v>603</v>
      </c>
      <c r="AI47" s="363" t="s">
        <v>603</v>
      </c>
      <c r="AJ47" s="366">
        <v>0</v>
      </c>
      <c r="AK47" s="366">
        <v>0</v>
      </c>
      <c r="AL47" s="363" t="s">
        <v>603</v>
      </c>
      <c r="AM47" s="363" t="s">
        <v>603</v>
      </c>
      <c r="AN47" s="363">
        <f t="shared" si="17"/>
        <v>0.56999999999999995</v>
      </c>
      <c r="AO47" s="375">
        <f t="shared" si="18"/>
        <v>0.56999999999999995</v>
      </c>
    </row>
    <row r="48" spans="1:41" ht="31.5" x14ac:dyDescent="0.25">
      <c r="A48" s="364" t="s">
        <v>140</v>
      </c>
      <c r="B48" s="365" t="s">
        <v>139</v>
      </c>
      <c r="C48" s="363">
        <f>'6.2. Паспорт фин осв ввод факт'!C48</f>
        <v>0</v>
      </c>
      <c r="D48" s="363">
        <f t="shared" si="12"/>
        <v>0</v>
      </c>
      <c r="E48" s="363">
        <f t="shared" si="13"/>
        <v>0</v>
      </c>
      <c r="F48" s="363">
        <f t="shared" si="14"/>
        <v>0</v>
      </c>
      <c r="G48" s="324">
        <v>0</v>
      </c>
      <c r="H48" s="324">
        <v>0</v>
      </c>
      <c r="I48" s="324">
        <v>0</v>
      </c>
      <c r="J48" s="324">
        <v>0</v>
      </c>
      <c r="K48" s="324">
        <v>0</v>
      </c>
      <c r="L48" s="325">
        <f t="shared" si="19"/>
        <v>0</v>
      </c>
      <c r="M48" s="324">
        <v>0</v>
      </c>
      <c r="N48" s="324">
        <v>0</v>
      </c>
      <c r="O48" s="324">
        <v>0</v>
      </c>
      <c r="P48" s="324">
        <v>0</v>
      </c>
      <c r="Q48" s="324">
        <v>0</v>
      </c>
      <c r="R48" s="324">
        <v>0</v>
      </c>
      <c r="S48" s="324">
        <v>0</v>
      </c>
      <c r="T48" s="366">
        <f>'6.2. Паспорт фин осв ввод факт'!T48</f>
        <v>0</v>
      </c>
      <c r="U48" s="366">
        <v>0</v>
      </c>
      <c r="V48" s="366">
        <f t="shared" si="15"/>
        <v>0</v>
      </c>
      <c r="W48" s="366">
        <v>0</v>
      </c>
      <c r="X48" s="366">
        <f>'6.2. Паспорт фин осв ввод факт'!X48</f>
        <v>0</v>
      </c>
      <c r="Y48" s="366">
        <v>0</v>
      </c>
      <c r="Z48" s="366">
        <f t="shared" si="16"/>
        <v>0</v>
      </c>
      <c r="AA48" s="366">
        <v>0</v>
      </c>
      <c r="AB48" s="366">
        <v>0</v>
      </c>
      <c r="AC48" s="366">
        <v>0</v>
      </c>
      <c r="AD48" s="363" t="s">
        <v>603</v>
      </c>
      <c r="AE48" s="363" t="s">
        <v>603</v>
      </c>
      <c r="AF48" s="366">
        <v>0</v>
      </c>
      <c r="AG48" s="366">
        <v>0</v>
      </c>
      <c r="AH48" s="363" t="s">
        <v>603</v>
      </c>
      <c r="AI48" s="363" t="s">
        <v>603</v>
      </c>
      <c r="AJ48" s="366">
        <v>0</v>
      </c>
      <c r="AK48" s="366">
        <v>0</v>
      </c>
      <c r="AL48" s="363" t="s">
        <v>603</v>
      </c>
      <c r="AM48" s="363" t="s">
        <v>603</v>
      </c>
      <c r="AN48" s="363">
        <f t="shared" si="17"/>
        <v>0</v>
      </c>
      <c r="AO48" s="375">
        <f t="shared" si="18"/>
        <v>0</v>
      </c>
    </row>
    <row r="49" spans="1:41" x14ac:dyDescent="0.25">
      <c r="A49" s="364" t="s">
        <v>138</v>
      </c>
      <c r="B49" s="365" t="s">
        <v>137</v>
      </c>
      <c r="C49" s="363">
        <f>'6.2. Паспорт фин осв ввод факт'!C49</f>
        <v>0</v>
      </c>
      <c r="D49" s="363">
        <f t="shared" si="12"/>
        <v>0</v>
      </c>
      <c r="E49" s="363">
        <f t="shared" si="13"/>
        <v>0</v>
      </c>
      <c r="F49" s="363">
        <f t="shared" si="14"/>
        <v>0</v>
      </c>
      <c r="G49" s="324">
        <v>0</v>
      </c>
      <c r="H49" s="324">
        <v>0</v>
      </c>
      <c r="I49" s="324">
        <v>0</v>
      </c>
      <c r="J49" s="324">
        <v>0</v>
      </c>
      <c r="K49" s="324">
        <v>0</v>
      </c>
      <c r="L49" s="325">
        <f t="shared" si="19"/>
        <v>0</v>
      </c>
      <c r="M49" s="324">
        <v>0</v>
      </c>
      <c r="N49" s="324">
        <v>0</v>
      </c>
      <c r="O49" s="324">
        <v>0</v>
      </c>
      <c r="P49" s="324">
        <v>0</v>
      </c>
      <c r="Q49" s="324">
        <v>0</v>
      </c>
      <c r="R49" s="324">
        <v>0</v>
      </c>
      <c r="S49" s="324">
        <v>0</v>
      </c>
      <c r="T49" s="366">
        <f>'6.2. Паспорт фин осв ввод факт'!T49</f>
        <v>0</v>
      </c>
      <c r="U49" s="366">
        <v>0</v>
      </c>
      <c r="V49" s="366">
        <f t="shared" si="15"/>
        <v>0</v>
      </c>
      <c r="W49" s="366">
        <v>0</v>
      </c>
      <c r="X49" s="366">
        <f>'6.2. Паспорт фин осв ввод факт'!X49</f>
        <v>0</v>
      </c>
      <c r="Y49" s="366">
        <v>0</v>
      </c>
      <c r="Z49" s="366">
        <f t="shared" si="16"/>
        <v>0</v>
      </c>
      <c r="AA49" s="366">
        <v>0</v>
      </c>
      <c r="AB49" s="366">
        <v>0</v>
      </c>
      <c r="AC49" s="366">
        <v>0</v>
      </c>
      <c r="AD49" s="363" t="s">
        <v>603</v>
      </c>
      <c r="AE49" s="363" t="s">
        <v>603</v>
      </c>
      <c r="AF49" s="366">
        <v>0</v>
      </c>
      <c r="AG49" s="366">
        <v>0</v>
      </c>
      <c r="AH49" s="363" t="s">
        <v>603</v>
      </c>
      <c r="AI49" s="363" t="s">
        <v>603</v>
      </c>
      <c r="AJ49" s="366">
        <v>0</v>
      </c>
      <c r="AK49" s="366">
        <v>0</v>
      </c>
      <c r="AL49" s="363" t="s">
        <v>603</v>
      </c>
      <c r="AM49" s="363" t="s">
        <v>603</v>
      </c>
      <c r="AN49" s="363">
        <f t="shared" si="17"/>
        <v>0</v>
      </c>
      <c r="AO49" s="375">
        <f t="shared" si="18"/>
        <v>0</v>
      </c>
    </row>
    <row r="50" spans="1:41" ht="18.75" x14ac:dyDescent="0.25">
      <c r="A50" s="364" t="s">
        <v>136</v>
      </c>
      <c r="B50" s="369" t="s">
        <v>629</v>
      </c>
      <c r="C50" s="363">
        <f>'6.2. Паспорт фин осв ввод факт'!C50</f>
        <v>0</v>
      </c>
      <c r="D50" s="363">
        <f t="shared" si="12"/>
        <v>0</v>
      </c>
      <c r="E50" s="363">
        <f t="shared" si="13"/>
        <v>0</v>
      </c>
      <c r="F50" s="363">
        <f t="shared" si="14"/>
        <v>0</v>
      </c>
      <c r="G50" s="324">
        <v>0</v>
      </c>
      <c r="H50" s="324">
        <v>0</v>
      </c>
      <c r="I50" s="324">
        <v>0</v>
      </c>
      <c r="J50" s="324">
        <v>0</v>
      </c>
      <c r="K50" s="324">
        <v>0</v>
      </c>
      <c r="L50" s="325">
        <f t="shared" si="19"/>
        <v>0</v>
      </c>
      <c r="M50" s="324">
        <v>0</v>
      </c>
      <c r="N50" s="324">
        <v>0</v>
      </c>
      <c r="O50" s="324">
        <v>0</v>
      </c>
      <c r="P50" s="324">
        <v>0</v>
      </c>
      <c r="Q50" s="324">
        <v>0</v>
      </c>
      <c r="R50" s="324">
        <v>0</v>
      </c>
      <c r="S50" s="324">
        <v>0</v>
      </c>
      <c r="T50" s="366">
        <f>'6.2. Паспорт фин осв ввод факт'!T50</f>
        <v>0</v>
      </c>
      <c r="U50" s="366">
        <v>0</v>
      </c>
      <c r="V50" s="370">
        <f t="shared" si="15"/>
        <v>0</v>
      </c>
      <c r="W50" s="366">
        <v>0</v>
      </c>
      <c r="X50" s="366">
        <f>'6.2. Паспорт фин осв ввод факт'!X50</f>
        <v>0</v>
      </c>
      <c r="Y50" s="366">
        <v>0</v>
      </c>
      <c r="Z50" s="370">
        <f t="shared" si="16"/>
        <v>0</v>
      </c>
      <c r="AA50" s="366">
        <v>0</v>
      </c>
      <c r="AB50" s="366">
        <v>0</v>
      </c>
      <c r="AC50" s="366">
        <v>0</v>
      </c>
      <c r="AD50" s="363" t="s">
        <v>603</v>
      </c>
      <c r="AE50" s="363" t="s">
        <v>603</v>
      </c>
      <c r="AF50" s="366">
        <v>0</v>
      </c>
      <c r="AG50" s="366">
        <v>0</v>
      </c>
      <c r="AH50" s="363" t="s">
        <v>603</v>
      </c>
      <c r="AI50" s="363" t="s">
        <v>603</v>
      </c>
      <c r="AJ50" s="366">
        <v>0</v>
      </c>
      <c r="AK50" s="366">
        <v>0</v>
      </c>
      <c r="AL50" s="363" t="s">
        <v>603</v>
      </c>
      <c r="AM50" s="363" t="s">
        <v>603</v>
      </c>
      <c r="AN50" s="363">
        <f t="shared" si="17"/>
        <v>0</v>
      </c>
      <c r="AO50" s="375">
        <f t="shared" si="18"/>
        <v>0</v>
      </c>
    </row>
    <row r="51" spans="1:41" s="368" customFormat="1" ht="35.25" customHeight="1" x14ac:dyDescent="0.25">
      <c r="A51" s="361" t="s">
        <v>56</v>
      </c>
      <c r="B51" s="362" t="s">
        <v>134</v>
      </c>
      <c r="C51" s="363">
        <f>'6.2. Паспорт фин осв ввод факт'!C51</f>
        <v>0</v>
      </c>
      <c r="D51" s="363">
        <f t="shared" si="12"/>
        <v>0</v>
      </c>
      <c r="E51" s="363">
        <f t="shared" si="13"/>
        <v>0</v>
      </c>
      <c r="F51" s="363">
        <f t="shared" si="14"/>
        <v>0</v>
      </c>
      <c r="G51" s="322">
        <v>0</v>
      </c>
      <c r="H51" s="322">
        <v>0</v>
      </c>
      <c r="I51" s="322">
        <v>0</v>
      </c>
      <c r="J51" s="322">
        <v>0</v>
      </c>
      <c r="K51" s="322">
        <v>0</v>
      </c>
      <c r="L51" s="327">
        <v>0</v>
      </c>
      <c r="M51" s="322">
        <v>0</v>
      </c>
      <c r="N51" s="322">
        <v>0</v>
      </c>
      <c r="O51" s="322">
        <v>0</v>
      </c>
      <c r="P51" s="322">
        <v>0</v>
      </c>
      <c r="Q51" s="322">
        <v>0</v>
      </c>
      <c r="R51" s="322">
        <v>0</v>
      </c>
      <c r="S51" s="322">
        <v>0</v>
      </c>
      <c r="T51" s="363">
        <f>'6.2. Паспорт фин осв ввод факт'!T51</f>
        <v>0</v>
      </c>
      <c r="U51" s="363">
        <v>0</v>
      </c>
      <c r="V51" s="363">
        <f t="shared" si="15"/>
        <v>0</v>
      </c>
      <c r="W51" s="363">
        <v>0</v>
      </c>
      <c r="X51" s="363">
        <f>'6.2. Паспорт фин осв ввод факт'!X51</f>
        <v>0</v>
      </c>
      <c r="Y51" s="363">
        <v>0</v>
      </c>
      <c r="Z51" s="363">
        <f t="shared" si="16"/>
        <v>0</v>
      </c>
      <c r="AA51" s="363">
        <v>0</v>
      </c>
      <c r="AB51" s="363">
        <v>0</v>
      </c>
      <c r="AC51" s="363">
        <v>0</v>
      </c>
      <c r="AD51" s="363" t="s">
        <v>603</v>
      </c>
      <c r="AE51" s="363" t="s">
        <v>603</v>
      </c>
      <c r="AF51" s="363">
        <v>0</v>
      </c>
      <c r="AG51" s="363">
        <v>0</v>
      </c>
      <c r="AH51" s="363" t="s">
        <v>603</v>
      </c>
      <c r="AI51" s="363" t="s">
        <v>603</v>
      </c>
      <c r="AJ51" s="363">
        <v>0</v>
      </c>
      <c r="AK51" s="363">
        <v>0</v>
      </c>
      <c r="AL51" s="363" t="s">
        <v>603</v>
      </c>
      <c r="AM51" s="363" t="s">
        <v>603</v>
      </c>
      <c r="AN51" s="363">
        <f t="shared" si="17"/>
        <v>0</v>
      </c>
      <c r="AO51" s="375">
        <f t="shared" si="18"/>
        <v>0</v>
      </c>
    </row>
    <row r="52" spans="1:41" x14ac:dyDescent="0.25">
      <c r="A52" s="364" t="s">
        <v>133</v>
      </c>
      <c r="B52" s="365" t="s">
        <v>132</v>
      </c>
      <c r="C52" s="363">
        <f>'6.2. Паспорт фин осв ввод факт'!C52</f>
        <v>0.59168922484666087</v>
      </c>
      <c r="D52" s="363">
        <f t="shared" si="12"/>
        <v>0.59168922484666087</v>
      </c>
      <c r="E52" s="363">
        <f t="shared" si="13"/>
        <v>0.59168922484666087</v>
      </c>
      <c r="F52" s="363">
        <f t="shared" si="14"/>
        <v>0.59168922484666087</v>
      </c>
      <c r="G52" s="324">
        <v>0</v>
      </c>
      <c r="H52" s="324">
        <v>0</v>
      </c>
      <c r="I52" s="324">
        <v>0</v>
      </c>
      <c r="J52" s="324">
        <v>0</v>
      </c>
      <c r="K52" s="324">
        <v>0</v>
      </c>
      <c r="L52" s="326">
        <v>0</v>
      </c>
      <c r="M52" s="324">
        <v>0</v>
      </c>
      <c r="N52" s="324">
        <v>0</v>
      </c>
      <c r="O52" s="324">
        <v>0</v>
      </c>
      <c r="P52" s="324">
        <v>0</v>
      </c>
      <c r="Q52" s="324">
        <v>0</v>
      </c>
      <c r="R52" s="324">
        <v>0</v>
      </c>
      <c r="S52" s="324">
        <v>0</v>
      </c>
      <c r="T52" s="366">
        <f>'6.2. Паспорт фин осв ввод факт'!T52</f>
        <v>0</v>
      </c>
      <c r="U52" s="366">
        <v>0</v>
      </c>
      <c r="V52" s="366">
        <f t="shared" si="15"/>
        <v>0</v>
      </c>
      <c r="W52" s="366">
        <v>0</v>
      </c>
      <c r="X52" s="366">
        <f>'6.2. Паспорт фин осв ввод факт'!X52</f>
        <v>0.59168922484666087</v>
      </c>
      <c r="Y52" s="366">
        <v>0</v>
      </c>
      <c r="Z52" s="366">
        <f t="shared" si="16"/>
        <v>0.59168922484666087</v>
      </c>
      <c r="AA52" s="366">
        <v>0</v>
      </c>
      <c r="AB52" s="366">
        <v>0</v>
      </c>
      <c r="AC52" s="366">
        <v>0</v>
      </c>
      <c r="AD52" s="363" t="s">
        <v>603</v>
      </c>
      <c r="AE52" s="363" t="s">
        <v>603</v>
      </c>
      <c r="AF52" s="366">
        <v>0</v>
      </c>
      <c r="AG52" s="366">
        <v>0</v>
      </c>
      <c r="AH52" s="363" t="s">
        <v>603</v>
      </c>
      <c r="AI52" s="363" t="s">
        <v>603</v>
      </c>
      <c r="AJ52" s="366">
        <v>0</v>
      </c>
      <c r="AK52" s="366">
        <v>0</v>
      </c>
      <c r="AL52" s="363" t="s">
        <v>603</v>
      </c>
      <c r="AM52" s="363" t="s">
        <v>603</v>
      </c>
      <c r="AN52" s="363">
        <f t="shared" si="17"/>
        <v>0.59168922484666087</v>
      </c>
      <c r="AO52" s="375">
        <f t="shared" si="18"/>
        <v>0.59168922484666087</v>
      </c>
    </row>
    <row r="53" spans="1:41" x14ac:dyDescent="0.25">
      <c r="A53" s="364" t="s">
        <v>131</v>
      </c>
      <c r="B53" s="365" t="s">
        <v>125</v>
      </c>
      <c r="C53" s="363">
        <f>'6.2. Паспорт фин осв ввод факт'!C53</f>
        <v>0</v>
      </c>
      <c r="D53" s="363">
        <f t="shared" si="12"/>
        <v>0</v>
      </c>
      <c r="E53" s="363">
        <f t="shared" si="13"/>
        <v>0</v>
      </c>
      <c r="F53" s="363">
        <f t="shared" si="14"/>
        <v>0</v>
      </c>
      <c r="G53" s="324">
        <v>0</v>
      </c>
      <c r="H53" s="324">
        <v>0</v>
      </c>
      <c r="I53" s="324">
        <v>0</v>
      </c>
      <c r="J53" s="324">
        <v>0</v>
      </c>
      <c r="K53" s="324">
        <v>0</v>
      </c>
      <c r="L53" s="325">
        <v>0</v>
      </c>
      <c r="M53" s="324">
        <v>0</v>
      </c>
      <c r="N53" s="324">
        <v>0</v>
      </c>
      <c r="O53" s="324">
        <v>0</v>
      </c>
      <c r="P53" s="324">
        <v>0</v>
      </c>
      <c r="Q53" s="324">
        <v>0</v>
      </c>
      <c r="R53" s="324">
        <v>0</v>
      </c>
      <c r="S53" s="324">
        <v>0</v>
      </c>
      <c r="T53" s="366">
        <f>'6.2. Паспорт фин осв ввод факт'!T53</f>
        <v>0</v>
      </c>
      <c r="U53" s="366">
        <v>0</v>
      </c>
      <c r="V53" s="366">
        <f t="shared" si="15"/>
        <v>0</v>
      </c>
      <c r="W53" s="366">
        <v>0</v>
      </c>
      <c r="X53" s="366">
        <f>'6.2. Паспорт фин осв ввод факт'!X53</f>
        <v>0</v>
      </c>
      <c r="Y53" s="366">
        <v>0</v>
      </c>
      <c r="Z53" s="366">
        <f t="shared" si="16"/>
        <v>0</v>
      </c>
      <c r="AA53" s="366">
        <v>0</v>
      </c>
      <c r="AB53" s="366">
        <v>0</v>
      </c>
      <c r="AC53" s="366">
        <v>0</v>
      </c>
      <c r="AD53" s="363" t="s">
        <v>603</v>
      </c>
      <c r="AE53" s="363" t="s">
        <v>603</v>
      </c>
      <c r="AF53" s="366">
        <v>0</v>
      </c>
      <c r="AG53" s="366">
        <v>0</v>
      </c>
      <c r="AH53" s="363" t="s">
        <v>603</v>
      </c>
      <c r="AI53" s="363" t="s">
        <v>603</v>
      </c>
      <c r="AJ53" s="366">
        <v>0</v>
      </c>
      <c r="AK53" s="366">
        <v>0</v>
      </c>
      <c r="AL53" s="363" t="s">
        <v>603</v>
      </c>
      <c r="AM53" s="363" t="s">
        <v>603</v>
      </c>
      <c r="AN53" s="363">
        <f t="shared" si="17"/>
        <v>0</v>
      </c>
      <c r="AO53" s="375">
        <f t="shared" si="18"/>
        <v>0</v>
      </c>
    </row>
    <row r="54" spans="1:41" x14ac:dyDescent="0.25">
      <c r="A54" s="364" t="s">
        <v>130</v>
      </c>
      <c r="B54" s="369" t="s">
        <v>124</v>
      </c>
      <c r="C54" s="363">
        <f>'6.2. Паспорт фин осв ввод факт'!C54</f>
        <v>0</v>
      </c>
      <c r="D54" s="363">
        <f t="shared" si="12"/>
        <v>0</v>
      </c>
      <c r="E54" s="363">
        <f t="shared" si="13"/>
        <v>0</v>
      </c>
      <c r="F54" s="363">
        <f t="shared" si="14"/>
        <v>0</v>
      </c>
      <c r="G54" s="324">
        <v>0</v>
      </c>
      <c r="H54" s="324">
        <v>0</v>
      </c>
      <c r="I54" s="324">
        <v>0</v>
      </c>
      <c r="J54" s="324">
        <v>0</v>
      </c>
      <c r="K54" s="324">
        <v>0</v>
      </c>
      <c r="L54" s="326">
        <f>L37</f>
        <v>0</v>
      </c>
      <c r="M54" s="324">
        <v>0</v>
      </c>
      <c r="N54" s="324">
        <v>0</v>
      </c>
      <c r="O54" s="324">
        <v>0</v>
      </c>
      <c r="P54" s="324">
        <v>0</v>
      </c>
      <c r="Q54" s="324">
        <v>0</v>
      </c>
      <c r="R54" s="324">
        <v>0</v>
      </c>
      <c r="S54" s="324">
        <v>0</v>
      </c>
      <c r="T54" s="366">
        <f>'6.2. Паспорт фин осв ввод факт'!T54</f>
        <v>0</v>
      </c>
      <c r="U54" s="366">
        <v>0</v>
      </c>
      <c r="V54" s="370">
        <f t="shared" si="15"/>
        <v>0</v>
      </c>
      <c r="W54" s="366">
        <v>0</v>
      </c>
      <c r="X54" s="366">
        <f>'6.2. Паспорт фин осв ввод факт'!X54</f>
        <v>0</v>
      </c>
      <c r="Y54" s="366">
        <v>0</v>
      </c>
      <c r="Z54" s="370">
        <f t="shared" si="16"/>
        <v>0</v>
      </c>
      <c r="AA54" s="366">
        <v>0</v>
      </c>
      <c r="AB54" s="366">
        <v>0</v>
      </c>
      <c r="AC54" s="366">
        <v>0</v>
      </c>
      <c r="AD54" s="363" t="s">
        <v>603</v>
      </c>
      <c r="AE54" s="363" t="s">
        <v>603</v>
      </c>
      <c r="AF54" s="366">
        <v>0</v>
      </c>
      <c r="AG54" s="366">
        <v>0</v>
      </c>
      <c r="AH54" s="363" t="s">
        <v>603</v>
      </c>
      <c r="AI54" s="363" t="s">
        <v>603</v>
      </c>
      <c r="AJ54" s="366">
        <v>0</v>
      </c>
      <c r="AK54" s="366">
        <v>0</v>
      </c>
      <c r="AL54" s="363" t="s">
        <v>603</v>
      </c>
      <c r="AM54" s="363" t="s">
        <v>603</v>
      </c>
      <c r="AN54" s="363">
        <f t="shared" si="17"/>
        <v>0</v>
      </c>
      <c r="AO54" s="375">
        <f t="shared" si="18"/>
        <v>0</v>
      </c>
    </row>
    <row r="55" spans="1:41" x14ac:dyDescent="0.25">
      <c r="A55" s="364" t="s">
        <v>129</v>
      </c>
      <c r="B55" s="369" t="s">
        <v>123</v>
      </c>
      <c r="C55" s="363">
        <f>'6.2. Паспорт фин осв ввод факт'!C55</f>
        <v>0</v>
      </c>
      <c r="D55" s="363">
        <f t="shared" si="12"/>
        <v>0</v>
      </c>
      <c r="E55" s="363">
        <f t="shared" si="13"/>
        <v>0</v>
      </c>
      <c r="F55" s="363">
        <f t="shared" si="14"/>
        <v>0</v>
      </c>
      <c r="G55" s="324">
        <v>0</v>
      </c>
      <c r="H55" s="324">
        <v>0</v>
      </c>
      <c r="I55" s="324">
        <v>0</v>
      </c>
      <c r="J55" s="324">
        <v>0</v>
      </c>
      <c r="K55" s="324">
        <v>0</v>
      </c>
      <c r="L55" s="326">
        <v>0</v>
      </c>
      <c r="M55" s="324">
        <v>0</v>
      </c>
      <c r="N55" s="324">
        <v>0</v>
      </c>
      <c r="O55" s="324">
        <v>0</v>
      </c>
      <c r="P55" s="324">
        <v>0</v>
      </c>
      <c r="Q55" s="324">
        <v>0</v>
      </c>
      <c r="R55" s="324">
        <v>0</v>
      </c>
      <c r="S55" s="324">
        <v>0</v>
      </c>
      <c r="T55" s="366">
        <f>'6.2. Паспорт фин осв ввод факт'!T55</f>
        <v>0</v>
      </c>
      <c r="U55" s="366">
        <v>0</v>
      </c>
      <c r="V55" s="370">
        <f t="shared" si="15"/>
        <v>0</v>
      </c>
      <c r="W55" s="366">
        <v>0</v>
      </c>
      <c r="X55" s="366">
        <f>'6.2. Паспорт фин осв ввод факт'!X55</f>
        <v>0</v>
      </c>
      <c r="Y55" s="366">
        <v>0</v>
      </c>
      <c r="Z55" s="370">
        <f t="shared" si="16"/>
        <v>0</v>
      </c>
      <c r="AA55" s="366">
        <v>0</v>
      </c>
      <c r="AB55" s="366">
        <v>0</v>
      </c>
      <c r="AC55" s="366">
        <v>0</v>
      </c>
      <c r="AD55" s="363" t="s">
        <v>603</v>
      </c>
      <c r="AE55" s="363" t="s">
        <v>603</v>
      </c>
      <c r="AF55" s="366">
        <v>0</v>
      </c>
      <c r="AG55" s="366">
        <v>0</v>
      </c>
      <c r="AH55" s="363" t="s">
        <v>603</v>
      </c>
      <c r="AI55" s="363" t="s">
        <v>603</v>
      </c>
      <c r="AJ55" s="366">
        <v>0</v>
      </c>
      <c r="AK55" s="366">
        <v>0</v>
      </c>
      <c r="AL55" s="363" t="s">
        <v>603</v>
      </c>
      <c r="AM55" s="363" t="s">
        <v>603</v>
      </c>
      <c r="AN55" s="363">
        <f t="shared" si="17"/>
        <v>0</v>
      </c>
      <c r="AO55" s="375">
        <f t="shared" si="18"/>
        <v>0</v>
      </c>
    </row>
    <row r="56" spans="1:41" x14ac:dyDescent="0.25">
      <c r="A56" s="364" t="s">
        <v>128</v>
      </c>
      <c r="B56" s="369" t="s">
        <v>122</v>
      </c>
      <c r="C56" s="363">
        <f>'6.2. Паспорт фин осв ввод факт'!C56</f>
        <v>0.56999999999999995</v>
      </c>
      <c r="D56" s="363">
        <f t="shared" si="12"/>
        <v>0.56999999999999995</v>
      </c>
      <c r="E56" s="363">
        <f t="shared" si="13"/>
        <v>0.56999999999999995</v>
      </c>
      <c r="F56" s="363">
        <f t="shared" si="14"/>
        <v>0.56999999999999995</v>
      </c>
      <c r="G56" s="324">
        <v>0</v>
      </c>
      <c r="H56" s="324">
        <v>0</v>
      </c>
      <c r="I56" s="324">
        <v>0</v>
      </c>
      <c r="J56" s="324">
        <v>0</v>
      </c>
      <c r="K56" s="324">
        <v>0</v>
      </c>
      <c r="L56" s="326">
        <f>L39+L40+L41</f>
        <v>0</v>
      </c>
      <c r="M56" s="324">
        <v>0</v>
      </c>
      <c r="N56" s="324">
        <v>0</v>
      </c>
      <c r="O56" s="324">
        <v>0</v>
      </c>
      <c r="P56" s="324">
        <v>0</v>
      </c>
      <c r="Q56" s="324">
        <v>0</v>
      </c>
      <c r="R56" s="324">
        <v>0</v>
      </c>
      <c r="S56" s="324">
        <v>0</v>
      </c>
      <c r="T56" s="366">
        <f>'6.2. Паспорт фин осв ввод факт'!T56</f>
        <v>0</v>
      </c>
      <c r="U56" s="366">
        <v>0</v>
      </c>
      <c r="V56" s="370">
        <f t="shared" si="15"/>
        <v>0</v>
      </c>
      <c r="W56" s="366">
        <v>0</v>
      </c>
      <c r="X56" s="366">
        <f>'6.2. Паспорт фин осв ввод факт'!X56</f>
        <v>0.56999999999999995</v>
      </c>
      <c r="Y56" s="366">
        <v>0</v>
      </c>
      <c r="Z56" s="370">
        <f t="shared" si="16"/>
        <v>0.56999999999999995</v>
      </c>
      <c r="AA56" s="366">
        <v>0</v>
      </c>
      <c r="AB56" s="366">
        <v>0</v>
      </c>
      <c r="AC56" s="366">
        <v>0</v>
      </c>
      <c r="AD56" s="363" t="s">
        <v>603</v>
      </c>
      <c r="AE56" s="363" t="s">
        <v>603</v>
      </c>
      <c r="AF56" s="366">
        <v>0</v>
      </c>
      <c r="AG56" s="366">
        <v>0</v>
      </c>
      <c r="AH56" s="363" t="s">
        <v>603</v>
      </c>
      <c r="AI56" s="363" t="s">
        <v>603</v>
      </c>
      <c r="AJ56" s="366">
        <v>0</v>
      </c>
      <c r="AK56" s="366">
        <v>0</v>
      </c>
      <c r="AL56" s="363" t="s">
        <v>603</v>
      </c>
      <c r="AM56" s="363" t="s">
        <v>603</v>
      </c>
      <c r="AN56" s="363">
        <f t="shared" si="17"/>
        <v>0.56999999999999995</v>
      </c>
      <c r="AO56" s="375">
        <f t="shared" si="18"/>
        <v>0.56999999999999995</v>
      </c>
    </row>
    <row r="57" spans="1:41" ht="18.75" x14ac:dyDescent="0.25">
      <c r="A57" s="364" t="s">
        <v>127</v>
      </c>
      <c r="B57" s="369" t="s">
        <v>630</v>
      </c>
      <c r="C57" s="363">
        <f>'6.2. Паспорт фин осв ввод факт'!C57</f>
        <v>0</v>
      </c>
      <c r="D57" s="363">
        <f t="shared" si="12"/>
        <v>0</v>
      </c>
      <c r="E57" s="363">
        <f t="shared" si="13"/>
        <v>0</v>
      </c>
      <c r="F57" s="363">
        <f t="shared" si="14"/>
        <v>0</v>
      </c>
      <c r="G57" s="324">
        <v>0</v>
      </c>
      <c r="H57" s="324">
        <v>0</v>
      </c>
      <c r="I57" s="324">
        <v>0</v>
      </c>
      <c r="J57" s="324">
        <v>0</v>
      </c>
      <c r="K57" s="324">
        <v>0</v>
      </c>
      <c r="L57" s="324">
        <f>C57</f>
        <v>0</v>
      </c>
      <c r="M57" s="324">
        <v>0</v>
      </c>
      <c r="N57" s="324">
        <v>0</v>
      </c>
      <c r="O57" s="324">
        <v>0</v>
      </c>
      <c r="P57" s="324">
        <v>0</v>
      </c>
      <c r="Q57" s="324">
        <v>0</v>
      </c>
      <c r="R57" s="324">
        <v>0</v>
      </c>
      <c r="S57" s="324">
        <v>0</v>
      </c>
      <c r="T57" s="366">
        <f>'6.2. Паспорт фин осв ввод факт'!T57</f>
        <v>0</v>
      </c>
      <c r="U57" s="366">
        <v>0</v>
      </c>
      <c r="V57" s="370">
        <f t="shared" si="15"/>
        <v>0</v>
      </c>
      <c r="W57" s="366">
        <v>0</v>
      </c>
      <c r="X57" s="366">
        <f>'6.2. Паспорт фин осв ввод факт'!X57</f>
        <v>0</v>
      </c>
      <c r="Y57" s="366">
        <v>0</v>
      </c>
      <c r="Z57" s="370">
        <f t="shared" si="16"/>
        <v>0</v>
      </c>
      <c r="AA57" s="366">
        <v>0</v>
      </c>
      <c r="AB57" s="366">
        <v>0</v>
      </c>
      <c r="AC57" s="366">
        <v>0</v>
      </c>
      <c r="AD57" s="363" t="s">
        <v>603</v>
      </c>
      <c r="AE57" s="363" t="s">
        <v>603</v>
      </c>
      <c r="AF57" s="366">
        <v>0</v>
      </c>
      <c r="AG57" s="366">
        <v>0</v>
      </c>
      <c r="AH57" s="363" t="s">
        <v>603</v>
      </c>
      <c r="AI57" s="363" t="s">
        <v>603</v>
      </c>
      <c r="AJ57" s="366">
        <v>0</v>
      </c>
      <c r="AK57" s="366">
        <v>0</v>
      </c>
      <c r="AL57" s="363" t="s">
        <v>603</v>
      </c>
      <c r="AM57" s="363" t="s">
        <v>603</v>
      </c>
      <c r="AN57" s="363">
        <f t="shared" si="17"/>
        <v>0</v>
      </c>
      <c r="AO57" s="375">
        <f t="shared" si="18"/>
        <v>0</v>
      </c>
    </row>
    <row r="58" spans="1:41" s="368" customFormat="1" ht="36.75" customHeight="1" x14ac:dyDescent="0.25">
      <c r="A58" s="361" t="s">
        <v>55</v>
      </c>
      <c r="B58" s="371" t="s">
        <v>225</v>
      </c>
      <c r="C58" s="363">
        <f>'6.2. Паспорт фин осв ввод факт'!C58</f>
        <v>0</v>
      </c>
      <c r="D58" s="363">
        <f t="shared" si="12"/>
        <v>0</v>
      </c>
      <c r="E58" s="363">
        <f t="shared" si="13"/>
        <v>0</v>
      </c>
      <c r="F58" s="363">
        <f t="shared" si="14"/>
        <v>0</v>
      </c>
      <c r="G58" s="322">
        <v>0</v>
      </c>
      <c r="H58" s="322">
        <v>0</v>
      </c>
      <c r="I58" s="322">
        <v>0</v>
      </c>
      <c r="J58" s="322">
        <v>0</v>
      </c>
      <c r="K58" s="322">
        <v>0</v>
      </c>
      <c r="L58" s="322">
        <v>0</v>
      </c>
      <c r="M58" s="322">
        <v>0</v>
      </c>
      <c r="N58" s="322">
        <v>0</v>
      </c>
      <c r="O58" s="322">
        <v>0</v>
      </c>
      <c r="P58" s="322">
        <v>0</v>
      </c>
      <c r="Q58" s="322">
        <v>0</v>
      </c>
      <c r="R58" s="322">
        <v>0</v>
      </c>
      <c r="S58" s="322">
        <v>0</v>
      </c>
      <c r="T58" s="363">
        <f>'6.2. Паспорт фин осв ввод факт'!T58</f>
        <v>0</v>
      </c>
      <c r="U58" s="363">
        <v>0</v>
      </c>
      <c r="V58" s="372">
        <f t="shared" si="15"/>
        <v>0</v>
      </c>
      <c r="W58" s="363">
        <v>0</v>
      </c>
      <c r="X58" s="363">
        <f>'6.2. Паспорт фин осв ввод факт'!X58</f>
        <v>0</v>
      </c>
      <c r="Y58" s="363">
        <v>0</v>
      </c>
      <c r="Z58" s="372">
        <f t="shared" si="16"/>
        <v>0</v>
      </c>
      <c r="AA58" s="363">
        <v>0</v>
      </c>
      <c r="AB58" s="363">
        <v>0</v>
      </c>
      <c r="AC58" s="363">
        <v>0</v>
      </c>
      <c r="AD58" s="363" t="s">
        <v>603</v>
      </c>
      <c r="AE58" s="363" t="s">
        <v>603</v>
      </c>
      <c r="AF58" s="363">
        <v>0</v>
      </c>
      <c r="AG58" s="363">
        <v>0</v>
      </c>
      <c r="AH58" s="363" t="s">
        <v>603</v>
      </c>
      <c r="AI58" s="363" t="s">
        <v>603</v>
      </c>
      <c r="AJ58" s="363">
        <v>0</v>
      </c>
      <c r="AK58" s="363">
        <v>0</v>
      </c>
      <c r="AL58" s="363" t="s">
        <v>603</v>
      </c>
      <c r="AM58" s="363" t="s">
        <v>603</v>
      </c>
      <c r="AN58" s="363">
        <f t="shared" si="17"/>
        <v>0</v>
      </c>
      <c r="AO58" s="375">
        <f t="shared" si="18"/>
        <v>0</v>
      </c>
    </row>
    <row r="59" spans="1:41" s="368" customFormat="1" x14ac:dyDescent="0.25">
      <c r="A59" s="361" t="s">
        <v>53</v>
      </c>
      <c r="B59" s="362" t="s">
        <v>126</v>
      </c>
      <c r="C59" s="363">
        <f>'6.2. Паспорт фин осв ввод факт'!C59</f>
        <v>0</v>
      </c>
      <c r="D59" s="363">
        <f t="shared" si="12"/>
        <v>0</v>
      </c>
      <c r="E59" s="363">
        <f t="shared" si="13"/>
        <v>0</v>
      </c>
      <c r="F59" s="363">
        <f t="shared" si="14"/>
        <v>0</v>
      </c>
      <c r="G59" s="322">
        <v>0</v>
      </c>
      <c r="H59" s="322">
        <v>0</v>
      </c>
      <c r="I59" s="322">
        <v>0</v>
      </c>
      <c r="J59" s="322">
        <v>0</v>
      </c>
      <c r="K59" s="322">
        <v>0</v>
      </c>
      <c r="L59" s="322">
        <v>0</v>
      </c>
      <c r="M59" s="322">
        <v>0</v>
      </c>
      <c r="N59" s="322">
        <v>0</v>
      </c>
      <c r="O59" s="322">
        <v>0</v>
      </c>
      <c r="P59" s="322">
        <v>0</v>
      </c>
      <c r="Q59" s="322">
        <v>0</v>
      </c>
      <c r="R59" s="322">
        <v>0</v>
      </c>
      <c r="S59" s="322">
        <v>0</v>
      </c>
      <c r="T59" s="363">
        <f>'6.2. Паспорт фин осв ввод факт'!T59</f>
        <v>0</v>
      </c>
      <c r="U59" s="363">
        <v>0</v>
      </c>
      <c r="V59" s="363">
        <f t="shared" si="15"/>
        <v>0</v>
      </c>
      <c r="W59" s="363">
        <v>0</v>
      </c>
      <c r="X59" s="363">
        <f>'6.2. Паспорт фин осв ввод факт'!X59</f>
        <v>0</v>
      </c>
      <c r="Y59" s="363">
        <v>0</v>
      </c>
      <c r="Z59" s="363">
        <f t="shared" si="16"/>
        <v>0</v>
      </c>
      <c r="AA59" s="363">
        <v>0</v>
      </c>
      <c r="AB59" s="363">
        <v>0</v>
      </c>
      <c r="AC59" s="363">
        <v>0</v>
      </c>
      <c r="AD59" s="363" t="s">
        <v>603</v>
      </c>
      <c r="AE59" s="363" t="s">
        <v>603</v>
      </c>
      <c r="AF59" s="363">
        <v>0</v>
      </c>
      <c r="AG59" s="363">
        <v>0</v>
      </c>
      <c r="AH59" s="363" t="s">
        <v>603</v>
      </c>
      <c r="AI59" s="363" t="s">
        <v>603</v>
      </c>
      <c r="AJ59" s="363">
        <v>0</v>
      </c>
      <c r="AK59" s="363">
        <v>0</v>
      </c>
      <c r="AL59" s="363" t="s">
        <v>603</v>
      </c>
      <c r="AM59" s="363" t="s">
        <v>603</v>
      </c>
      <c r="AN59" s="363">
        <f t="shared" si="17"/>
        <v>0</v>
      </c>
      <c r="AO59" s="375">
        <f t="shared" si="18"/>
        <v>0</v>
      </c>
    </row>
    <row r="60" spans="1:41" x14ac:dyDescent="0.25">
      <c r="A60" s="364" t="s">
        <v>219</v>
      </c>
      <c r="B60" s="373" t="s">
        <v>147</v>
      </c>
      <c r="C60" s="363">
        <f>'6.2. Паспорт фин осв ввод факт'!C60</f>
        <v>0</v>
      </c>
      <c r="D60" s="363">
        <f t="shared" si="12"/>
        <v>0</v>
      </c>
      <c r="E60" s="363">
        <f t="shared" si="13"/>
        <v>0</v>
      </c>
      <c r="F60" s="363">
        <f t="shared" si="14"/>
        <v>0</v>
      </c>
      <c r="G60" s="324">
        <v>0</v>
      </c>
      <c r="H60" s="324">
        <v>0</v>
      </c>
      <c r="I60" s="324">
        <v>0</v>
      </c>
      <c r="J60" s="324">
        <v>0</v>
      </c>
      <c r="K60" s="324">
        <v>0</v>
      </c>
      <c r="L60" s="324">
        <v>0</v>
      </c>
      <c r="M60" s="324">
        <v>0</v>
      </c>
      <c r="N60" s="324">
        <v>0</v>
      </c>
      <c r="O60" s="324">
        <v>0</v>
      </c>
      <c r="P60" s="324">
        <v>0</v>
      </c>
      <c r="Q60" s="324">
        <v>0</v>
      </c>
      <c r="R60" s="324">
        <v>0</v>
      </c>
      <c r="S60" s="324">
        <v>0</v>
      </c>
      <c r="T60" s="366">
        <f>'6.2. Паспорт фин осв ввод факт'!T60</f>
        <v>0</v>
      </c>
      <c r="U60" s="366">
        <v>0</v>
      </c>
      <c r="V60" s="374">
        <f t="shared" si="15"/>
        <v>0</v>
      </c>
      <c r="W60" s="366">
        <v>0</v>
      </c>
      <c r="X60" s="366">
        <f>'6.2. Паспорт фин осв ввод факт'!X60</f>
        <v>0</v>
      </c>
      <c r="Y60" s="366">
        <v>0</v>
      </c>
      <c r="Z60" s="374">
        <f t="shared" si="16"/>
        <v>0</v>
      </c>
      <c r="AA60" s="366">
        <v>0</v>
      </c>
      <c r="AB60" s="366">
        <v>0</v>
      </c>
      <c r="AC60" s="366">
        <v>0</v>
      </c>
      <c r="AD60" s="363" t="s">
        <v>603</v>
      </c>
      <c r="AE60" s="363" t="s">
        <v>603</v>
      </c>
      <c r="AF60" s="366">
        <v>0</v>
      </c>
      <c r="AG60" s="366">
        <v>0</v>
      </c>
      <c r="AH60" s="363" t="s">
        <v>603</v>
      </c>
      <c r="AI60" s="363" t="s">
        <v>603</v>
      </c>
      <c r="AJ60" s="366">
        <v>0</v>
      </c>
      <c r="AK60" s="366">
        <v>0</v>
      </c>
      <c r="AL60" s="363" t="s">
        <v>603</v>
      </c>
      <c r="AM60" s="363" t="s">
        <v>603</v>
      </c>
      <c r="AN60" s="363">
        <f t="shared" si="17"/>
        <v>0</v>
      </c>
      <c r="AO60" s="375">
        <f t="shared" si="18"/>
        <v>0</v>
      </c>
    </row>
    <row r="61" spans="1:41" x14ac:dyDescent="0.25">
      <c r="A61" s="364" t="s">
        <v>220</v>
      </c>
      <c r="B61" s="373" t="s">
        <v>145</v>
      </c>
      <c r="C61" s="363">
        <f>'6.2. Паспорт фин осв ввод факт'!C61</f>
        <v>0</v>
      </c>
      <c r="D61" s="363">
        <f t="shared" si="12"/>
        <v>0</v>
      </c>
      <c r="E61" s="363">
        <f t="shared" si="13"/>
        <v>0</v>
      </c>
      <c r="F61" s="363">
        <f t="shared" si="14"/>
        <v>0</v>
      </c>
      <c r="G61" s="324">
        <v>0</v>
      </c>
      <c r="H61" s="324">
        <v>0</v>
      </c>
      <c r="I61" s="324">
        <v>0</v>
      </c>
      <c r="J61" s="324">
        <v>0</v>
      </c>
      <c r="K61" s="324">
        <v>0</v>
      </c>
      <c r="L61" s="324">
        <v>0</v>
      </c>
      <c r="M61" s="324">
        <v>0</v>
      </c>
      <c r="N61" s="324">
        <v>0</v>
      </c>
      <c r="O61" s="324">
        <v>0</v>
      </c>
      <c r="P61" s="324">
        <v>0</v>
      </c>
      <c r="Q61" s="324">
        <v>0</v>
      </c>
      <c r="R61" s="324">
        <v>0</v>
      </c>
      <c r="S61" s="324">
        <v>0</v>
      </c>
      <c r="T61" s="366">
        <f>'6.2. Паспорт фин осв ввод факт'!T61</f>
        <v>0</v>
      </c>
      <c r="U61" s="366">
        <v>0</v>
      </c>
      <c r="V61" s="374">
        <f t="shared" si="15"/>
        <v>0</v>
      </c>
      <c r="W61" s="366">
        <v>0</v>
      </c>
      <c r="X61" s="366">
        <f>'6.2. Паспорт фин осв ввод факт'!X61</f>
        <v>0</v>
      </c>
      <c r="Y61" s="366">
        <v>0</v>
      </c>
      <c r="Z61" s="374">
        <f t="shared" si="16"/>
        <v>0</v>
      </c>
      <c r="AA61" s="366">
        <v>0</v>
      </c>
      <c r="AB61" s="366">
        <v>0</v>
      </c>
      <c r="AC61" s="366">
        <v>0</v>
      </c>
      <c r="AD61" s="363" t="s">
        <v>603</v>
      </c>
      <c r="AE61" s="363" t="s">
        <v>603</v>
      </c>
      <c r="AF61" s="366">
        <v>0</v>
      </c>
      <c r="AG61" s="366">
        <v>0</v>
      </c>
      <c r="AH61" s="363" t="s">
        <v>603</v>
      </c>
      <c r="AI61" s="363" t="s">
        <v>603</v>
      </c>
      <c r="AJ61" s="366">
        <v>0</v>
      </c>
      <c r="AK61" s="366">
        <v>0</v>
      </c>
      <c r="AL61" s="363" t="s">
        <v>603</v>
      </c>
      <c r="AM61" s="363" t="s">
        <v>603</v>
      </c>
      <c r="AN61" s="363">
        <f t="shared" si="17"/>
        <v>0</v>
      </c>
      <c r="AO61" s="375">
        <f t="shared" si="18"/>
        <v>0</v>
      </c>
    </row>
    <row r="62" spans="1:41" x14ac:dyDescent="0.25">
      <c r="A62" s="364" t="s">
        <v>221</v>
      </c>
      <c r="B62" s="373" t="s">
        <v>143</v>
      </c>
      <c r="C62" s="363">
        <f>'6.2. Паспорт фин осв ввод факт'!C62</f>
        <v>0</v>
      </c>
      <c r="D62" s="363">
        <f t="shared" si="12"/>
        <v>0</v>
      </c>
      <c r="E62" s="363">
        <f t="shared" si="13"/>
        <v>0</v>
      </c>
      <c r="F62" s="363">
        <f t="shared" si="14"/>
        <v>0</v>
      </c>
      <c r="G62" s="324">
        <v>0</v>
      </c>
      <c r="H62" s="324">
        <v>0</v>
      </c>
      <c r="I62" s="324">
        <v>0</v>
      </c>
      <c r="J62" s="324">
        <v>0</v>
      </c>
      <c r="K62" s="324">
        <v>0</v>
      </c>
      <c r="L62" s="324">
        <v>0</v>
      </c>
      <c r="M62" s="324">
        <v>0</v>
      </c>
      <c r="N62" s="324">
        <v>0</v>
      </c>
      <c r="O62" s="324">
        <v>0</v>
      </c>
      <c r="P62" s="324">
        <v>0</v>
      </c>
      <c r="Q62" s="324">
        <v>0</v>
      </c>
      <c r="R62" s="324">
        <v>0</v>
      </c>
      <c r="S62" s="324">
        <v>0</v>
      </c>
      <c r="T62" s="366">
        <f>'6.2. Паспорт фин осв ввод факт'!T62</f>
        <v>0</v>
      </c>
      <c r="U62" s="366">
        <v>0</v>
      </c>
      <c r="V62" s="374">
        <f t="shared" si="15"/>
        <v>0</v>
      </c>
      <c r="W62" s="366">
        <v>0</v>
      </c>
      <c r="X62" s="366">
        <f>'6.2. Паспорт фин осв ввод факт'!X62</f>
        <v>0</v>
      </c>
      <c r="Y62" s="366">
        <v>0</v>
      </c>
      <c r="Z62" s="374">
        <f t="shared" si="16"/>
        <v>0</v>
      </c>
      <c r="AA62" s="366">
        <v>0</v>
      </c>
      <c r="AB62" s="366">
        <v>0</v>
      </c>
      <c r="AC62" s="366">
        <v>0</v>
      </c>
      <c r="AD62" s="363" t="s">
        <v>603</v>
      </c>
      <c r="AE62" s="363" t="s">
        <v>603</v>
      </c>
      <c r="AF62" s="366">
        <v>0</v>
      </c>
      <c r="AG62" s="366">
        <v>0</v>
      </c>
      <c r="AH62" s="363" t="s">
        <v>603</v>
      </c>
      <c r="AI62" s="363" t="s">
        <v>603</v>
      </c>
      <c r="AJ62" s="366">
        <v>0</v>
      </c>
      <c r="AK62" s="366">
        <v>0</v>
      </c>
      <c r="AL62" s="363" t="s">
        <v>603</v>
      </c>
      <c r="AM62" s="363" t="s">
        <v>603</v>
      </c>
      <c r="AN62" s="363">
        <f t="shared" si="17"/>
        <v>0</v>
      </c>
      <c r="AO62" s="375">
        <f t="shared" si="18"/>
        <v>0</v>
      </c>
    </row>
    <row r="63" spans="1:41" x14ac:dyDescent="0.25">
      <c r="A63" s="364" t="s">
        <v>222</v>
      </c>
      <c r="B63" s="373" t="s">
        <v>224</v>
      </c>
      <c r="C63" s="363">
        <f>'6.2. Паспорт фин осв ввод факт'!C63</f>
        <v>0</v>
      </c>
      <c r="D63" s="363">
        <f t="shared" si="12"/>
        <v>0</v>
      </c>
      <c r="E63" s="363">
        <f t="shared" si="13"/>
        <v>0</v>
      </c>
      <c r="F63" s="363">
        <f t="shared" si="14"/>
        <v>0</v>
      </c>
      <c r="G63" s="324">
        <v>0</v>
      </c>
      <c r="H63" s="324">
        <v>0</v>
      </c>
      <c r="I63" s="324">
        <v>0</v>
      </c>
      <c r="J63" s="324">
        <v>0</v>
      </c>
      <c r="K63" s="324">
        <v>0</v>
      </c>
      <c r="L63" s="324">
        <v>0</v>
      </c>
      <c r="M63" s="324">
        <v>0</v>
      </c>
      <c r="N63" s="324">
        <v>0</v>
      </c>
      <c r="O63" s="324">
        <v>0</v>
      </c>
      <c r="P63" s="324">
        <v>0</v>
      </c>
      <c r="Q63" s="324">
        <v>0</v>
      </c>
      <c r="R63" s="324">
        <v>0</v>
      </c>
      <c r="S63" s="324">
        <v>0</v>
      </c>
      <c r="T63" s="366">
        <f>'6.2. Паспорт фин осв ввод факт'!T63</f>
        <v>0</v>
      </c>
      <c r="U63" s="366">
        <v>0</v>
      </c>
      <c r="V63" s="374">
        <f t="shared" si="15"/>
        <v>0</v>
      </c>
      <c r="W63" s="366">
        <v>0</v>
      </c>
      <c r="X63" s="366">
        <f>'6.2. Паспорт фин осв ввод факт'!X63</f>
        <v>0</v>
      </c>
      <c r="Y63" s="366">
        <v>0</v>
      </c>
      <c r="Z63" s="374">
        <f t="shared" si="16"/>
        <v>0</v>
      </c>
      <c r="AA63" s="366">
        <v>0</v>
      </c>
      <c r="AB63" s="366">
        <v>0</v>
      </c>
      <c r="AC63" s="366">
        <v>0</v>
      </c>
      <c r="AD63" s="363" t="s">
        <v>603</v>
      </c>
      <c r="AE63" s="363" t="s">
        <v>603</v>
      </c>
      <c r="AF63" s="366">
        <v>0</v>
      </c>
      <c r="AG63" s="366">
        <v>0</v>
      </c>
      <c r="AH63" s="363" t="s">
        <v>603</v>
      </c>
      <c r="AI63" s="363" t="s">
        <v>603</v>
      </c>
      <c r="AJ63" s="366">
        <v>0</v>
      </c>
      <c r="AK63" s="366">
        <v>0</v>
      </c>
      <c r="AL63" s="363" t="s">
        <v>603</v>
      </c>
      <c r="AM63" s="363" t="s">
        <v>603</v>
      </c>
      <c r="AN63" s="363">
        <f t="shared" si="17"/>
        <v>0</v>
      </c>
      <c r="AO63" s="375">
        <f t="shared" si="18"/>
        <v>0</v>
      </c>
    </row>
    <row r="64" spans="1:41" ht="18.75" x14ac:dyDescent="0.25">
      <c r="A64" s="364" t="s">
        <v>223</v>
      </c>
      <c r="B64" s="369" t="s">
        <v>630</v>
      </c>
      <c r="C64" s="363">
        <f>'6.2. Паспорт фин осв ввод факт'!C64</f>
        <v>0</v>
      </c>
      <c r="D64" s="363">
        <f t="shared" si="12"/>
        <v>0</v>
      </c>
      <c r="E64" s="363">
        <f t="shared" si="13"/>
        <v>0</v>
      </c>
      <c r="F64" s="363">
        <f t="shared" si="14"/>
        <v>0</v>
      </c>
      <c r="G64" s="324">
        <v>0</v>
      </c>
      <c r="H64" s="324">
        <v>0</v>
      </c>
      <c r="I64" s="324">
        <v>0</v>
      </c>
      <c r="J64" s="324">
        <v>0</v>
      </c>
      <c r="K64" s="324">
        <v>0</v>
      </c>
      <c r="L64" s="324">
        <v>0</v>
      </c>
      <c r="M64" s="324">
        <v>0</v>
      </c>
      <c r="N64" s="324">
        <v>0</v>
      </c>
      <c r="O64" s="324">
        <v>0</v>
      </c>
      <c r="P64" s="324">
        <v>0</v>
      </c>
      <c r="Q64" s="324">
        <v>0</v>
      </c>
      <c r="R64" s="324">
        <v>0</v>
      </c>
      <c r="S64" s="324">
        <v>0</v>
      </c>
      <c r="T64" s="366">
        <f>'6.2. Паспорт фин осв ввод факт'!T64</f>
        <v>0</v>
      </c>
      <c r="U64" s="366">
        <v>0</v>
      </c>
      <c r="V64" s="370">
        <f t="shared" si="15"/>
        <v>0</v>
      </c>
      <c r="W64" s="366">
        <v>0</v>
      </c>
      <c r="X64" s="366">
        <f>'6.2. Паспорт фин осв ввод факт'!X64</f>
        <v>0</v>
      </c>
      <c r="Y64" s="366">
        <v>0</v>
      </c>
      <c r="Z64" s="370">
        <f t="shared" si="16"/>
        <v>0</v>
      </c>
      <c r="AA64" s="366">
        <v>0</v>
      </c>
      <c r="AB64" s="366">
        <v>0</v>
      </c>
      <c r="AC64" s="366">
        <v>0</v>
      </c>
      <c r="AD64" s="363" t="s">
        <v>603</v>
      </c>
      <c r="AE64" s="363" t="s">
        <v>603</v>
      </c>
      <c r="AF64" s="366">
        <v>0</v>
      </c>
      <c r="AG64" s="366">
        <v>0</v>
      </c>
      <c r="AH64" s="363" t="s">
        <v>603</v>
      </c>
      <c r="AI64" s="363" t="s">
        <v>603</v>
      </c>
      <c r="AJ64" s="366">
        <v>0</v>
      </c>
      <c r="AK64" s="366">
        <v>0</v>
      </c>
      <c r="AL64" s="363" t="s">
        <v>603</v>
      </c>
      <c r="AM64" s="363" t="s">
        <v>603</v>
      </c>
      <c r="AN64" s="363">
        <f t="shared" si="17"/>
        <v>0</v>
      </c>
      <c r="AO64" s="375">
        <f t="shared" si="18"/>
        <v>0</v>
      </c>
    </row>
    <row r="65" spans="1:40" x14ac:dyDescent="0.25">
      <c r="A65" s="65"/>
      <c r="B65" s="66"/>
      <c r="C65" s="66"/>
      <c r="D65" s="66"/>
      <c r="E65" s="66"/>
      <c r="F65" s="66"/>
      <c r="G65" s="66"/>
      <c r="H65" s="66"/>
      <c r="I65" s="66"/>
      <c r="J65" s="66"/>
      <c r="K65" s="66"/>
      <c r="L65" s="66"/>
      <c r="M65" s="66"/>
      <c r="N65" s="66"/>
      <c r="O65" s="66"/>
      <c r="P65" s="66"/>
      <c r="Q65" s="66"/>
      <c r="R65" s="66"/>
      <c r="S65" s="66"/>
      <c r="T65" s="56"/>
      <c r="U65" s="56"/>
      <c r="V65" s="56"/>
      <c r="W65" s="56"/>
      <c r="X65" s="56"/>
      <c r="Y65" s="56"/>
      <c r="Z65" s="56"/>
      <c r="AA65" s="56"/>
      <c r="AB65" s="56"/>
      <c r="AC65" s="56"/>
      <c r="AD65" s="56"/>
      <c r="AE65" s="56"/>
      <c r="AF65" s="56"/>
      <c r="AG65" s="56"/>
      <c r="AH65" s="56"/>
      <c r="AI65" s="56"/>
      <c r="AJ65" s="56"/>
      <c r="AK65" s="56"/>
      <c r="AL65" s="56"/>
      <c r="AM65" s="56"/>
      <c r="AN65" s="56"/>
    </row>
    <row r="66" spans="1:40" ht="54" customHeight="1" x14ac:dyDescent="0.25">
      <c r="A66" s="56"/>
      <c r="B66" s="534"/>
      <c r="C66" s="534"/>
      <c r="D66" s="534"/>
      <c r="E66" s="534"/>
      <c r="F66" s="534"/>
      <c r="G66" s="534"/>
      <c r="H66" s="534"/>
      <c r="I66" s="534"/>
      <c r="J66" s="354"/>
      <c r="K66" s="354"/>
      <c r="L66" s="398"/>
      <c r="M66" s="398"/>
      <c r="N66" s="398"/>
      <c r="O66" s="398"/>
      <c r="P66" s="398"/>
      <c r="Q66" s="398"/>
      <c r="R66" s="398"/>
      <c r="S66" s="398"/>
      <c r="T66" s="64"/>
      <c r="U66" s="64"/>
      <c r="V66" s="64"/>
      <c r="W66" s="64"/>
      <c r="X66" s="64"/>
      <c r="Y66" s="64"/>
      <c r="Z66" s="64"/>
      <c r="AA66" s="64"/>
      <c r="AB66" s="64"/>
      <c r="AC66" s="64"/>
      <c r="AD66" s="64"/>
      <c r="AE66" s="64"/>
      <c r="AF66" s="64"/>
      <c r="AG66" s="64"/>
      <c r="AH66" s="64"/>
      <c r="AI66" s="64"/>
      <c r="AJ66" s="64"/>
      <c r="AK66" s="64"/>
      <c r="AL66" s="64"/>
      <c r="AM66" s="64"/>
      <c r="AN66" s="64"/>
    </row>
    <row r="67" spans="1:40" x14ac:dyDescent="0.25">
      <c r="A67" s="56"/>
      <c r="B67" s="56"/>
      <c r="C67" s="56"/>
      <c r="D67" s="56"/>
      <c r="E67" s="56"/>
      <c r="F67" s="56"/>
      <c r="T67" s="56"/>
      <c r="U67" s="56"/>
      <c r="V67" s="56"/>
      <c r="W67" s="56"/>
      <c r="X67" s="56"/>
      <c r="Y67" s="56"/>
      <c r="Z67" s="56"/>
      <c r="AA67" s="56"/>
      <c r="AB67" s="56"/>
      <c r="AC67" s="56"/>
      <c r="AD67" s="56"/>
      <c r="AE67" s="56"/>
      <c r="AF67" s="56"/>
      <c r="AG67" s="56"/>
      <c r="AH67" s="56"/>
      <c r="AI67" s="56"/>
      <c r="AJ67" s="56"/>
      <c r="AK67" s="56"/>
      <c r="AL67" s="56"/>
      <c r="AM67" s="56"/>
      <c r="AN67" s="56"/>
    </row>
    <row r="68" spans="1:40" ht="50.25" customHeight="1" x14ac:dyDescent="0.25">
      <c r="A68" s="56"/>
      <c r="B68" s="535"/>
      <c r="C68" s="535"/>
      <c r="D68" s="535"/>
      <c r="E68" s="535"/>
      <c r="F68" s="535"/>
      <c r="G68" s="535"/>
      <c r="H68" s="535"/>
      <c r="I68" s="535"/>
      <c r="J68" s="355"/>
      <c r="K68" s="355"/>
      <c r="L68" s="399"/>
      <c r="M68" s="399"/>
      <c r="N68" s="399"/>
      <c r="O68" s="399"/>
      <c r="P68" s="399"/>
      <c r="Q68" s="399"/>
      <c r="R68" s="399"/>
      <c r="S68" s="399"/>
      <c r="T68" s="56"/>
      <c r="U68" s="56"/>
      <c r="V68" s="56"/>
      <c r="W68" s="56"/>
      <c r="X68" s="56"/>
      <c r="Y68" s="56"/>
      <c r="Z68" s="56"/>
      <c r="AA68" s="56"/>
      <c r="AB68" s="56"/>
      <c r="AC68" s="56"/>
      <c r="AD68" s="56"/>
      <c r="AE68" s="56"/>
      <c r="AF68" s="56"/>
      <c r="AG68" s="56"/>
      <c r="AH68" s="56"/>
      <c r="AI68" s="56"/>
      <c r="AJ68" s="56"/>
      <c r="AK68" s="56"/>
      <c r="AL68" s="56"/>
      <c r="AM68" s="56"/>
      <c r="AN68" s="56"/>
    </row>
    <row r="69" spans="1:40" x14ac:dyDescent="0.25">
      <c r="A69" s="56"/>
      <c r="B69" s="56"/>
      <c r="C69" s="56"/>
      <c r="D69" s="56"/>
      <c r="E69" s="56"/>
      <c r="F69" s="56"/>
      <c r="T69" s="56"/>
      <c r="U69" s="56"/>
      <c r="V69" s="56"/>
      <c r="W69" s="56"/>
      <c r="X69" s="56"/>
      <c r="Y69" s="56"/>
      <c r="Z69" s="56"/>
      <c r="AA69" s="56"/>
      <c r="AB69" s="56"/>
      <c r="AC69" s="56"/>
      <c r="AD69" s="56"/>
      <c r="AE69" s="56"/>
      <c r="AF69" s="56"/>
      <c r="AG69" s="56"/>
      <c r="AH69" s="56"/>
      <c r="AI69" s="56"/>
      <c r="AJ69" s="56"/>
      <c r="AK69" s="56"/>
      <c r="AL69" s="56"/>
      <c r="AM69" s="56"/>
      <c r="AN69" s="56"/>
    </row>
    <row r="70" spans="1:40" ht="36.75" customHeight="1" x14ac:dyDescent="0.25">
      <c r="A70" s="56"/>
      <c r="B70" s="534"/>
      <c r="C70" s="534"/>
      <c r="D70" s="534"/>
      <c r="E70" s="534"/>
      <c r="F70" s="534"/>
      <c r="G70" s="534"/>
      <c r="H70" s="534"/>
      <c r="I70" s="534"/>
      <c r="J70" s="354"/>
      <c r="K70" s="354"/>
      <c r="L70" s="398"/>
      <c r="M70" s="398"/>
      <c r="N70" s="398"/>
      <c r="O70" s="398"/>
      <c r="P70" s="398"/>
      <c r="Q70" s="398"/>
      <c r="R70" s="398"/>
      <c r="S70" s="398"/>
      <c r="T70" s="56"/>
      <c r="U70" s="56"/>
      <c r="V70" s="56"/>
      <c r="W70" s="56"/>
      <c r="X70" s="56"/>
      <c r="Y70" s="56"/>
      <c r="Z70" s="56"/>
      <c r="AA70" s="56"/>
      <c r="AB70" s="56"/>
      <c r="AC70" s="56"/>
      <c r="AD70" s="56"/>
      <c r="AE70" s="56"/>
      <c r="AF70" s="56"/>
      <c r="AG70" s="56"/>
      <c r="AH70" s="56"/>
      <c r="AI70" s="56"/>
      <c r="AJ70" s="56"/>
      <c r="AK70" s="56"/>
      <c r="AL70" s="56"/>
      <c r="AM70" s="56"/>
      <c r="AN70" s="56"/>
    </row>
    <row r="71" spans="1:40" x14ac:dyDescent="0.25">
      <c r="A71" s="56"/>
      <c r="B71" s="63"/>
      <c r="C71" s="63"/>
      <c r="D71" s="63"/>
      <c r="E71" s="63"/>
      <c r="F71" s="63"/>
      <c r="T71" s="56"/>
      <c r="U71" s="56"/>
      <c r="V71" s="56"/>
      <c r="W71" s="56"/>
      <c r="X71" s="56"/>
      <c r="Y71" s="56"/>
      <c r="Z71" s="56"/>
      <c r="AA71" s="56"/>
      <c r="AB71" s="56"/>
      <c r="AC71" s="56"/>
      <c r="AD71" s="56"/>
      <c r="AE71" s="56"/>
      <c r="AF71" s="56"/>
      <c r="AG71" s="56"/>
      <c r="AH71" s="56"/>
      <c r="AI71" s="56"/>
      <c r="AJ71" s="56"/>
      <c r="AK71" s="56"/>
      <c r="AL71" s="56"/>
      <c r="AM71" s="56"/>
      <c r="AN71" s="56"/>
    </row>
    <row r="72" spans="1:40" ht="51" customHeight="1" x14ac:dyDescent="0.25">
      <c r="A72" s="56"/>
      <c r="B72" s="534"/>
      <c r="C72" s="534"/>
      <c r="D72" s="534"/>
      <c r="E72" s="534"/>
      <c r="F72" s="534"/>
      <c r="G72" s="534"/>
      <c r="H72" s="534"/>
      <c r="I72" s="534"/>
      <c r="J72" s="354"/>
      <c r="K72" s="354"/>
      <c r="L72" s="398"/>
      <c r="M72" s="398"/>
      <c r="N72" s="398"/>
      <c r="O72" s="398"/>
      <c r="P72" s="398"/>
      <c r="Q72" s="398"/>
      <c r="R72" s="398"/>
      <c r="S72" s="398"/>
      <c r="T72" s="56"/>
      <c r="U72" s="56"/>
      <c r="V72" s="56"/>
      <c r="W72" s="56"/>
      <c r="X72" s="56"/>
      <c r="Y72" s="56"/>
      <c r="Z72" s="56"/>
      <c r="AA72" s="56"/>
      <c r="AB72" s="56"/>
      <c r="AC72" s="56"/>
      <c r="AD72" s="56"/>
      <c r="AE72" s="56"/>
      <c r="AF72" s="56"/>
      <c r="AG72" s="56"/>
      <c r="AH72" s="56"/>
      <c r="AI72" s="56"/>
      <c r="AJ72" s="56"/>
      <c r="AK72" s="56"/>
      <c r="AL72" s="56"/>
      <c r="AM72" s="56"/>
      <c r="AN72" s="56"/>
    </row>
    <row r="73" spans="1:40" ht="32.25" customHeight="1" x14ac:dyDescent="0.25">
      <c r="A73" s="56"/>
      <c r="B73" s="535"/>
      <c r="C73" s="535"/>
      <c r="D73" s="535"/>
      <c r="E73" s="535"/>
      <c r="F73" s="535"/>
      <c r="G73" s="535"/>
      <c r="H73" s="535"/>
      <c r="I73" s="535"/>
      <c r="J73" s="355"/>
      <c r="K73" s="355"/>
      <c r="L73" s="399"/>
      <c r="M73" s="399"/>
      <c r="N73" s="399"/>
      <c r="O73" s="399"/>
      <c r="P73" s="399"/>
      <c r="Q73" s="399"/>
      <c r="R73" s="399"/>
      <c r="S73" s="399"/>
      <c r="T73" s="56"/>
      <c r="U73" s="56"/>
      <c r="V73" s="56"/>
      <c r="W73" s="56"/>
      <c r="X73" s="56"/>
      <c r="Y73" s="56"/>
      <c r="Z73" s="56"/>
      <c r="AA73" s="56"/>
      <c r="AB73" s="56"/>
      <c r="AC73" s="56"/>
      <c r="AD73" s="56"/>
      <c r="AE73" s="56"/>
      <c r="AF73" s="56"/>
      <c r="AG73" s="56"/>
      <c r="AH73" s="56"/>
      <c r="AI73" s="56"/>
      <c r="AJ73" s="56"/>
      <c r="AK73" s="56"/>
      <c r="AL73" s="56"/>
      <c r="AM73" s="56"/>
      <c r="AN73" s="56"/>
    </row>
    <row r="74" spans="1:40" ht="51.75" customHeight="1" x14ac:dyDescent="0.25">
      <c r="A74" s="56"/>
      <c r="B74" s="534"/>
      <c r="C74" s="534"/>
      <c r="D74" s="534"/>
      <c r="E74" s="534"/>
      <c r="F74" s="534"/>
      <c r="G74" s="534"/>
      <c r="H74" s="534"/>
      <c r="I74" s="534"/>
      <c r="J74" s="354"/>
      <c r="K74" s="354"/>
      <c r="L74" s="398"/>
      <c r="M74" s="398"/>
      <c r="N74" s="398"/>
      <c r="O74" s="398"/>
      <c r="P74" s="398"/>
      <c r="Q74" s="398"/>
      <c r="R74" s="398"/>
      <c r="S74" s="398"/>
      <c r="T74" s="56"/>
      <c r="U74" s="56"/>
      <c r="V74" s="56"/>
      <c r="W74" s="56"/>
      <c r="X74" s="56"/>
      <c r="Y74" s="56"/>
      <c r="Z74" s="56"/>
      <c r="AA74" s="56"/>
      <c r="AB74" s="56"/>
      <c r="AC74" s="56"/>
      <c r="AD74" s="56"/>
      <c r="AE74" s="56"/>
      <c r="AF74" s="56"/>
      <c r="AG74" s="56"/>
      <c r="AH74" s="56"/>
      <c r="AI74" s="56"/>
      <c r="AJ74" s="56"/>
      <c r="AK74" s="56"/>
      <c r="AL74" s="56"/>
      <c r="AM74" s="56"/>
      <c r="AN74" s="56"/>
    </row>
    <row r="75" spans="1:40" ht="21.75" customHeight="1" x14ac:dyDescent="0.25">
      <c r="A75" s="56"/>
      <c r="B75" s="532"/>
      <c r="C75" s="532"/>
      <c r="D75" s="532"/>
      <c r="E75" s="532"/>
      <c r="F75" s="532"/>
      <c r="G75" s="532"/>
      <c r="H75" s="532"/>
      <c r="I75" s="532"/>
      <c r="J75" s="352"/>
      <c r="K75" s="352"/>
      <c r="L75" s="396"/>
      <c r="M75" s="396"/>
      <c r="N75" s="396"/>
      <c r="O75" s="396"/>
      <c r="P75" s="396"/>
      <c r="Q75" s="396"/>
      <c r="R75" s="396"/>
      <c r="S75" s="396"/>
      <c r="T75" s="56"/>
      <c r="U75" s="56"/>
      <c r="V75" s="56"/>
      <c r="W75" s="56"/>
      <c r="X75" s="56"/>
      <c r="Y75" s="56"/>
      <c r="Z75" s="56"/>
      <c r="AA75" s="56"/>
      <c r="AB75" s="56"/>
      <c r="AC75" s="56"/>
      <c r="AD75" s="56"/>
      <c r="AE75" s="56"/>
      <c r="AF75" s="56"/>
      <c r="AG75" s="56"/>
      <c r="AH75" s="56"/>
      <c r="AI75" s="56"/>
      <c r="AJ75" s="56"/>
      <c r="AK75" s="56"/>
      <c r="AL75" s="56"/>
      <c r="AM75" s="56"/>
      <c r="AN75" s="56"/>
    </row>
    <row r="76" spans="1:40" ht="23.25" customHeight="1" x14ac:dyDescent="0.25">
      <c r="A76" s="56"/>
      <c r="B76" s="58"/>
      <c r="C76" s="58"/>
      <c r="D76" s="58"/>
      <c r="E76" s="58"/>
      <c r="F76" s="58"/>
      <c r="T76" s="56"/>
      <c r="U76" s="56"/>
      <c r="V76" s="56"/>
      <c r="W76" s="56"/>
      <c r="X76" s="56"/>
      <c r="Y76" s="56"/>
      <c r="Z76" s="56"/>
      <c r="AA76" s="56"/>
      <c r="AB76" s="56"/>
      <c r="AC76" s="56"/>
      <c r="AD76" s="56"/>
      <c r="AE76" s="56"/>
      <c r="AF76" s="56"/>
      <c r="AG76" s="56"/>
      <c r="AH76" s="56"/>
      <c r="AI76" s="56"/>
      <c r="AJ76" s="56"/>
      <c r="AK76" s="56"/>
      <c r="AL76" s="56"/>
      <c r="AM76" s="56"/>
      <c r="AN76" s="56"/>
    </row>
    <row r="77" spans="1:40" ht="18.75" customHeight="1" x14ac:dyDescent="0.25">
      <c r="A77" s="56"/>
      <c r="B77" s="533"/>
      <c r="C77" s="533"/>
      <c r="D77" s="533"/>
      <c r="E77" s="533"/>
      <c r="F77" s="533"/>
      <c r="G77" s="533"/>
      <c r="H77" s="533"/>
      <c r="I77" s="533"/>
      <c r="J77" s="353"/>
      <c r="K77" s="353"/>
      <c r="L77" s="397"/>
      <c r="M77" s="397"/>
      <c r="N77" s="397"/>
      <c r="O77" s="397"/>
      <c r="P77" s="397"/>
      <c r="Q77" s="397"/>
      <c r="R77" s="397"/>
      <c r="S77" s="397"/>
      <c r="T77" s="56"/>
      <c r="U77" s="56"/>
      <c r="V77" s="56"/>
      <c r="W77" s="56"/>
      <c r="X77" s="56"/>
      <c r="Y77" s="56"/>
      <c r="Z77" s="56"/>
      <c r="AA77" s="56"/>
      <c r="AB77" s="56"/>
      <c r="AC77" s="56"/>
      <c r="AD77" s="56"/>
      <c r="AE77" s="56"/>
      <c r="AF77" s="56"/>
      <c r="AG77" s="56"/>
      <c r="AH77" s="56"/>
      <c r="AI77" s="56"/>
      <c r="AJ77" s="56"/>
      <c r="AK77" s="56"/>
      <c r="AL77" s="56"/>
      <c r="AM77" s="56"/>
      <c r="AN77" s="56"/>
    </row>
    <row r="78" spans="1:40" x14ac:dyDescent="0.25">
      <c r="A78" s="56"/>
      <c r="B78" s="56"/>
      <c r="C78" s="56"/>
      <c r="D78" s="56"/>
      <c r="E78" s="56"/>
      <c r="F78" s="56"/>
      <c r="T78" s="56"/>
      <c r="U78" s="56"/>
      <c r="V78" s="56"/>
      <c r="W78" s="56"/>
      <c r="X78" s="56"/>
      <c r="Y78" s="56"/>
      <c r="Z78" s="56"/>
      <c r="AA78" s="56"/>
      <c r="AB78" s="56"/>
      <c r="AC78" s="56"/>
      <c r="AD78" s="56"/>
      <c r="AE78" s="56"/>
      <c r="AF78" s="56"/>
      <c r="AG78" s="56"/>
      <c r="AH78" s="56"/>
      <c r="AI78" s="56"/>
      <c r="AJ78" s="56"/>
      <c r="AK78" s="56"/>
      <c r="AL78" s="56"/>
      <c r="AM78" s="56"/>
      <c r="AN78" s="56"/>
    </row>
    <row r="79" spans="1:40" x14ac:dyDescent="0.25">
      <c r="A79" s="56"/>
      <c r="B79" s="56"/>
      <c r="C79" s="56"/>
      <c r="D79" s="56"/>
      <c r="E79" s="56"/>
      <c r="F79" s="56"/>
      <c r="T79" s="56"/>
      <c r="U79" s="56"/>
      <c r="V79" s="56"/>
      <c r="W79" s="56"/>
      <c r="X79" s="56"/>
      <c r="Y79" s="56"/>
      <c r="Z79" s="56"/>
      <c r="AA79" s="56"/>
      <c r="AB79" s="56"/>
      <c r="AC79" s="56"/>
      <c r="AD79" s="56"/>
      <c r="AE79" s="56"/>
      <c r="AF79" s="56"/>
      <c r="AG79" s="56"/>
      <c r="AH79" s="56"/>
      <c r="AI79" s="56"/>
      <c r="AJ79" s="56"/>
      <c r="AK79" s="56"/>
      <c r="AL79" s="56"/>
      <c r="AM79" s="56"/>
      <c r="AN79" s="56"/>
    </row>
    <row r="80" spans="1:4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8">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 ref="AN20:AO21"/>
    <mergeCell ref="T21:U21"/>
    <mergeCell ref="V21:W21"/>
    <mergeCell ref="X21:Y21"/>
    <mergeCell ref="Z21:AA21"/>
    <mergeCell ref="AB21:AC21"/>
    <mergeCell ref="AD21:AE21"/>
    <mergeCell ref="AF21:AG21"/>
    <mergeCell ref="AB20:AE20"/>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12:AO12"/>
    <mergeCell ref="A4:AO4"/>
    <mergeCell ref="A6:AO6"/>
    <mergeCell ref="A8:AO8"/>
    <mergeCell ref="A9:AO9"/>
    <mergeCell ref="A11:AO11"/>
  </mergeCells>
  <conditionalFormatting sqref="C30 AB24:AC24">
    <cfRule type="cellIs" dxfId="29" priority="54" operator="greaterThan">
      <formula>0</formula>
    </cfRule>
  </conditionalFormatting>
  <conditionalFormatting sqref="C31">
    <cfRule type="cellIs" dxfId="28" priority="53" operator="greaterThan">
      <formula>0</formula>
    </cfRule>
  </conditionalFormatting>
  <conditionalFormatting sqref="C31">
    <cfRule type="cellIs" dxfId="27" priority="52" operator="greaterThan">
      <formula>0</formula>
    </cfRule>
  </conditionalFormatting>
  <conditionalFormatting sqref="C31">
    <cfRule type="cellIs" dxfId="26" priority="51" operator="greaterThan">
      <formula>0</formula>
    </cfRule>
  </conditionalFormatting>
  <conditionalFormatting sqref="AF24:AG24 AJ24:AK24 T25:W64 C24:C64 Y25:Y64 AB24:AC24 E24:E64 AN24:AN64">
    <cfRule type="cellIs" dxfId="25" priority="50" operator="notEqual">
      <formula>0</formula>
    </cfRule>
  </conditionalFormatting>
  <conditionalFormatting sqref="AF24:AG24 AJ24:AK24">
    <cfRule type="cellIs" dxfId="24" priority="49" operator="greaterThan">
      <formula>0</formula>
    </cfRule>
  </conditionalFormatting>
  <conditionalFormatting sqref="AF24:AG24 AJ24:AK24">
    <cfRule type="cellIs" dxfId="23" priority="48" operator="greaterThan">
      <formula>0</formula>
    </cfRule>
  </conditionalFormatting>
  <conditionalFormatting sqref="AF24:AG24 AJ24:AK24">
    <cfRule type="cellIs" dxfId="22" priority="47" operator="greaterThan">
      <formula>0</formula>
    </cfRule>
  </conditionalFormatting>
  <conditionalFormatting sqref="D30">
    <cfRule type="cellIs" dxfId="21" priority="46" operator="greaterThan">
      <formula>0</formula>
    </cfRule>
  </conditionalFormatting>
  <conditionalFormatting sqref="D31">
    <cfRule type="cellIs" dxfId="20" priority="45" operator="greaterThan">
      <formula>0</formula>
    </cfRule>
  </conditionalFormatting>
  <conditionalFormatting sqref="D31">
    <cfRule type="cellIs" dxfId="19" priority="44" operator="greaterThan">
      <formula>0</formula>
    </cfRule>
  </conditionalFormatting>
  <conditionalFormatting sqref="D31">
    <cfRule type="cellIs" dxfId="18" priority="43" operator="greaterThan">
      <formula>0</formula>
    </cfRule>
  </conditionalFormatting>
  <conditionalFormatting sqref="D25:D64">
    <cfRule type="cellIs" dxfId="17" priority="42" operator="notEqual">
      <formula>0</formula>
    </cfRule>
  </conditionalFormatting>
  <conditionalFormatting sqref="AA25:AC64 AF25:AG64 AJ25:AK64">
    <cfRule type="cellIs" dxfId="16" priority="41" operator="notEqual">
      <formula>0</formula>
    </cfRule>
  </conditionalFormatting>
  <conditionalFormatting sqref="F24:F64">
    <cfRule type="cellIs" dxfId="15" priority="26" operator="notEqual">
      <formula>0</formula>
    </cfRule>
  </conditionalFormatting>
  <conditionalFormatting sqref="X25:X64">
    <cfRule type="cellIs" dxfId="14" priority="16" operator="notEqual">
      <formula>0</formula>
    </cfRule>
  </conditionalFormatting>
  <conditionalFormatting sqref="Z25:Z64">
    <cfRule type="cellIs" dxfId="13" priority="14" operator="notEqual">
      <formula>0</formula>
    </cfRule>
  </conditionalFormatting>
  <conditionalFormatting sqref="AO24:AO64">
    <cfRule type="cellIs" dxfId="12" priority="13" operator="notEqual">
      <formula>0</formula>
    </cfRule>
  </conditionalFormatting>
  <conditionalFormatting sqref="M43:S43 M51:S51 Q36:S42 H36:P36 M37:P42 G24:G43 G58:S64 H43:K43 G51:K51 H24:S35 T24:AA24">
    <cfRule type="cellIs" dxfId="11" priority="12" operator="notEqual">
      <formula>0</formula>
    </cfRule>
  </conditionalFormatting>
  <conditionalFormatting sqref="L43 L51">
    <cfRule type="cellIs" dxfId="10" priority="11" operator="notEqual">
      <formula>0</formula>
    </cfRule>
  </conditionalFormatting>
  <conditionalFormatting sqref="H37:K42">
    <cfRule type="cellIs" dxfId="9" priority="10" operator="notEqual">
      <formula>0</formula>
    </cfRule>
  </conditionalFormatting>
  <conditionalFormatting sqref="L37:L42">
    <cfRule type="cellIs" dxfId="8" priority="9" operator="notEqual">
      <formula>0</formula>
    </cfRule>
  </conditionalFormatting>
  <conditionalFormatting sqref="G50 G44 M44:M50 H44:K50">
    <cfRule type="cellIs" dxfId="7" priority="8" operator="notEqual">
      <formula>0</formula>
    </cfRule>
  </conditionalFormatting>
  <conditionalFormatting sqref="G45:G49">
    <cfRule type="cellIs" dxfId="6" priority="7" operator="notEqual">
      <formula>0</formula>
    </cfRule>
  </conditionalFormatting>
  <conditionalFormatting sqref="L44:L50">
    <cfRule type="cellIs" dxfId="5" priority="6" operator="notEqual">
      <formula>0</formula>
    </cfRule>
  </conditionalFormatting>
  <conditionalFormatting sqref="M52:M56 G52:G57 H57:M57 H52:K56">
    <cfRule type="cellIs" dxfId="4" priority="5" operator="notEqual">
      <formula>0</formula>
    </cfRule>
  </conditionalFormatting>
  <conditionalFormatting sqref="L52:L56">
    <cfRule type="cellIs" dxfId="3" priority="4" operator="notEqual">
      <formula>0</formula>
    </cfRule>
  </conditionalFormatting>
  <conditionalFormatting sqref="N44:S50">
    <cfRule type="cellIs" dxfId="2" priority="3" operator="notEqual">
      <formula>0</formula>
    </cfRule>
  </conditionalFormatting>
  <conditionalFormatting sqref="N52:S57">
    <cfRule type="cellIs" dxfId="1" priority="2" operator="notEqual">
      <formula>0</formula>
    </cfRule>
  </conditionalFormatting>
  <conditionalFormatting sqref="D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W22" sqref="W22:W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46" t="str">
        <f>'1. паспорт местоположение'!A5:C5</f>
        <v>Год раскрытия информации: 2020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row>
    <row r="6" spans="1:48" ht="18.75" x14ac:dyDescent="0.3">
      <c r="AV6" s="14"/>
    </row>
    <row r="7" spans="1:48" ht="18.75" x14ac:dyDescent="0.25">
      <c r="A7" s="457" t="s">
        <v>6</v>
      </c>
      <c r="B7" s="457"/>
      <c r="C7" s="457"/>
      <c r="D7" s="457"/>
      <c r="E7" s="457"/>
      <c r="F7" s="457"/>
      <c r="G7" s="457"/>
      <c r="H7" s="457"/>
      <c r="I7" s="457"/>
      <c r="J7" s="457"/>
      <c r="K7" s="457"/>
      <c r="L7" s="457"/>
      <c r="M7" s="457"/>
      <c r="N7" s="457"/>
      <c r="O7" s="457"/>
      <c r="P7" s="457"/>
      <c r="Q7" s="457"/>
      <c r="R7" s="457"/>
      <c r="S7" s="457"/>
      <c r="T7" s="457"/>
      <c r="U7" s="457"/>
      <c r="V7" s="457"/>
      <c r="W7" s="457"/>
      <c r="X7" s="457"/>
      <c r="Y7" s="457"/>
      <c r="Z7" s="457"/>
      <c r="AA7" s="457"/>
      <c r="AB7" s="457"/>
      <c r="AC7" s="457"/>
      <c r="AD7" s="457"/>
      <c r="AE7" s="457"/>
      <c r="AF7" s="457"/>
      <c r="AG7" s="457"/>
      <c r="AH7" s="457"/>
      <c r="AI7" s="457"/>
      <c r="AJ7" s="457"/>
      <c r="AK7" s="457"/>
      <c r="AL7" s="457"/>
      <c r="AM7" s="457"/>
      <c r="AN7" s="457"/>
      <c r="AO7" s="457"/>
      <c r="AP7" s="457"/>
      <c r="AQ7" s="457"/>
      <c r="AR7" s="457"/>
      <c r="AS7" s="457"/>
      <c r="AT7" s="457"/>
      <c r="AU7" s="457"/>
      <c r="AV7" s="457"/>
    </row>
    <row r="8" spans="1:48" ht="18.75" x14ac:dyDescent="0.25">
      <c r="A8" s="457"/>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c r="AD8" s="457"/>
      <c r="AE8" s="457"/>
      <c r="AF8" s="457"/>
      <c r="AG8" s="457"/>
      <c r="AH8" s="457"/>
      <c r="AI8" s="457"/>
      <c r="AJ8" s="457"/>
      <c r="AK8" s="457"/>
      <c r="AL8" s="457"/>
      <c r="AM8" s="457"/>
      <c r="AN8" s="457"/>
      <c r="AO8" s="457"/>
      <c r="AP8" s="457"/>
      <c r="AQ8" s="457"/>
      <c r="AR8" s="457"/>
      <c r="AS8" s="457"/>
      <c r="AT8" s="457"/>
      <c r="AU8" s="457"/>
      <c r="AV8" s="457"/>
    </row>
    <row r="9" spans="1:48" x14ac:dyDescent="0.25">
      <c r="A9" s="458" t="str">
        <f>'1. паспорт местоположение'!A9:C9</f>
        <v>Акционерное общество "Янтарьэнерго" ДЗО  ПАО "Россети"</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c r="AN9" s="458"/>
      <c r="AO9" s="458"/>
      <c r="AP9" s="458"/>
      <c r="AQ9" s="458"/>
      <c r="AR9" s="458"/>
      <c r="AS9" s="458"/>
      <c r="AT9" s="458"/>
      <c r="AU9" s="458"/>
      <c r="AV9" s="458"/>
    </row>
    <row r="10" spans="1:48" ht="15.75" x14ac:dyDescent="0.25">
      <c r="A10" s="462" t="s">
        <v>5</v>
      </c>
      <c r="B10" s="462"/>
      <c r="C10" s="462"/>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A10" s="462"/>
      <c r="AB10" s="462"/>
      <c r="AC10" s="462"/>
      <c r="AD10" s="462"/>
      <c r="AE10" s="462"/>
      <c r="AF10" s="462"/>
      <c r="AG10" s="462"/>
      <c r="AH10" s="462"/>
      <c r="AI10" s="462"/>
      <c r="AJ10" s="462"/>
      <c r="AK10" s="462"/>
      <c r="AL10" s="462"/>
      <c r="AM10" s="462"/>
      <c r="AN10" s="462"/>
      <c r="AO10" s="462"/>
      <c r="AP10" s="462"/>
      <c r="AQ10" s="462"/>
      <c r="AR10" s="462"/>
      <c r="AS10" s="462"/>
      <c r="AT10" s="462"/>
      <c r="AU10" s="462"/>
      <c r="AV10" s="462"/>
    </row>
    <row r="11" spans="1:48" ht="18.75" x14ac:dyDescent="0.25">
      <c r="A11" s="457"/>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c r="AH11" s="457"/>
      <c r="AI11" s="457"/>
      <c r="AJ11" s="457"/>
      <c r="AK11" s="457"/>
      <c r="AL11" s="457"/>
      <c r="AM11" s="457"/>
      <c r="AN11" s="457"/>
      <c r="AO11" s="457"/>
      <c r="AP11" s="457"/>
      <c r="AQ11" s="457"/>
      <c r="AR11" s="457"/>
      <c r="AS11" s="457"/>
      <c r="AT11" s="457"/>
      <c r="AU11" s="457"/>
      <c r="AV11" s="457"/>
    </row>
    <row r="12" spans="1:48" x14ac:dyDescent="0.25">
      <c r="A12" s="458" t="str">
        <f>'1. паспорт местоположение'!A12:C12</f>
        <v>H_16-0274</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c r="AT12" s="458"/>
      <c r="AU12" s="458"/>
      <c r="AV12" s="458"/>
    </row>
    <row r="13" spans="1:48" ht="15.75" x14ac:dyDescent="0.25">
      <c r="A13" s="462" t="s">
        <v>4</v>
      </c>
      <c r="B13" s="462"/>
      <c r="C13" s="462"/>
      <c r="D13" s="462"/>
      <c r="E13" s="462"/>
      <c r="F13" s="462"/>
      <c r="G13" s="462"/>
      <c r="H13" s="462"/>
      <c r="I13" s="462"/>
      <c r="J13" s="462"/>
      <c r="K13" s="462"/>
      <c r="L13" s="462"/>
      <c r="M13" s="462"/>
      <c r="N13" s="462"/>
      <c r="O13" s="462"/>
      <c r="P13" s="462"/>
      <c r="Q13" s="462"/>
      <c r="R13" s="462"/>
      <c r="S13" s="462"/>
      <c r="T13" s="462"/>
      <c r="U13" s="462"/>
      <c r="V13" s="462"/>
      <c r="W13" s="462"/>
      <c r="X13" s="462"/>
      <c r="Y13" s="462"/>
      <c r="Z13" s="462"/>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row>
    <row r="14" spans="1:48" ht="18.75" x14ac:dyDescent="0.25">
      <c r="A14" s="463"/>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c r="AU14" s="463"/>
      <c r="AV14" s="463"/>
    </row>
    <row r="15" spans="1:48" x14ac:dyDescent="0.25">
      <c r="A15"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c r="AT15" s="458"/>
      <c r="AU15" s="458"/>
      <c r="AV15" s="458"/>
    </row>
    <row r="16" spans="1:48" ht="15.75" x14ac:dyDescent="0.25">
      <c r="A16" s="462" t="s">
        <v>3</v>
      </c>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c r="AE16" s="462"/>
      <c r="AF16" s="462"/>
      <c r="AG16" s="462"/>
      <c r="AH16" s="462"/>
      <c r="AI16" s="462"/>
      <c r="AJ16" s="462"/>
      <c r="AK16" s="462"/>
      <c r="AL16" s="462"/>
      <c r="AM16" s="462"/>
      <c r="AN16" s="462"/>
      <c r="AO16" s="462"/>
      <c r="AP16" s="462"/>
      <c r="AQ16" s="462"/>
      <c r="AR16" s="462"/>
      <c r="AS16" s="462"/>
      <c r="AT16" s="462"/>
      <c r="AU16" s="462"/>
      <c r="AV16" s="462"/>
    </row>
    <row r="17" spans="1:48" x14ac:dyDescent="0.25">
      <c r="A17" s="497"/>
      <c r="B17" s="497"/>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7"/>
      <c r="AB17" s="497"/>
      <c r="AC17" s="497"/>
      <c r="AD17" s="497"/>
      <c r="AE17" s="497"/>
      <c r="AF17" s="497"/>
      <c r="AG17" s="497"/>
      <c r="AH17" s="497"/>
      <c r="AI17" s="497"/>
      <c r="AJ17" s="497"/>
      <c r="AK17" s="497"/>
      <c r="AL17" s="497"/>
      <c r="AM17" s="497"/>
      <c r="AN17" s="497"/>
      <c r="AO17" s="497"/>
      <c r="AP17" s="497"/>
      <c r="AQ17" s="497"/>
      <c r="AR17" s="497"/>
      <c r="AS17" s="497"/>
      <c r="AT17" s="497"/>
      <c r="AU17" s="497"/>
      <c r="AV17" s="497"/>
    </row>
    <row r="18" spans="1:48" ht="14.25" customHeight="1" x14ac:dyDescent="0.25">
      <c r="A18" s="497"/>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c r="AD18" s="497"/>
      <c r="AE18" s="497"/>
      <c r="AF18" s="497"/>
      <c r="AG18" s="497"/>
      <c r="AH18" s="497"/>
      <c r="AI18" s="497"/>
      <c r="AJ18" s="497"/>
      <c r="AK18" s="497"/>
      <c r="AL18" s="497"/>
      <c r="AM18" s="497"/>
      <c r="AN18" s="497"/>
      <c r="AO18" s="497"/>
      <c r="AP18" s="497"/>
      <c r="AQ18" s="497"/>
      <c r="AR18" s="497"/>
      <c r="AS18" s="497"/>
      <c r="AT18" s="497"/>
      <c r="AU18" s="497"/>
      <c r="AV18" s="497"/>
    </row>
    <row r="19" spans="1:48" x14ac:dyDescent="0.25">
      <c r="A19" s="497"/>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497"/>
      <c r="AH19" s="497"/>
      <c r="AI19" s="497"/>
      <c r="AJ19" s="497"/>
      <c r="AK19" s="497"/>
      <c r="AL19" s="497"/>
      <c r="AM19" s="497"/>
      <c r="AN19" s="497"/>
      <c r="AO19" s="497"/>
      <c r="AP19" s="497"/>
      <c r="AQ19" s="497"/>
      <c r="AR19" s="497"/>
      <c r="AS19" s="497"/>
      <c r="AT19" s="497"/>
      <c r="AU19" s="497"/>
      <c r="AV19" s="497"/>
    </row>
    <row r="20" spans="1:48" s="21" customFormat="1" x14ac:dyDescent="0.25">
      <c r="A20" s="491"/>
      <c r="B20" s="491"/>
      <c r="C20" s="491"/>
      <c r="D20" s="491"/>
      <c r="E20" s="491"/>
      <c r="F20" s="491"/>
      <c r="G20" s="491"/>
      <c r="H20" s="491"/>
      <c r="I20" s="491"/>
      <c r="J20" s="491"/>
      <c r="K20" s="491"/>
      <c r="L20" s="491"/>
      <c r="M20" s="491"/>
      <c r="N20" s="491"/>
      <c r="O20" s="491"/>
      <c r="P20" s="491"/>
      <c r="Q20" s="491"/>
      <c r="R20" s="491"/>
      <c r="S20" s="491"/>
      <c r="T20" s="491"/>
      <c r="U20" s="491"/>
      <c r="V20" s="491"/>
      <c r="W20" s="491"/>
      <c r="X20" s="491"/>
      <c r="Y20" s="491"/>
      <c r="Z20" s="491"/>
      <c r="AA20" s="491"/>
      <c r="AB20" s="491"/>
      <c r="AC20" s="491"/>
      <c r="AD20" s="491"/>
      <c r="AE20" s="491"/>
      <c r="AF20" s="491"/>
      <c r="AG20" s="491"/>
      <c r="AH20" s="491"/>
      <c r="AI20" s="491"/>
      <c r="AJ20" s="491"/>
      <c r="AK20" s="491"/>
      <c r="AL20" s="491"/>
      <c r="AM20" s="491"/>
      <c r="AN20" s="491"/>
      <c r="AO20" s="491"/>
      <c r="AP20" s="491"/>
      <c r="AQ20" s="491"/>
      <c r="AR20" s="491"/>
      <c r="AS20" s="491"/>
      <c r="AT20" s="491"/>
      <c r="AU20" s="491"/>
      <c r="AV20" s="491"/>
    </row>
    <row r="21" spans="1:48" s="21" customFormat="1" x14ac:dyDescent="0.25">
      <c r="A21" s="573" t="s">
        <v>450</v>
      </c>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3"/>
      <c r="AS21" s="573"/>
      <c r="AT21" s="573"/>
      <c r="AU21" s="573"/>
      <c r="AV21" s="573"/>
    </row>
    <row r="22" spans="1:48" s="21" customFormat="1" ht="58.5" customHeight="1" x14ac:dyDescent="0.25">
      <c r="A22" s="564" t="s">
        <v>49</v>
      </c>
      <c r="B22" s="575" t="s">
        <v>21</v>
      </c>
      <c r="C22" s="564" t="s">
        <v>48</v>
      </c>
      <c r="D22" s="564" t="s">
        <v>47</v>
      </c>
      <c r="E22" s="578" t="s">
        <v>461</v>
      </c>
      <c r="F22" s="579"/>
      <c r="G22" s="579"/>
      <c r="H22" s="579"/>
      <c r="I22" s="579"/>
      <c r="J22" s="579"/>
      <c r="K22" s="579"/>
      <c r="L22" s="580"/>
      <c r="M22" s="564" t="s">
        <v>46</v>
      </c>
      <c r="N22" s="564" t="s">
        <v>45</v>
      </c>
      <c r="O22" s="564" t="s">
        <v>44</v>
      </c>
      <c r="P22" s="559" t="s">
        <v>232</v>
      </c>
      <c r="Q22" s="559" t="s">
        <v>43</v>
      </c>
      <c r="R22" s="559" t="s">
        <v>42</v>
      </c>
      <c r="S22" s="559" t="s">
        <v>41</v>
      </c>
      <c r="T22" s="559"/>
      <c r="U22" s="581" t="s">
        <v>40</v>
      </c>
      <c r="V22" s="581" t="s">
        <v>39</v>
      </c>
      <c r="W22" s="559" t="s">
        <v>38</v>
      </c>
      <c r="X22" s="559" t="s">
        <v>37</v>
      </c>
      <c r="Y22" s="559" t="s">
        <v>36</v>
      </c>
      <c r="Z22" s="566" t="s">
        <v>35</v>
      </c>
      <c r="AA22" s="559" t="s">
        <v>34</v>
      </c>
      <c r="AB22" s="559" t="s">
        <v>33</v>
      </c>
      <c r="AC22" s="559" t="s">
        <v>32</v>
      </c>
      <c r="AD22" s="559" t="s">
        <v>31</v>
      </c>
      <c r="AE22" s="559" t="s">
        <v>30</v>
      </c>
      <c r="AF22" s="559" t="s">
        <v>29</v>
      </c>
      <c r="AG22" s="559"/>
      <c r="AH22" s="559"/>
      <c r="AI22" s="559"/>
      <c r="AJ22" s="559"/>
      <c r="AK22" s="559"/>
      <c r="AL22" s="559" t="s">
        <v>28</v>
      </c>
      <c r="AM22" s="559"/>
      <c r="AN22" s="559"/>
      <c r="AO22" s="559"/>
      <c r="AP22" s="559" t="s">
        <v>27</v>
      </c>
      <c r="AQ22" s="559"/>
      <c r="AR22" s="559" t="s">
        <v>26</v>
      </c>
      <c r="AS22" s="559" t="s">
        <v>25</v>
      </c>
      <c r="AT22" s="559" t="s">
        <v>24</v>
      </c>
      <c r="AU22" s="559" t="s">
        <v>23</v>
      </c>
      <c r="AV22" s="567" t="s">
        <v>22</v>
      </c>
    </row>
    <row r="23" spans="1:48" s="21" customFormat="1" ht="64.5" customHeight="1" x14ac:dyDescent="0.25">
      <c r="A23" s="574"/>
      <c r="B23" s="576"/>
      <c r="C23" s="574"/>
      <c r="D23" s="574"/>
      <c r="E23" s="569" t="s">
        <v>20</v>
      </c>
      <c r="F23" s="560" t="s">
        <v>125</v>
      </c>
      <c r="G23" s="560" t="s">
        <v>124</v>
      </c>
      <c r="H23" s="560" t="s">
        <v>123</v>
      </c>
      <c r="I23" s="562" t="s">
        <v>371</v>
      </c>
      <c r="J23" s="562" t="s">
        <v>372</v>
      </c>
      <c r="K23" s="562" t="s">
        <v>373</v>
      </c>
      <c r="L23" s="560" t="s">
        <v>73</v>
      </c>
      <c r="M23" s="574"/>
      <c r="N23" s="574"/>
      <c r="O23" s="574"/>
      <c r="P23" s="559"/>
      <c r="Q23" s="559"/>
      <c r="R23" s="559"/>
      <c r="S23" s="571" t="s">
        <v>1</v>
      </c>
      <c r="T23" s="571" t="s">
        <v>8</v>
      </c>
      <c r="U23" s="581"/>
      <c r="V23" s="581"/>
      <c r="W23" s="559"/>
      <c r="X23" s="559"/>
      <c r="Y23" s="559"/>
      <c r="Z23" s="559"/>
      <c r="AA23" s="559"/>
      <c r="AB23" s="559"/>
      <c r="AC23" s="559"/>
      <c r="AD23" s="559"/>
      <c r="AE23" s="559"/>
      <c r="AF23" s="559" t="s">
        <v>19</v>
      </c>
      <c r="AG23" s="559"/>
      <c r="AH23" s="559" t="s">
        <v>18</v>
      </c>
      <c r="AI23" s="559"/>
      <c r="AJ23" s="564" t="s">
        <v>17</v>
      </c>
      <c r="AK23" s="564" t="s">
        <v>16</v>
      </c>
      <c r="AL23" s="564" t="s">
        <v>15</v>
      </c>
      <c r="AM23" s="564" t="s">
        <v>14</v>
      </c>
      <c r="AN23" s="564" t="s">
        <v>13</v>
      </c>
      <c r="AO23" s="564" t="s">
        <v>12</v>
      </c>
      <c r="AP23" s="564" t="s">
        <v>11</v>
      </c>
      <c r="AQ23" s="582" t="s">
        <v>8</v>
      </c>
      <c r="AR23" s="559"/>
      <c r="AS23" s="559"/>
      <c r="AT23" s="559"/>
      <c r="AU23" s="559"/>
      <c r="AV23" s="568"/>
    </row>
    <row r="24" spans="1:48" s="21" customFormat="1" ht="96.75" customHeight="1" x14ac:dyDescent="0.25">
      <c r="A24" s="565"/>
      <c r="B24" s="577"/>
      <c r="C24" s="565"/>
      <c r="D24" s="565"/>
      <c r="E24" s="570"/>
      <c r="F24" s="561"/>
      <c r="G24" s="561"/>
      <c r="H24" s="561"/>
      <c r="I24" s="563"/>
      <c r="J24" s="563"/>
      <c r="K24" s="563"/>
      <c r="L24" s="561"/>
      <c r="M24" s="565"/>
      <c r="N24" s="565"/>
      <c r="O24" s="565"/>
      <c r="P24" s="559"/>
      <c r="Q24" s="559"/>
      <c r="R24" s="559"/>
      <c r="S24" s="572"/>
      <c r="T24" s="572"/>
      <c r="U24" s="581"/>
      <c r="V24" s="581"/>
      <c r="W24" s="559"/>
      <c r="X24" s="559"/>
      <c r="Y24" s="559"/>
      <c r="Z24" s="559"/>
      <c r="AA24" s="559"/>
      <c r="AB24" s="559"/>
      <c r="AC24" s="559"/>
      <c r="AD24" s="559"/>
      <c r="AE24" s="559"/>
      <c r="AF24" s="137" t="s">
        <v>10</v>
      </c>
      <c r="AG24" s="137" t="s">
        <v>9</v>
      </c>
      <c r="AH24" s="138" t="s">
        <v>1</v>
      </c>
      <c r="AI24" s="138" t="s">
        <v>8</v>
      </c>
      <c r="AJ24" s="565"/>
      <c r="AK24" s="565"/>
      <c r="AL24" s="565"/>
      <c r="AM24" s="565"/>
      <c r="AN24" s="565"/>
      <c r="AO24" s="565"/>
      <c r="AP24" s="565"/>
      <c r="AQ24" s="583"/>
      <c r="AR24" s="559"/>
      <c r="AS24" s="559"/>
      <c r="AT24" s="559"/>
      <c r="AU24" s="559"/>
      <c r="AV24" s="56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3" customFormat="1" ht="12.75" x14ac:dyDescent="0.2">
      <c r="A26" s="328">
        <v>1</v>
      </c>
      <c r="B26" s="329" t="s">
        <v>471</v>
      </c>
      <c r="C26" s="329"/>
      <c r="D26" s="330">
        <v>44166</v>
      </c>
      <c r="E26" s="328"/>
      <c r="F26" s="328"/>
      <c r="G26" s="328"/>
      <c r="H26" s="328"/>
      <c r="I26" s="334">
        <v>0.56999999999999995</v>
      </c>
      <c r="J26" s="328"/>
      <c r="K26" s="328"/>
      <c r="L26" s="328"/>
      <c r="M26" s="329"/>
      <c r="N26" s="329"/>
      <c r="O26" s="329"/>
      <c r="P26" s="331"/>
      <c r="Q26" s="329"/>
      <c r="R26" s="331"/>
      <c r="S26" s="329"/>
      <c r="T26" s="329"/>
      <c r="U26" s="328"/>
      <c r="V26" s="328"/>
      <c r="W26" s="329"/>
      <c r="X26" s="331"/>
      <c r="Y26" s="329"/>
      <c r="Z26" s="332"/>
      <c r="AA26" s="331"/>
      <c r="AB26" s="331"/>
      <c r="AC26" s="331"/>
      <c r="AD26" s="331"/>
      <c r="AE26" s="331"/>
      <c r="AF26" s="328"/>
      <c r="AG26" s="329"/>
      <c r="AH26" s="332"/>
      <c r="AI26" s="332"/>
      <c r="AJ26" s="332"/>
      <c r="AK26" s="332"/>
      <c r="AL26" s="329"/>
      <c r="AM26" s="329"/>
      <c r="AN26" s="332"/>
      <c r="AO26" s="329"/>
      <c r="AP26" s="332"/>
      <c r="AQ26" s="332"/>
      <c r="AR26" s="332"/>
      <c r="AS26" s="332"/>
      <c r="AT26" s="332"/>
      <c r="AU26" s="329"/>
      <c r="AV26" s="32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09" customWidth="1"/>
    <col min="3" max="3" width="0" style="110" hidden="1" customWidth="1"/>
    <col min="4" max="256" width="8.85546875" style="110"/>
    <col min="257" max="258" width="66.140625" style="110" customWidth="1"/>
    <col min="259" max="512" width="8.85546875" style="110"/>
    <col min="513" max="514" width="66.140625" style="110" customWidth="1"/>
    <col min="515" max="768" width="8.85546875" style="110"/>
    <col min="769" max="770" width="66.140625" style="110" customWidth="1"/>
    <col min="771" max="1024" width="8.85546875" style="110"/>
    <col min="1025" max="1026" width="66.140625" style="110" customWidth="1"/>
    <col min="1027" max="1280" width="8.85546875" style="110"/>
    <col min="1281" max="1282" width="66.140625" style="110" customWidth="1"/>
    <col min="1283" max="1536" width="8.85546875" style="110"/>
    <col min="1537" max="1538" width="66.140625" style="110" customWidth="1"/>
    <col min="1539" max="1792" width="8.85546875" style="110"/>
    <col min="1793" max="1794" width="66.140625" style="110" customWidth="1"/>
    <col min="1795" max="2048" width="8.85546875" style="110"/>
    <col min="2049" max="2050" width="66.140625" style="110" customWidth="1"/>
    <col min="2051" max="2304" width="8.85546875" style="110"/>
    <col min="2305" max="2306" width="66.140625" style="110" customWidth="1"/>
    <col min="2307" max="2560" width="8.85546875" style="110"/>
    <col min="2561" max="2562" width="66.140625" style="110" customWidth="1"/>
    <col min="2563" max="2816" width="8.85546875" style="110"/>
    <col min="2817" max="2818" width="66.140625" style="110" customWidth="1"/>
    <col min="2819" max="3072" width="8.85546875" style="110"/>
    <col min="3073" max="3074" width="66.140625" style="110" customWidth="1"/>
    <col min="3075" max="3328" width="8.85546875" style="110"/>
    <col min="3329" max="3330" width="66.140625" style="110" customWidth="1"/>
    <col min="3331" max="3584" width="8.85546875" style="110"/>
    <col min="3585" max="3586" width="66.140625" style="110" customWidth="1"/>
    <col min="3587" max="3840" width="8.85546875" style="110"/>
    <col min="3841" max="3842" width="66.140625" style="110" customWidth="1"/>
    <col min="3843" max="4096" width="8.85546875" style="110"/>
    <col min="4097" max="4098" width="66.140625" style="110" customWidth="1"/>
    <col min="4099" max="4352" width="8.85546875" style="110"/>
    <col min="4353" max="4354" width="66.140625" style="110" customWidth="1"/>
    <col min="4355" max="4608" width="8.85546875" style="110"/>
    <col min="4609" max="4610" width="66.140625" style="110" customWidth="1"/>
    <col min="4611" max="4864" width="8.85546875" style="110"/>
    <col min="4865" max="4866" width="66.140625" style="110" customWidth="1"/>
    <col min="4867" max="5120" width="8.85546875" style="110"/>
    <col min="5121" max="5122" width="66.140625" style="110" customWidth="1"/>
    <col min="5123" max="5376" width="8.85546875" style="110"/>
    <col min="5377" max="5378" width="66.140625" style="110" customWidth="1"/>
    <col min="5379" max="5632" width="8.85546875" style="110"/>
    <col min="5633" max="5634" width="66.140625" style="110" customWidth="1"/>
    <col min="5635" max="5888" width="8.85546875" style="110"/>
    <col min="5889" max="5890" width="66.140625" style="110" customWidth="1"/>
    <col min="5891" max="6144" width="8.85546875" style="110"/>
    <col min="6145" max="6146" width="66.140625" style="110" customWidth="1"/>
    <col min="6147" max="6400" width="8.85546875" style="110"/>
    <col min="6401" max="6402" width="66.140625" style="110" customWidth="1"/>
    <col min="6403" max="6656" width="8.85546875" style="110"/>
    <col min="6657" max="6658" width="66.140625" style="110" customWidth="1"/>
    <col min="6659" max="6912" width="8.85546875" style="110"/>
    <col min="6913" max="6914" width="66.140625" style="110" customWidth="1"/>
    <col min="6915" max="7168" width="8.85546875" style="110"/>
    <col min="7169" max="7170" width="66.140625" style="110" customWidth="1"/>
    <col min="7171" max="7424" width="8.85546875" style="110"/>
    <col min="7425" max="7426" width="66.140625" style="110" customWidth="1"/>
    <col min="7427" max="7680" width="8.85546875" style="110"/>
    <col min="7681" max="7682" width="66.140625" style="110" customWidth="1"/>
    <col min="7683" max="7936" width="8.85546875" style="110"/>
    <col min="7937" max="7938" width="66.140625" style="110" customWidth="1"/>
    <col min="7939" max="8192" width="8.85546875" style="110"/>
    <col min="8193" max="8194" width="66.140625" style="110" customWidth="1"/>
    <col min="8195" max="8448" width="8.85546875" style="110"/>
    <col min="8449" max="8450" width="66.140625" style="110" customWidth="1"/>
    <col min="8451" max="8704" width="8.85546875" style="110"/>
    <col min="8705" max="8706" width="66.140625" style="110" customWidth="1"/>
    <col min="8707" max="8960" width="8.85546875" style="110"/>
    <col min="8961" max="8962" width="66.140625" style="110" customWidth="1"/>
    <col min="8963" max="9216" width="8.85546875" style="110"/>
    <col min="9217" max="9218" width="66.140625" style="110" customWidth="1"/>
    <col min="9219" max="9472" width="8.85546875" style="110"/>
    <col min="9473" max="9474" width="66.140625" style="110" customWidth="1"/>
    <col min="9475" max="9728" width="8.85546875" style="110"/>
    <col min="9729" max="9730" width="66.140625" style="110" customWidth="1"/>
    <col min="9731" max="9984" width="8.85546875" style="110"/>
    <col min="9985" max="9986" width="66.140625" style="110" customWidth="1"/>
    <col min="9987" max="10240" width="8.85546875" style="110"/>
    <col min="10241" max="10242" width="66.140625" style="110" customWidth="1"/>
    <col min="10243" max="10496" width="8.85546875" style="110"/>
    <col min="10497" max="10498" width="66.140625" style="110" customWidth="1"/>
    <col min="10499" max="10752" width="8.85546875" style="110"/>
    <col min="10753" max="10754" width="66.140625" style="110" customWidth="1"/>
    <col min="10755" max="11008" width="8.85546875" style="110"/>
    <col min="11009" max="11010" width="66.140625" style="110" customWidth="1"/>
    <col min="11011" max="11264" width="8.85546875" style="110"/>
    <col min="11265" max="11266" width="66.140625" style="110" customWidth="1"/>
    <col min="11267" max="11520" width="8.85546875" style="110"/>
    <col min="11521" max="11522" width="66.140625" style="110" customWidth="1"/>
    <col min="11523" max="11776" width="8.85546875" style="110"/>
    <col min="11777" max="11778" width="66.140625" style="110" customWidth="1"/>
    <col min="11779" max="12032" width="8.85546875" style="110"/>
    <col min="12033" max="12034" width="66.140625" style="110" customWidth="1"/>
    <col min="12035" max="12288" width="8.85546875" style="110"/>
    <col min="12289" max="12290" width="66.140625" style="110" customWidth="1"/>
    <col min="12291" max="12544" width="8.85546875" style="110"/>
    <col min="12545" max="12546" width="66.140625" style="110" customWidth="1"/>
    <col min="12547" max="12800" width="8.85546875" style="110"/>
    <col min="12801" max="12802" width="66.140625" style="110" customWidth="1"/>
    <col min="12803" max="13056" width="8.85546875" style="110"/>
    <col min="13057" max="13058" width="66.140625" style="110" customWidth="1"/>
    <col min="13059" max="13312" width="8.85546875" style="110"/>
    <col min="13313" max="13314" width="66.140625" style="110" customWidth="1"/>
    <col min="13315" max="13568" width="8.85546875" style="110"/>
    <col min="13569" max="13570" width="66.140625" style="110" customWidth="1"/>
    <col min="13571" max="13824" width="8.85546875" style="110"/>
    <col min="13825" max="13826" width="66.140625" style="110" customWidth="1"/>
    <col min="13827" max="14080" width="8.85546875" style="110"/>
    <col min="14081" max="14082" width="66.140625" style="110" customWidth="1"/>
    <col min="14083" max="14336" width="8.85546875" style="110"/>
    <col min="14337" max="14338" width="66.140625" style="110" customWidth="1"/>
    <col min="14339" max="14592" width="8.85546875" style="110"/>
    <col min="14593" max="14594" width="66.140625" style="110" customWidth="1"/>
    <col min="14595" max="14848" width="8.85546875" style="110"/>
    <col min="14849" max="14850" width="66.140625" style="110" customWidth="1"/>
    <col min="14851" max="15104" width="8.85546875" style="110"/>
    <col min="15105" max="15106" width="66.140625" style="110" customWidth="1"/>
    <col min="15107" max="15360" width="8.85546875" style="110"/>
    <col min="15361" max="15362" width="66.140625" style="110" customWidth="1"/>
    <col min="15363" max="15616" width="8.85546875" style="110"/>
    <col min="15617" max="15618" width="66.140625" style="110" customWidth="1"/>
    <col min="15619" max="15872" width="8.85546875" style="110"/>
    <col min="15873" max="15874" width="66.140625" style="110" customWidth="1"/>
    <col min="15875" max="16128" width="8.85546875" style="110"/>
    <col min="16129" max="16130" width="66.140625" style="110" customWidth="1"/>
    <col min="16131" max="16384" width="8.85546875" style="110"/>
  </cols>
  <sheetData>
    <row r="1" spans="1:8" ht="18.75" x14ac:dyDescent="0.25">
      <c r="B1" s="34" t="s">
        <v>65</v>
      </c>
    </row>
    <row r="2" spans="1:8" ht="18.75" x14ac:dyDescent="0.3">
      <c r="B2" s="14" t="s">
        <v>7</v>
      </c>
    </row>
    <row r="3" spans="1:8" ht="18.75" x14ac:dyDescent="0.3">
      <c r="B3" s="14" t="s">
        <v>469</v>
      </c>
    </row>
    <row r="4" spans="1:8" x14ac:dyDescent="0.25">
      <c r="B4" s="38"/>
    </row>
    <row r="5" spans="1:8" ht="18.75" x14ac:dyDescent="0.3">
      <c r="A5" s="591" t="str">
        <f>'1. паспорт местоположение'!A5:C5</f>
        <v>Год раскрытия информации: 2020 год</v>
      </c>
      <c r="B5" s="591"/>
      <c r="C5" s="78"/>
      <c r="D5" s="78"/>
      <c r="E5" s="78"/>
      <c r="F5" s="78"/>
      <c r="G5" s="78"/>
      <c r="H5" s="78"/>
    </row>
    <row r="6" spans="1:8" ht="18.75" x14ac:dyDescent="0.3">
      <c r="A6" s="263"/>
      <c r="B6" s="263"/>
      <c r="C6" s="263"/>
      <c r="D6" s="263"/>
      <c r="E6" s="263"/>
      <c r="F6" s="263"/>
      <c r="G6" s="263"/>
      <c r="H6" s="263"/>
    </row>
    <row r="7" spans="1:8" ht="18.75" x14ac:dyDescent="0.25">
      <c r="A7" s="457" t="s">
        <v>6</v>
      </c>
      <c r="B7" s="457"/>
      <c r="C7" s="142"/>
      <c r="D7" s="142"/>
      <c r="E7" s="142"/>
      <c r="F7" s="142"/>
      <c r="G7" s="142"/>
      <c r="H7" s="142"/>
    </row>
    <row r="8" spans="1:8" ht="18.75" x14ac:dyDescent="0.25">
      <c r="A8" s="142"/>
      <c r="B8" s="142"/>
      <c r="C8" s="142"/>
      <c r="D8" s="142"/>
      <c r="E8" s="142"/>
      <c r="F8" s="142"/>
      <c r="G8" s="142"/>
      <c r="H8" s="142"/>
    </row>
    <row r="9" spans="1:8" x14ac:dyDescent="0.25">
      <c r="A9" s="458" t="str">
        <f>'1. паспорт местоположение'!A9:C9</f>
        <v>Акционерное общество "Янтарьэнерго" ДЗО  ПАО "Россети"</v>
      </c>
      <c r="B9" s="458"/>
      <c r="C9" s="157"/>
      <c r="D9" s="157"/>
      <c r="E9" s="157"/>
      <c r="F9" s="157"/>
      <c r="G9" s="157"/>
      <c r="H9" s="157"/>
    </row>
    <row r="10" spans="1:8" x14ac:dyDescent="0.25">
      <c r="A10" s="462" t="s">
        <v>5</v>
      </c>
      <c r="B10" s="462"/>
      <c r="C10" s="144"/>
      <c r="D10" s="144"/>
      <c r="E10" s="144"/>
      <c r="F10" s="144"/>
      <c r="G10" s="144"/>
      <c r="H10" s="144"/>
    </row>
    <row r="11" spans="1:8" ht="18.75" x14ac:dyDescent="0.25">
      <c r="A11" s="142"/>
      <c r="B11" s="142"/>
      <c r="C11" s="142"/>
      <c r="D11" s="142"/>
      <c r="E11" s="142"/>
      <c r="F11" s="142"/>
      <c r="G11" s="142"/>
      <c r="H11" s="142"/>
    </row>
    <row r="12" spans="1:8" x14ac:dyDescent="0.25">
      <c r="A12" s="458" t="str">
        <f>'1. паспорт местоположение'!A12:C12</f>
        <v>H_16-0274</v>
      </c>
      <c r="B12" s="458"/>
      <c r="C12" s="157"/>
      <c r="D12" s="157"/>
      <c r="E12" s="157"/>
      <c r="F12" s="157"/>
      <c r="G12" s="157"/>
      <c r="H12" s="157"/>
    </row>
    <row r="13" spans="1:8" x14ac:dyDescent="0.25">
      <c r="A13" s="462" t="s">
        <v>4</v>
      </c>
      <c r="B13" s="462"/>
      <c r="C13" s="144"/>
      <c r="D13" s="144"/>
      <c r="E13" s="144"/>
      <c r="F13" s="144"/>
      <c r="G13" s="144"/>
      <c r="H13" s="144"/>
    </row>
    <row r="14" spans="1:8" ht="18.75" x14ac:dyDescent="0.25">
      <c r="A14" s="10"/>
      <c r="B14" s="10"/>
      <c r="C14" s="10"/>
      <c r="D14" s="10"/>
      <c r="E14" s="10"/>
      <c r="F14" s="10"/>
      <c r="G14" s="10"/>
      <c r="H14" s="10"/>
    </row>
    <row r="15" spans="1:8" ht="39" customHeight="1" x14ac:dyDescent="0.25">
      <c r="A15" s="584" t="str">
        <f>'1. паспорт местоположение'!A15:C15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585"/>
      <c r="C15" s="157"/>
      <c r="D15" s="157"/>
      <c r="E15" s="157"/>
      <c r="F15" s="157"/>
      <c r="G15" s="157"/>
      <c r="H15" s="157"/>
    </row>
    <row r="16" spans="1:8" x14ac:dyDescent="0.25">
      <c r="A16" s="462" t="s">
        <v>3</v>
      </c>
      <c r="B16" s="462"/>
      <c r="C16" s="144"/>
      <c r="D16" s="144"/>
      <c r="E16" s="144"/>
      <c r="F16" s="144"/>
      <c r="G16" s="144"/>
      <c r="H16" s="144"/>
    </row>
    <row r="17" spans="1:2" x14ac:dyDescent="0.25">
      <c r="B17" s="111"/>
    </row>
    <row r="18" spans="1:2" x14ac:dyDescent="0.25">
      <c r="A18" s="586" t="s">
        <v>451</v>
      </c>
      <c r="B18" s="587"/>
    </row>
    <row r="19" spans="1:2" x14ac:dyDescent="0.25">
      <c r="B19" s="38"/>
    </row>
    <row r="20" spans="1:2" ht="16.5" thickBot="1" x14ac:dyDescent="0.3">
      <c r="B20" s="112"/>
    </row>
    <row r="21" spans="1:2" ht="63" customHeight="1" thickBot="1" x14ac:dyDescent="0.3">
      <c r="A21" s="113" t="s">
        <v>322</v>
      </c>
      <c r="B21" s="261" t="str">
        <f>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row>
    <row r="22" spans="1:2" ht="16.5" thickBot="1" x14ac:dyDescent="0.3">
      <c r="A22" s="113" t="s">
        <v>323</v>
      </c>
      <c r="B22" s="114" t="str">
        <f>'1. паспорт местоположение'!C27</f>
        <v>Гвардейский городской округ</v>
      </c>
    </row>
    <row r="23" spans="1:2" ht="16.5" thickBot="1" x14ac:dyDescent="0.3">
      <c r="A23" s="113" t="s">
        <v>303</v>
      </c>
      <c r="B23" s="115" t="s">
        <v>607</v>
      </c>
    </row>
    <row r="24" spans="1:2" ht="16.5" thickBot="1" x14ac:dyDescent="0.3">
      <c r="A24" s="113" t="s">
        <v>324</v>
      </c>
      <c r="B24" s="115" t="s">
        <v>610</v>
      </c>
    </row>
    <row r="25" spans="1:2" ht="16.5" thickBot="1" x14ac:dyDescent="0.3">
      <c r="A25" s="116" t="s">
        <v>325</v>
      </c>
      <c r="B25" s="114">
        <v>2020</v>
      </c>
    </row>
    <row r="26" spans="1:2" ht="16.5" thickBot="1" x14ac:dyDescent="0.3">
      <c r="A26" s="117" t="s">
        <v>326</v>
      </c>
      <c r="B26" s="118" t="s">
        <v>609</v>
      </c>
    </row>
    <row r="27" spans="1:2" ht="29.25" thickBot="1" x14ac:dyDescent="0.3">
      <c r="A27" s="125" t="s">
        <v>624</v>
      </c>
      <c r="B27" s="262">
        <f>'6.2. Паспорт фин осв ввод'!D24</f>
        <v>0.71002706981599295</v>
      </c>
    </row>
    <row r="28" spans="1:2" ht="50.25" customHeight="1" thickBot="1" x14ac:dyDescent="0.3">
      <c r="A28" s="120" t="s">
        <v>327</v>
      </c>
      <c r="B28" s="376" t="s">
        <v>631</v>
      </c>
    </row>
    <row r="29" spans="1:2" ht="29.25" thickBot="1" x14ac:dyDescent="0.3">
      <c r="A29" s="126" t="s">
        <v>328</v>
      </c>
      <c r="B29" s="378">
        <f>B30</f>
        <v>0</v>
      </c>
    </row>
    <row r="30" spans="1:2" ht="29.25" thickBot="1" x14ac:dyDescent="0.3">
      <c r="A30" s="126" t="s">
        <v>329</v>
      </c>
      <c r="B30" s="378">
        <f>B32+B41+B58</f>
        <v>0</v>
      </c>
    </row>
    <row r="31" spans="1:2" ht="16.5" thickBot="1" x14ac:dyDescent="0.3">
      <c r="A31" s="120" t="s">
        <v>330</v>
      </c>
      <c r="B31" s="378"/>
    </row>
    <row r="32" spans="1:2" ht="29.25" thickBot="1" x14ac:dyDescent="0.3">
      <c r="A32" s="126" t="s">
        <v>331</v>
      </c>
      <c r="B32" s="378">
        <f>B33+B37</f>
        <v>0</v>
      </c>
    </row>
    <row r="33" spans="1:3" s="267" customFormat="1" ht="16.5" thickBot="1" x14ac:dyDescent="0.3">
      <c r="A33" s="270" t="s">
        <v>332</v>
      </c>
      <c r="B33" s="379">
        <v>0</v>
      </c>
    </row>
    <row r="34" spans="1:3" ht="16.5" thickBot="1" x14ac:dyDescent="0.3">
      <c r="A34" s="120" t="s">
        <v>333</v>
      </c>
      <c r="B34" s="268">
        <f>B33/$B$27</f>
        <v>0</v>
      </c>
    </row>
    <row r="35" spans="1:3" ht="16.5" thickBot="1" x14ac:dyDescent="0.3">
      <c r="A35" s="120" t="s">
        <v>334</v>
      </c>
      <c r="B35" s="378">
        <v>0</v>
      </c>
      <c r="C35" s="110">
        <v>1</v>
      </c>
    </row>
    <row r="36" spans="1:3" ht="16.5" thickBot="1" x14ac:dyDescent="0.3">
      <c r="A36" s="120" t="s">
        <v>335</v>
      </c>
      <c r="B36" s="378">
        <v>0</v>
      </c>
      <c r="C36" s="110">
        <v>2</v>
      </c>
    </row>
    <row r="37" spans="1:3" s="267" customFormat="1" ht="16.5" thickBot="1" x14ac:dyDescent="0.3">
      <c r="A37" s="270" t="s">
        <v>332</v>
      </c>
      <c r="B37" s="379">
        <v>0</v>
      </c>
    </row>
    <row r="38" spans="1:3" ht="16.5" thickBot="1" x14ac:dyDescent="0.3">
      <c r="A38" s="120" t="s">
        <v>333</v>
      </c>
      <c r="B38" s="268">
        <f>B37/$B$27</f>
        <v>0</v>
      </c>
    </row>
    <row r="39" spans="1:3" ht="16.5" thickBot="1" x14ac:dyDescent="0.3">
      <c r="A39" s="120" t="s">
        <v>334</v>
      </c>
      <c r="B39" s="378">
        <v>0</v>
      </c>
      <c r="C39" s="110">
        <v>1</v>
      </c>
    </row>
    <row r="40" spans="1:3" ht="16.5" thickBot="1" x14ac:dyDescent="0.3">
      <c r="A40" s="120" t="s">
        <v>335</v>
      </c>
      <c r="B40" s="378">
        <v>0</v>
      </c>
      <c r="C40" s="110">
        <v>2</v>
      </c>
    </row>
    <row r="41" spans="1:3" ht="29.25" thickBot="1" x14ac:dyDescent="0.3">
      <c r="A41" s="126" t="s">
        <v>336</v>
      </c>
      <c r="B41" s="378">
        <f>B42+B46+B50+B54</f>
        <v>0</v>
      </c>
    </row>
    <row r="42" spans="1:3" s="267" customFormat="1" ht="16.5" thickBot="1" x14ac:dyDescent="0.3">
      <c r="A42" s="270" t="s">
        <v>332</v>
      </c>
      <c r="B42" s="379">
        <v>0</v>
      </c>
    </row>
    <row r="43" spans="1:3" ht="16.5" thickBot="1" x14ac:dyDescent="0.3">
      <c r="A43" s="120" t="s">
        <v>333</v>
      </c>
      <c r="B43" s="268">
        <f>B42/$B$27</f>
        <v>0</v>
      </c>
    </row>
    <row r="44" spans="1:3" ht="16.5" thickBot="1" x14ac:dyDescent="0.3">
      <c r="A44" s="120" t="s">
        <v>334</v>
      </c>
      <c r="B44" s="378">
        <v>0</v>
      </c>
      <c r="C44" s="110">
        <v>1</v>
      </c>
    </row>
    <row r="45" spans="1:3" ht="16.5" thickBot="1" x14ac:dyDescent="0.3">
      <c r="A45" s="120" t="s">
        <v>335</v>
      </c>
      <c r="B45" s="378">
        <v>0</v>
      </c>
      <c r="C45" s="110">
        <v>2</v>
      </c>
    </row>
    <row r="46" spans="1:3" s="267" customFormat="1" ht="16.5" thickBot="1" x14ac:dyDescent="0.3">
      <c r="A46" s="270" t="s">
        <v>332</v>
      </c>
      <c r="B46" s="379">
        <v>0</v>
      </c>
    </row>
    <row r="47" spans="1:3" ht="16.5" thickBot="1" x14ac:dyDescent="0.3">
      <c r="A47" s="120" t="s">
        <v>333</v>
      </c>
      <c r="B47" s="268">
        <f>B46/$B$27</f>
        <v>0</v>
      </c>
    </row>
    <row r="48" spans="1:3" ht="16.5" thickBot="1" x14ac:dyDescent="0.3">
      <c r="A48" s="120" t="s">
        <v>334</v>
      </c>
      <c r="B48" s="378">
        <v>0</v>
      </c>
      <c r="C48" s="110">
        <v>1</v>
      </c>
    </row>
    <row r="49" spans="1:3" ht="16.5" thickBot="1" x14ac:dyDescent="0.3">
      <c r="A49" s="120" t="s">
        <v>335</v>
      </c>
      <c r="B49" s="378">
        <v>0</v>
      </c>
      <c r="C49" s="110">
        <v>2</v>
      </c>
    </row>
    <row r="50" spans="1:3" s="267" customFormat="1" ht="16.5" thickBot="1" x14ac:dyDescent="0.3">
      <c r="A50" s="266" t="s">
        <v>332</v>
      </c>
      <c r="B50" s="379">
        <v>0</v>
      </c>
    </row>
    <row r="51" spans="1:3" ht="16.5" thickBot="1" x14ac:dyDescent="0.3">
      <c r="A51" s="120" t="s">
        <v>333</v>
      </c>
      <c r="B51" s="268">
        <f>B50/$B$27</f>
        <v>0</v>
      </c>
    </row>
    <row r="52" spans="1:3" ht="16.5" thickBot="1" x14ac:dyDescent="0.3">
      <c r="A52" s="120" t="s">
        <v>334</v>
      </c>
      <c r="B52" s="378">
        <v>0</v>
      </c>
      <c r="C52" s="110">
        <v>1</v>
      </c>
    </row>
    <row r="53" spans="1:3" ht="16.5" thickBot="1" x14ac:dyDescent="0.3">
      <c r="A53" s="120" t="s">
        <v>335</v>
      </c>
      <c r="B53" s="378">
        <v>0</v>
      </c>
      <c r="C53" s="110">
        <v>2</v>
      </c>
    </row>
    <row r="54" spans="1:3" s="267" customFormat="1" ht="16.5" thickBot="1" x14ac:dyDescent="0.3">
      <c r="A54" s="266" t="s">
        <v>332</v>
      </c>
      <c r="B54" s="379">
        <v>0</v>
      </c>
    </row>
    <row r="55" spans="1:3" ht="16.5" thickBot="1" x14ac:dyDescent="0.3">
      <c r="A55" s="120" t="s">
        <v>333</v>
      </c>
      <c r="B55" s="268">
        <f>B54/$B$27</f>
        <v>0</v>
      </c>
    </row>
    <row r="56" spans="1:3" ht="16.5" thickBot="1" x14ac:dyDescent="0.3">
      <c r="A56" s="120" t="s">
        <v>334</v>
      </c>
      <c r="B56" s="378">
        <v>0</v>
      </c>
      <c r="C56" s="110">
        <v>1</v>
      </c>
    </row>
    <row r="57" spans="1:3" ht="16.5" thickBot="1" x14ac:dyDescent="0.3">
      <c r="A57" s="120" t="s">
        <v>335</v>
      </c>
      <c r="B57" s="378">
        <v>0</v>
      </c>
      <c r="C57" s="110">
        <v>2</v>
      </c>
    </row>
    <row r="58" spans="1:3" ht="29.25" thickBot="1" x14ac:dyDescent="0.3">
      <c r="A58" s="126" t="s">
        <v>337</v>
      </c>
      <c r="B58" s="378">
        <f>B59+B63+B67+B71</f>
        <v>0</v>
      </c>
    </row>
    <row r="59" spans="1:3" s="267" customFormat="1" ht="16.5" thickBot="1" x14ac:dyDescent="0.3">
      <c r="A59" s="266" t="s">
        <v>332</v>
      </c>
      <c r="B59" s="379">
        <v>0</v>
      </c>
    </row>
    <row r="60" spans="1:3" ht="16.5" thickBot="1" x14ac:dyDescent="0.3">
      <c r="A60" s="120" t="s">
        <v>333</v>
      </c>
      <c r="B60" s="268">
        <f>B59/$B$27</f>
        <v>0</v>
      </c>
    </row>
    <row r="61" spans="1:3" ht="16.5" thickBot="1" x14ac:dyDescent="0.3">
      <c r="A61" s="120" t="s">
        <v>334</v>
      </c>
      <c r="B61" s="378">
        <v>0</v>
      </c>
      <c r="C61" s="110">
        <v>1</v>
      </c>
    </row>
    <row r="62" spans="1:3" ht="16.5" thickBot="1" x14ac:dyDescent="0.3">
      <c r="A62" s="120" t="s">
        <v>335</v>
      </c>
      <c r="B62" s="378">
        <v>0</v>
      </c>
      <c r="C62" s="110">
        <v>2</v>
      </c>
    </row>
    <row r="63" spans="1:3" s="267" customFormat="1" ht="16.5" thickBot="1" x14ac:dyDescent="0.3">
      <c r="A63" s="266" t="s">
        <v>332</v>
      </c>
      <c r="B63" s="379">
        <v>0</v>
      </c>
    </row>
    <row r="64" spans="1:3" ht="16.5" thickBot="1" x14ac:dyDescent="0.3">
      <c r="A64" s="120" t="s">
        <v>333</v>
      </c>
      <c r="B64" s="268">
        <f>B63/$B$27</f>
        <v>0</v>
      </c>
    </row>
    <row r="65" spans="1:3" ht="16.5" thickBot="1" x14ac:dyDescent="0.3">
      <c r="A65" s="120" t="s">
        <v>334</v>
      </c>
      <c r="B65" s="378">
        <v>0</v>
      </c>
      <c r="C65" s="110">
        <v>1</v>
      </c>
    </row>
    <row r="66" spans="1:3" ht="16.5" thickBot="1" x14ac:dyDescent="0.3">
      <c r="A66" s="120" t="s">
        <v>335</v>
      </c>
      <c r="B66" s="378">
        <v>0</v>
      </c>
      <c r="C66" s="110">
        <v>2</v>
      </c>
    </row>
    <row r="67" spans="1:3" s="267" customFormat="1" ht="16.5" thickBot="1" x14ac:dyDescent="0.3">
      <c r="A67" s="266" t="s">
        <v>332</v>
      </c>
      <c r="B67" s="379">
        <v>0</v>
      </c>
    </row>
    <row r="68" spans="1:3" ht="16.5" thickBot="1" x14ac:dyDescent="0.3">
      <c r="A68" s="120" t="s">
        <v>333</v>
      </c>
      <c r="B68" s="268">
        <f>B67/$B$27</f>
        <v>0</v>
      </c>
    </row>
    <row r="69" spans="1:3" ht="16.5" thickBot="1" x14ac:dyDescent="0.3">
      <c r="A69" s="120" t="s">
        <v>334</v>
      </c>
      <c r="B69" s="378">
        <v>0</v>
      </c>
      <c r="C69" s="110">
        <v>1</v>
      </c>
    </row>
    <row r="70" spans="1:3" ht="16.5" thickBot="1" x14ac:dyDescent="0.3">
      <c r="A70" s="120" t="s">
        <v>335</v>
      </c>
      <c r="B70" s="378">
        <v>0</v>
      </c>
      <c r="C70" s="110">
        <v>2</v>
      </c>
    </row>
    <row r="71" spans="1:3" s="267" customFormat="1" ht="16.5" thickBot="1" x14ac:dyDescent="0.3">
      <c r="A71" s="266" t="s">
        <v>332</v>
      </c>
      <c r="B71" s="379">
        <v>0</v>
      </c>
    </row>
    <row r="72" spans="1:3" ht="16.5" thickBot="1" x14ac:dyDescent="0.3">
      <c r="A72" s="120" t="s">
        <v>333</v>
      </c>
      <c r="B72" s="268">
        <f>B71/$B$27</f>
        <v>0</v>
      </c>
    </row>
    <row r="73" spans="1:3" ht="16.5" thickBot="1" x14ac:dyDescent="0.3">
      <c r="A73" s="120" t="s">
        <v>334</v>
      </c>
      <c r="B73" s="378">
        <v>0</v>
      </c>
      <c r="C73" s="110">
        <v>1</v>
      </c>
    </row>
    <row r="74" spans="1:3" ht="16.5" thickBot="1" x14ac:dyDescent="0.3">
      <c r="A74" s="120" t="s">
        <v>335</v>
      </c>
      <c r="B74" s="378">
        <v>0</v>
      </c>
      <c r="C74" s="110">
        <v>2</v>
      </c>
    </row>
    <row r="75" spans="1:3" ht="29.25" thickBot="1" x14ac:dyDescent="0.3">
      <c r="A75" s="119" t="s">
        <v>338</v>
      </c>
      <c r="B75" s="268">
        <f>B30/B27</f>
        <v>0</v>
      </c>
    </row>
    <row r="76" spans="1:3" ht="16.5" thickBot="1" x14ac:dyDescent="0.3">
      <c r="A76" s="121" t="s">
        <v>330</v>
      </c>
      <c r="B76" s="268"/>
    </row>
    <row r="77" spans="1:3" ht="16.5" thickBot="1" x14ac:dyDescent="0.3">
      <c r="A77" s="121" t="s">
        <v>339</v>
      </c>
      <c r="B77" s="268"/>
    </row>
    <row r="78" spans="1:3" ht="16.5" thickBot="1" x14ac:dyDescent="0.3">
      <c r="A78" s="121" t="s">
        <v>340</v>
      </c>
      <c r="B78" s="268"/>
    </row>
    <row r="79" spans="1:3" ht="16.5" thickBot="1" x14ac:dyDescent="0.3">
      <c r="A79" s="121" t="s">
        <v>341</v>
      </c>
      <c r="B79" s="268"/>
    </row>
    <row r="80" spans="1:3" ht="16.5" thickBot="1" x14ac:dyDescent="0.3">
      <c r="A80" s="116" t="s">
        <v>342</v>
      </c>
      <c r="B80" s="269">
        <f>B81/$B$27</f>
        <v>0</v>
      </c>
    </row>
    <row r="81" spans="1:2" ht="16.5" thickBot="1" x14ac:dyDescent="0.3">
      <c r="A81" s="116" t="s">
        <v>343</v>
      </c>
      <c r="B81" s="380">
        <f xml:space="preserve"> SUMIF(C33:C74, 1,B33:B74)</f>
        <v>0</v>
      </c>
    </row>
    <row r="82" spans="1:2" ht="16.5" thickBot="1" x14ac:dyDescent="0.3">
      <c r="A82" s="116" t="s">
        <v>344</v>
      </c>
      <c r="B82" s="269">
        <f>B83/$B$27</f>
        <v>0</v>
      </c>
    </row>
    <row r="83" spans="1:2" ht="16.5" thickBot="1" x14ac:dyDescent="0.3">
      <c r="A83" s="117" t="s">
        <v>345</v>
      </c>
      <c r="B83" s="380">
        <f xml:space="preserve"> SUMIF(C35:C76, 2,B35:B76)</f>
        <v>0</v>
      </c>
    </row>
    <row r="84" spans="1:2" ht="15.6" customHeight="1" x14ac:dyDescent="0.25">
      <c r="A84" s="119" t="s">
        <v>346</v>
      </c>
      <c r="B84" s="377"/>
    </row>
    <row r="85" spans="1:2" x14ac:dyDescent="0.25">
      <c r="A85" s="123" t="s">
        <v>347</v>
      </c>
      <c r="B85" s="348" t="s">
        <v>471</v>
      </c>
    </row>
    <row r="86" spans="1:2" x14ac:dyDescent="0.25">
      <c r="A86" s="123" t="s">
        <v>348</v>
      </c>
      <c r="B86" s="348"/>
    </row>
    <row r="87" spans="1:2" x14ac:dyDescent="0.25">
      <c r="A87" s="123" t="s">
        <v>349</v>
      </c>
      <c r="B87" s="348"/>
    </row>
    <row r="88" spans="1:2" x14ac:dyDescent="0.25">
      <c r="A88" s="123" t="s">
        <v>350</v>
      </c>
      <c r="B88" s="348"/>
    </row>
    <row r="89" spans="1:2" ht="16.5" thickBot="1" x14ac:dyDescent="0.3">
      <c r="A89" s="124" t="s">
        <v>351</v>
      </c>
      <c r="B89" s="349"/>
    </row>
    <row r="90" spans="1:2" ht="30.75" thickBot="1" x14ac:dyDescent="0.3">
      <c r="A90" s="121" t="s">
        <v>352</v>
      </c>
      <c r="B90" s="122"/>
    </row>
    <row r="91" spans="1:2" ht="29.25" thickBot="1" x14ac:dyDescent="0.3">
      <c r="A91" s="116" t="s">
        <v>353</v>
      </c>
      <c r="B91" s="376">
        <v>7</v>
      </c>
    </row>
    <row r="92" spans="1:2" ht="16.5" thickBot="1" x14ac:dyDescent="0.3">
      <c r="A92" s="121" t="s">
        <v>330</v>
      </c>
      <c r="B92" s="381"/>
    </row>
    <row r="93" spans="1:2" ht="16.5" thickBot="1" x14ac:dyDescent="0.3">
      <c r="A93" s="121" t="s">
        <v>354</v>
      </c>
      <c r="B93" s="376">
        <v>4</v>
      </c>
    </row>
    <row r="94" spans="1:2" ht="16.5" thickBot="1" x14ac:dyDescent="0.3">
      <c r="A94" s="121" t="s">
        <v>355</v>
      </c>
      <c r="B94" s="381">
        <v>3</v>
      </c>
    </row>
    <row r="95" spans="1:2" ht="16.5" thickBot="1" x14ac:dyDescent="0.3">
      <c r="A95" s="129" t="s">
        <v>356</v>
      </c>
      <c r="B95" s="377" t="s">
        <v>589</v>
      </c>
    </row>
    <row r="96" spans="1:2" ht="16.5" thickBot="1" x14ac:dyDescent="0.3">
      <c r="A96" s="116" t="s">
        <v>357</v>
      </c>
      <c r="B96" s="127"/>
    </row>
    <row r="97" spans="1:2" ht="16.5" thickBot="1" x14ac:dyDescent="0.3">
      <c r="A97" s="123" t="s">
        <v>358</v>
      </c>
      <c r="B97" s="382" t="str">
        <f>'6.1. Паспорт сетевой график'!H43</f>
        <v>не требуется</v>
      </c>
    </row>
    <row r="98" spans="1:2" ht="16.5" thickBot="1" x14ac:dyDescent="0.3">
      <c r="A98" s="123" t="s">
        <v>359</v>
      </c>
      <c r="B98" s="130" t="s">
        <v>589</v>
      </c>
    </row>
    <row r="99" spans="1:2" ht="16.5" thickBot="1" x14ac:dyDescent="0.3">
      <c r="A99" s="123" t="s">
        <v>360</v>
      </c>
      <c r="B99" s="130" t="s">
        <v>589</v>
      </c>
    </row>
    <row r="100" spans="1:2" ht="29.25" thickBot="1" x14ac:dyDescent="0.3">
      <c r="A100" s="131" t="s">
        <v>361</v>
      </c>
      <c r="B100" s="128" t="s">
        <v>633</v>
      </c>
    </row>
    <row r="101" spans="1:2" ht="28.5" customHeight="1" x14ac:dyDescent="0.25">
      <c r="A101" s="119" t="s">
        <v>362</v>
      </c>
      <c r="B101" s="588" t="s">
        <v>589</v>
      </c>
    </row>
    <row r="102" spans="1:2" x14ac:dyDescent="0.25">
      <c r="A102" s="123" t="s">
        <v>363</v>
      </c>
      <c r="B102" s="589"/>
    </row>
    <row r="103" spans="1:2" x14ac:dyDescent="0.25">
      <c r="A103" s="123" t="s">
        <v>364</v>
      </c>
      <c r="B103" s="589"/>
    </row>
    <row r="104" spans="1:2" x14ac:dyDescent="0.25">
      <c r="A104" s="123" t="s">
        <v>365</v>
      </c>
      <c r="B104" s="589"/>
    </row>
    <row r="105" spans="1:2" x14ac:dyDescent="0.25">
      <c r="A105" s="123" t="s">
        <v>366</v>
      </c>
      <c r="B105" s="589"/>
    </row>
    <row r="106" spans="1:2" ht="16.5" thickBot="1" x14ac:dyDescent="0.3">
      <c r="A106" s="132" t="s">
        <v>367</v>
      </c>
      <c r="B106" s="590"/>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92" t="s">
        <v>515</v>
      </c>
    </row>
    <row r="2" spans="1:1" ht="25.5" customHeight="1" x14ac:dyDescent="0.25">
      <c r="A2" s="592"/>
    </row>
    <row r="3" spans="1:1" ht="25.5" customHeight="1" x14ac:dyDescent="0.25">
      <c r="A3" s="592"/>
    </row>
    <row r="4" spans="1:1" ht="25.5" customHeight="1" x14ac:dyDescent="0.25">
      <c r="A4" s="592"/>
    </row>
    <row r="5" spans="1:1" ht="25.5" customHeight="1" x14ac:dyDescent="0.25">
      <c r="A5" s="592"/>
    </row>
    <row r="6" spans="1:1" ht="23.25" customHeight="1" x14ac:dyDescent="0.25">
      <c r="A6" s="249">
        <v>2</v>
      </c>
    </row>
    <row r="7" spans="1:1" s="102" customFormat="1" ht="23.25" customHeight="1" x14ac:dyDescent="0.25">
      <c r="A7" s="253" t="s">
        <v>516</v>
      </c>
    </row>
    <row r="8" spans="1:1" ht="31.5" customHeight="1" x14ac:dyDescent="0.25">
      <c r="A8" s="250" t="s">
        <v>525</v>
      </c>
    </row>
    <row r="9" spans="1:1" ht="45.75" customHeight="1" x14ac:dyDescent="0.25">
      <c r="A9" s="250" t="s">
        <v>526</v>
      </c>
    </row>
    <row r="10" spans="1:1" ht="33.75" customHeight="1" x14ac:dyDescent="0.25">
      <c r="A10" s="250" t="s">
        <v>527</v>
      </c>
    </row>
    <row r="11" spans="1:1" ht="23.25" customHeight="1" x14ac:dyDescent="0.25">
      <c r="A11" s="250" t="s">
        <v>528</v>
      </c>
    </row>
    <row r="12" spans="1:1" ht="23.25" customHeight="1" x14ac:dyDescent="0.25">
      <c r="A12" s="250" t="s">
        <v>529</v>
      </c>
    </row>
    <row r="13" spans="1:1" ht="33" customHeight="1" x14ac:dyDescent="0.25">
      <c r="A13" s="250" t="s">
        <v>530</v>
      </c>
    </row>
    <row r="14" spans="1:1" ht="23.25" customHeight="1" x14ac:dyDescent="0.25">
      <c r="A14" s="250" t="s">
        <v>531</v>
      </c>
    </row>
    <row r="15" spans="1:1" ht="23.25" customHeight="1" x14ac:dyDescent="0.25">
      <c r="A15" s="251" t="s">
        <v>532</v>
      </c>
    </row>
    <row r="16" spans="1:1" ht="34.5" customHeight="1" x14ac:dyDescent="0.25">
      <c r="A16" s="251" t="s">
        <v>533</v>
      </c>
    </row>
    <row r="17" spans="1:1" ht="39.75" customHeight="1" x14ac:dyDescent="0.25">
      <c r="A17" s="251" t="s">
        <v>534</v>
      </c>
    </row>
    <row r="18" spans="1:1" ht="40.5" customHeight="1" x14ac:dyDescent="0.25">
      <c r="A18" s="251" t="s">
        <v>535</v>
      </c>
    </row>
    <row r="19" spans="1:1" ht="48.75" customHeight="1" x14ac:dyDescent="0.25">
      <c r="A19" s="251" t="s">
        <v>533</v>
      </c>
    </row>
    <row r="20" spans="1:1" ht="39" customHeight="1" x14ac:dyDescent="0.25">
      <c r="A20" s="250" t="s">
        <v>534</v>
      </c>
    </row>
    <row r="21" spans="1:1" ht="39.75" customHeight="1" x14ac:dyDescent="0.25">
      <c r="A21" s="250" t="s">
        <v>536</v>
      </c>
    </row>
    <row r="22" spans="1:1" ht="35.25" customHeight="1" x14ac:dyDescent="0.25">
      <c r="A22" s="250" t="s">
        <v>537</v>
      </c>
    </row>
    <row r="23" spans="1:1" ht="35.25" customHeight="1" x14ac:dyDescent="0.25">
      <c r="A23" s="250" t="s">
        <v>538</v>
      </c>
    </row>
    <row r="24" spans="1:1" ht="57.75" customHeight="1" x14ac:dyDescent="0.25">
      <c r="A24" s="250" t="s">
        <v>539</v>
      </c>
    </row>
    <row r="25" spans="1:1" s="102" customFormat="1" ht="23.25" customHeight="1" x14ac:dyDescent="0.25">
      <c r="A25" s="253" t="s">
        <v>540</v>
      </c>
    </row>
    <row r="26" spans="1:1" ht="36.75" customHeight="1" x14ac:dyDescent="0.25">
      <c r="A26" s="250" t="s">
        <v>541</v>
      </c>
    </row>
    <row r="27" spans="1:1" ht="23.25" customHeight="1" x14ac:dyDescent="0.25">
      <c r="A27" s="250" t="s">
        <v>542</v>
      </c>
    </row>
    <row r="28" spans="1:1" ht="30.75" customHeight="1" x14ac:dyDescent="0.25">
      <c r="A28" s="250" t="s">
        <v>543</v>
      </c>
    </row>
    <row r="29" spans="1:1" s="252" customFormat="1" ht="23.25" customHeight="1" x14ac:dyDescent="0.25">
      <c r="A29" s="250" t="s">
        <v>544</v>
      </c>
    </row>
    <row r="30" spans="1:1" s="252" customFormat="1" ht="23.25" customHeight="1" x14ac:dyDescent="0.25">
      <c r="A30" s="250" t="s">
        <v>545</v>
      </c>
    </row>
    <row r="31" spans="1:1" ht="23.25" customHeight="1" x14ac:dyDescent="0.25">
      <c r="A31" s="250" t="s">
        <v>546</v>
      </c>
    </row>
    <row r="32" spans="1:1" ht="23.25" customHeight="1" x14ac:dyDescent="0.25">
      <c r="A32" s="250" t="s">
        <v>547</v>
      </c>
    </row>
    <row r="33" spans="1:1" ht="23.25" customHeight="1" x14ac:dyDescent="0.25">
      <c r="A33" s="250" t="s">
        <v>548</v>
      </c>
    </row>
    <row r="34" spans="1:1" ht="23.25" customHeight="1" x14ac:dyDescent="0.25">
      <c r="A34" s="250" t="s">
        <v>549</v>
      </c>
    </row>
    <row r="35" spans="1:1" ht="23.25" customHeight="1" x14ac:dyDescent="0.25">
      <c r="A35" s="250" t="s">
        <v>550</v>
      </c>
    </row>
    <row r="36" spans="1:1" ht="23.25" customHeight="1" x14ac:dyDescent="0.25">
      <c r="A36" s="250" t="s">
        <v>551</v>
      </c>
    </row>
    <row r="37" spans="1:1" ht="23.25" customHeight="1" x14ac:dyDescent="0.25">
      <c r="A37" s="250" t="s">
        <v>552</v>
      </c>
    </row>
    <row r="38" spans="1:1" ht="23.25" customHeight="1" x14ac:dyDescent="0.25">
      <c r="A38" s="250" t="s">
        <v>553</v>
      </c>
    </row>
    <row r="39" spans="1:1" ht="23.25" customHeight="1" x14ac:dyDescent="0.25">
      <c r="A39" s="250" t="s">
        <v>554</v>
      </c>
    </row>
    <row r="40" spans="1:1" ht="23.25" customHeight="1" x14ac:dyDescent="0.25">
      <c r="A40" s="250" t="s">
        <v>555</v>
      </c>
    </row>
    <row r="41" spans="1:1" ht="23.25" customHeight="1" x14ac:dyDescent="0.25">
      <c r="A41" s="250" t="s">
        <v>556</v>
      </c>
    </row>
    <row r="42" spans="1:1" ht="23.25" customHeight="1" x14ac:dyDescent="0.25">
      <c r="A42" s="250" t="s">
        <v>557</v>
      </c>
    </row>
    <row r="43" spans="1:1" ht="23.25" customHeight="1" x14ac:dyDescent="0.25">
      <c r="A43" s="250" t="s">
        <v>558</v>
      </c>
    </row>
    <row r="44" spans="1:1" s="102" customFormat="1" ht="36" customHeight="1" x14ac:dyDescent="0.25">
      <c r="A44" s="253" t="s">
        <v>559</v>
      </c>
    </row>
    <row r="45" spans="1:1" ht="36" customHeight="1" x14ac:dyDescent="0.25">
      <c r="A45" s="250" t="s">
        <v>560</v>
      </c>
    </row>
    <row r="46" spans="1:1" ht="36" customHeight="1" x14ac:dyDescent="0.25">
      <c r="A46" s="250" t="s">
        <v>561</v>
      </c>
    </row>
    <row r="47" spans="1:1" s="102" customFormat="1" ht="23.25" customHeight="1" x14ac:dyDescent="0.25">
      <c r="A47" s="253" t="s">
        <v>562</v>
      </c>
    </row>
    <row r="48" spans="1:1" s="102" customFormat="1" ht="23.25" customHeight="1" x14ac:dyDescent="0.25">
      <c r="A48" s="254" t="s">
        <v>563</v>
      </c>
    </row>
    <row r="49" spans="1:1" s="102" customFormat="1" ht="23.25" customHeight="1" x14ac:dyDescent="0.25">
      <c r="A49" s="254" t="s">
        <v>564</v>
      </c>
    </row>
    <row r="50" spans="1:1" ht="23.25" customHeight="1" x14ac:dyDescent="0.25">
      <c r="A50" s="24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566</v>
      </c>
    </row>
    <row r="2" spans="1:1" ht="18.75" customHeight="1" x14ac:dyDescent="0.25">
      <c r="A2" t="s">
        <v>587</v>
      </c>
    </row>
    <row r="3" spans="1:1" x14ac:dyDescent="0.25">
      <c r="A3" t="s">
        <v>567</v>
      </c>
    </row>
    <row r="4" spans="1:1" x14ac:dyDescent="0.25">
      <c r="A4" t="s">
        <v>568</v>
      </c>
    </row>
    <row r="5" spans="1:1" x14ac:dyDescent="0.25">
      <c r="A5" t="s">
        <v>569</v>
      </c>
    </row>
    <row r="6" spans="1:1" x14ac:dyDescent="0.25">
      <c r="A6" t="s">
        <v>570</v>
      </c>
    </row>
    <row r="7" spans="1:1" x14ac:dyDescent="0.25">
      <c r="A7" t="s">
        <v>571</v>
      </c>
    </row>
    <row r="8" spans="1:1" x14ac:dyDescent="0.25">
      <c r="A8" t="s">
        <v>572</v>
      </c>
    </row>
    <row r="9" spans="1:1" x14ac:dyDescent="0.25">
      <c r="A9" t="s">
        <v>573</v>
      </c>
    </row>
    <row r="10" spans="1:1" x14ac:dyDescent="0.25">
      <c r="A10" t="s">
        <v>574</v>
      </c>
    </row>
    <row r="11" spans="1:1" x14ac:dyDescent="0.25">
      <c r="A11" t="s">
        <v>575</v>
      </c>
    </row>
    <row r="12" spans="1:1" x14ac:dyDescent="0.25">
      <c r="A12" t="s">
        <v>576</v>
      </c>
    </row>
    <row r="13" spans="1:1" x14ac:dyDescent="0.25">
      <c r="A13" t="s">
        <v>577</v>
      </c>
    </row>
    <row r="14" spans="1:1" x14ac:dyDescent="0.25">
      <c r="A14" t="s">
        <v>578</v>
      </c>
    </row>
    <row r="15" spans="1:1" x14ac:dyDescent="0.25">
      <c r="A15" t="s">
        <v>579</v>
      </c>
    </row>
    <row r="16" spans="1:1" x14ac:dyDescent="0.25">
      <c r="A16" t="s">
        <v>580</v>
      </c>
    </row>
    <row r="17" spans="1:1" x14ac:dyDescent="0.25">
      <c r="A17" t="s">
        <v>581</v>
      </c>
    </row>
    <row r="18" spans="1:1" x14ac:dyDescent="0.25">
      <c r="A18" t="s">
        <v>582</v>
      </c>
    </row>
    <row r="19" spans="1:1" x14ac:dyDescent="0.25">
      <c r="A19" t="s">
        <v>583</v>
      </c>
    </row>
    <row r="20" spans="1:1" ht="17.25" customHeight="1" x14ac:dyDescent="0.25">
      <c r="A20" t="s">
        <v>584</v>
      </c>
    </row>
    <row r="21" spans="1:1" x14ac:dyDescent="0.25">
      <c r="A21" t="s">
        <v>585</v>
      </c>
    </row>
    <row r="22" spans="1:1" x14ac:dyDescent="0.25">
      <c r="A22" t="s">
        <v>586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588</v>
      </c>
    </row>
    <row r="2" spans="1:1" x14ac:dyDescent="0.25">
      <c r="A2" t="s">
        <v>473</v>
      </c>
    </row>
    <row r="3" spans="1:1" x14ac:dyDescent="0.25">
      <c r="A3" t="s">
        <v>589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592</v>
      </c>
    </row>
    <row r="2" spans="1:1" x14ac:dyDescent="0.25">
      <c r="A2" t="s">
        <v>590</v>
      </c>
    </row>
    <row r="3" spans="1:1" x14ac:dyDescent="0.25">
      <c r="A3" t="s">
        <v>625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593</v>
      </c>
    </row>
    <row r="2" spans="1:1" x14ac:dyDescent="0.25">
      <c r="A2" t="s">
        <v>594</v>
      </c>
    </row>
    <row r="3" spans="1:1" x14ac:dyDescent="0.25">
      <c r="A3" t="s">
        <v>595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517</v>
      </c>
    </row>
    <row r="2" spans="1:1" x14ac:dyDescent="0.25">
      <c r="A2" t="s">
        <v>518</v>
      </c>
    </row>
    <row r="3" spans="1:1" x14ac:dyDescent="0.25">
      <c r="A3" t="s">
        <v>519</v>
      </c>
    </row>
    <row r="4" spans="1:1" x14ac:dyDescent="0.25">
      <c r="A4" t="s">
        <v>520</v>
      </c>
    </row>
    <row r="5" spans="1:1" x14ac:dyDescent="0.25">
      <c r="A5" t="s">
        <v>521</v>
      </c>
    </row>
    <row r="6" spans="1:1" x14ac:dyDescent="0.25">
      <c r="A6" t="s">
        <v>522</v>
      </c>
    </row>
    <row r="7" spans="1:1" x14ac:dyDescent="0.25">
      <c r="A7" t="s">
        <v>523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6" t="str">
        <f>'1. паспорт местоположение'!A5:C5</f>
        <v>Год раскрытия информации: 2020 год</v>
      </c>
      <c r="B4" s="446"/>
      <c r="C4" s="446"/>
      <c r="D4" s="446"/>
      <c r="E4" s="446"/>
      <c r="F4" s="446"/>
      <c r="G4" s="446"/>
      <c r="H4" s="446"/>
      <c r="I4" s="446"/>
      <c r="J4" s="446"/>
      <c r="K4" s="446"/>
      <c r="L4" s="446"/>
      <c r="M4" s="446"/>
      <c r="N4" s="446"/>
      <c r="O4" s="446"/>
      <c r="P4" s="446"/>
      <c r="Q4" s="446"/>
      <c r="R4" s="446"/>
      <c r="S4" s="446"/>
    </row>
    <row r="5" spans="1:28" s="11" customFormat="1" ht="15.75" x14ac:dyDescent="0.2">
      <c r="A5" s="16"/>
    </row>
    <row r="6" spans="1:28" s="11" customFormat="1" ht="18.75" x14ac:dyDescent="0.2">
      <c r="A6" s="457" t="s">
        <v>6</v>
      </c>
      <c r="B6" s="457"/>
      <c r="C6" s="457"/>
      <c r="D6" s="457"/>
      <c r="E6" s="457"/>
      <c r="F6" s="457"/>
      <c r="G6" s="457"/>
      <c r="H6" s="457"/>
      <c r="I6" s="457"/>
      <c r="J6" s="457"/>
      <c r="K6" s="457"/>
      <c r="L6" s="457"/>
      <c r="M6" s="457"/>
      <c r="N6" s="457"/>
      <c r="O6" s="457"/>
      <c r="P6" s="457"/>
      <c r="Q6" s="457"/>
      <c r="R6" s="457"/>
      <c r="S6" s="457"/>
      <c r="T6" s="12"/>
      <c r="U6" s="12"/>
      <c r="V6" s="12"/>
      <c r="W6" s="12"/>
      <c r="X6" s="12"/>
      <c r="Y6" s="12"/>
      <c r="Z6" s="12"/>
      <c r="AA6" s="12"/>
      <c r="AB6" s="12"/>
    </row>
    <row r="7" spans="1:28" s="11" customFormat="1" ht="18.75" x14ac:dyDescent="0.2">
      <c r="A7" s="457"/>
      <c r="B7" s="457"/>
      <c r="C7" s="457"/>
      <c r="D7" s="457"/>
      <c r="E7" s="457"/>
      <c r="F7" s="457"/>
      <c r="G7" s="457"/>
      <c r="H7" s="457"/>
      <c r="I7" s="457"/>
      <c r="J7" s="457"/>
      <c r="K7" s="457"/>
      <c r="L7" s="457"/>
      <c r="M7" s="457"/>
      <c r="N7" s="457"/>
      <c r="O7" s="457"/>
      <c r="P7" s="457"/>
      <c r="Q7" s="457"/>
      <c r="R7" s="457"/>
      <c r="S7" s="457"/>
      <c r="T7" s="12"/>
      <c r="U7" s="12"/>
      <c r="V7" s="12"/>
      <c r="W7" s="12"/>
      <c r="X7" s="12"/>
      <c r="Y7" s="12"/>
      <c r="Z7" s="12"/>
      <c r="AA7" s="12"/>
      <c r="AB7" s="12"/>
    </row>
    <row r="8" spans="1:28" s="11" customFormat="1" ht="18.75" x14ac:dyDescent="0.2">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12"/>
      <c r="U8" s="12"/>
      <c r="V8" s="12"/>
      <c r="W8" s="12"/>
      <c r="X8" s="12"/>
      <c r="Y8" s="12"/>
      <c r="Z8" s="12"/>
      <c r="AA8" s="12"/>
      <c r="AB8" s="12"/>
    </row>
    <row r="9" spans="1:28" s="11" customFormat="1" ht="18.75" x14ac:dyDescent="0.2">
      <c r="A9" s="462" t="s">
        <v>5</v>
      </c>
      <c r="B9" s="462"/>
      <c r="C9" s="462"/>
      <c r="D9" s="462"/>
      <c r="E9" s="462"/>
      <c r="F9" s="462"/>
      <c r="G9" s="462"/>
      <c r="H9" s="462"/>
      <c r="I9" s="462"/>
      <c r="J9" s="462"/>
      <c r="K9" s="462"/>
      <c r="L9" s="462"/>
      <c r="M9" s="462"/>
      <c r="N9" s="462"/>
      <c r="O9" s="462"/>
      <c r="P9" s="462"/>
      <c r="Q9" s="462"/>
      <c r="R9" s="462"/>
      <c r="S9" s="462"/>
      <c r="T9" s="12"/>
      <c r="U9" s="12"/>
      <c r="V9" s="12"/>
      <c r="W9" s="12"/>
      <c r="X9" s="12"/>
      <c r="Y9" s="12"/>
      <c r="Z9" s="12"/>
      <c r="AA9" s="12"/>
      <c r="AB9" s="12"/>
    </row>
    <row r="10" spans="1:28" s="11" customFormat="1" ht="18.75" x14ac:dyDescent="0.2">
      <c r="A10" s="457"/>
      <c r="B10" s="457"/>
      <c r="C10" s="457"/>
      <c r="D10" s="457"/>
      <c r="E10" s="457"/>
      <c r="F10" s="457"/>
      <c r="G10" s="457"/>
      <c r="H10" s="457"/>
      <c r="I10" s="457"/>
      <c r="J10" s="457"/>
      <c r="K10" s="457"/>
      <c r="L10" s="457"/>
      <c r="M10" s="457"/>
      <c r="N10" s="457"/>
      <c r="O10" s="457"/>
      <c r="P10" s="457"/>
      <c r="Q10" s="457"/>
      <c r="R10" s="457"/>
      <c r="S10" s="457"/>
      <c r="T10" s="12"/>
      <c r="U10" s="12"/>
      <c r="V10" s="12"/>
      <c r="W10" s="12"/>
      <c r="X10" s="12"/>
      <c r="Y10" s="12"/>
      <c r="Z10" s="12"/>
      <c r="AA10" s="12"/>
      <c r="AB10" s="12"/>
    </row>
    <row r="11" spans="1:28" s="11" customFormat="1" ht="18.75" x14ac:dyDescent="0.2">
      <c r="A11" s="458" t="str">
        <f>'1. паспорт местоположение'!A12:C12</f>
        <v>H_16-0274</v>
      </c>
      <c r="B11" s="458"/>
      <c r="C11" s="458"/>
      <c r="D11" s="458"/>
      <c r="E11" s="458"/>
      <c r="F11" s="458"/>
      <c r="G11" s="458"/>
      <c r="H11" s="458"/>
      <c r="I11" s="458"/>
      <c r="J11" s="458"/>
      <c r="K11" s="458"/>
      <c r="L11" s="458"/>
      <c r="M11" s="458"/>
      <c r="N11" s="458"/>
      <c r="O11" s="458"/>
      <c r="P11" s="458"/>
      <c r="Q11" s="458"/>
      <c r="R11" s="458"/>
      <c r="S11" s="458"/>
      <c r="T11" s="12"/>
      <c r="U11" s="12"/>
      <c r="V11" s="12"/>
      <c r="W11" s="12"/>
      <c r="X11" s="12"/>
      <c r="Y11" s="12"/>
      <c r="Z11" s="12"/>
      <c r="AA11" s="12"/>
      <c r="AB11" s="12"/>
    </row>
    <row r="12" spans="1:28" s="11" customFormat="1" ht="18.75" x14ac:dyDescent="0.2">
      <c r="A12" s="462" t="s">
        <v>4</v>
      </c>
      <c r="B12" s="462"/>
      <c r="C12" s="462"/>
      <c r="D12" s="462"/>
      <c r="E12" s="462"/>
      <c r="F12" s="462"/>
      <c r="G12" s="462"/>
      <c r="H12" s="462"/>
      <c r="I12" s="462"/>
      <c r="J12" s="462"/>
      <c r="K12" s="462"/>
      <c r="L12" s="462"/>
      <c r="M12" s="462"/>
      <c r="N12" s="462"/>
      <c r="O12" s="462"/>
      <c r="P12" s="462"/>
      <c r="Q12" s="462"/>
      <c r="R12" s="462"/>
      <c r="S12" s="462"/>
      <c r="T12" s="12"/>
      <c r="U12" s="12"/>
      <c r="V12" s="12"/>
      <c r="W12" s="12"/>
      <c r="X12" s="12"/>
      <c r="Y12" s="12"/>
      <c r="Z12" s="12"/>
      <c r="AA12" s="12"/>
      <c r="AB12" s="12"/>
    </row>
    <row r="13" spans="1:28" s="8" customFormat="1" ht="15.75" customHeight="1" x14ac:dyDescent="0.2">
      <c r="A13" s="463"/>
      <c r="B13" s="463"/>
      <c r="C13" s="463"/>
      <c r="D13" s="463"/>
      <c r="E13" s="463"/>
      <c r="F13" s="463"/>
      <c r="G13" s="463"/>
      <c r="H13" s="463"/>
      <c r="I13" s="463"/>
      <c r="J13" s="463"/>
      <c r="K13" s="463"/>
      <c r="L13" s="463"/>
      <c r="M13" s="463"/>
      <c r="N13" s="463"/>
      <c r="O13" s="463"/>
      <c r="P13" s="463"/>
      <c r="Q13" s="463"/>
      <c r="R13" s="463"/>
      <c r="S13" s="463"/>
      <c r="T13" s="9"/>
      <c r="U13" s="9"/>
      <c r="V13" s="9"/>
      <c r="W13" s="9"/>
      <c r="X13" s="9"/>
      <c r="Y13" s="9"/>
      <c r="Z13" s="9"/>
      <c r="AA13" s="9"/>
      <c r="AB13" s="9"/>
    </row>
    <row r="14" spans="1:28" s="3" customFormat="1" ht="12" x14ac:dyDescent="0.2">
      <c r="A14" s="458" t="str">
        <f>'1. паспорт местоположение'!A9:C9</f>
        <v>Акционерное общество "Янтарьэнерго" ДЗО  ПАО "Россети"</v>
      </c>
      <c r="B14" s="458"/>
      <c r="C14" s="458"/>
      <c r="D14" s="458"/>
      <c r="E14" s="458"/>
      <c r="F14" s="458"/>
      <c r="G14" s="458"/>
      <c r="H14" s="458"/>
      <c r="I14" s="458"/>
      <c r="J14" s="458"/>
      <c r="K14" s="458"/>
      <c r="L14" s="458"/>
      <c r="M14" s="458"/>
      <c r="N14" s="458"/>
      <c r="O14" s="458"/>
      <c r="P14" s="458"/>
      <c r="Q14" s="458"/>
      <c r="R14" s="458"/>
      <c r="S14" s="458"/>
      <c r="T14" s="7"/>
      <c r="U14" s="7"/>
      <c r="V14" s="7"/>
      <c r="W14" s="7"/>
      <c r="X14" s="7"/>
      <c r="Y14" s="7"/>
      <c r="Z14" s="7"/>
      <c r="AA14" s="7"/>
      <c r="AB14" s="7"/>
    </row>
    <row r="15" spans="1:28" s="3" customFormat="1" ht="15" customHeight="1" x14ac:dyDescent="0.2">
      <c r="A15" s="464" t="str">
        <f>'1. паспорт местоположение'!A15:C15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62"/>
      <c r="C15" s="462"/>
      <c r="D15" s="462"/>
      <c r="E15" s="462"/>
      <c r="F15" s="462"/>
      <c r="G15" s="462"/>
      <c r="H15" s="462"/>
      <c r="I15" s="462"/>
      <c r="J15" s="462"/>
      <c r="K15" s="462"/>
      <c r="L15" s="462"/>
      <c r="M15" s="462"/>
      <c r="N15" s="462"/>
      <c r="O15" s="462"/>
      <c r="P15" s="462"/>
      <c r="Q15" s="462"/>
      <c r="R15" s="462"/>
      <c r="S15" s="462"/>
      <c r="T15" s="5"/>
      <c r="U15" s="5"/>
      <c r="V15" s="5"/>
      <c r="W15" s="5"/>
      <c r="X15" s="5"/>
      <c r="Y15" s="5"/>
      <c r="Z15" s="5"/>
      <c r="AA15" s="5"/>
      <c r="AB15" s="5"/>
    </row>
    <row r="16" spans="1:28" s="3" customFormat="1" ht="15" customHeight="1" x14ac:dyDescent="0.2">
      <c r="A16" s="465"/>
      <c r="B16" s="465"/>
      <c r="C16" s="465"/>
      <c r="D16" s="465"/>
      <c r="E16" s="465"/>
      <c r="F16" s="465"/>
      <c r="G16" s="465"/>
      <c r="H16" s="465"/>
      <c r="I16" s="465"/>
      <c r="J16" s="465"/>
      <c r="K16" s="465"/>
      <c r="L16" s="465"/>
      <c r="M16" s="465"/>
      <c r="N16" s="465"/>
      <c r="O16" s="465"/>
      <c r="P16" s="465"/>
      <c r="Q16" s="465"/>
      <c r="R16" s="465"/>
      <c r="S16" s="465"/>
      <c r="T16" s="4"/>
      <c r="U16" s="4"/>
      <c r="V16" s="4"/>
      <c r="W16" s="4"/>
      <c r="X16" s="4"/>
      <c r="Y16" s="4"/>
    </row>
    <row r="17" spans="1:28" s="3" customFormat="1" ht="45.75" customHeight="1" x14ac:dyDescent="0.2">
      <c r="A17" s="466" t="s">
        <v>426</v>
      </c>
      <c r="B17" s="466"/>
      <c r="C17" s="466"/>
      <c r="D17" s="466"/>
      <c r="E17" s="466"/>
      <c r="F17" s="466"/>
      <c r="G17" s="466"/>
      <c r="H17" s="466"/>
      <c r="I17" s="466"/>
      <c r="J17" s="466"/>
      <c r="K17" s="466"/>
      <c r="L17" s="466"/>
      <c r="M17" s="466"/>
      <c r="N17" s="466"/>
      <c r="O17" s="466"/>
      <c r="P17" s="466"/>
      <c r="Q17" s="466"/>
      <c r="R17" s="466"/>
      <c r="S17" s="466"/>
      <c r="T17" s="6"/>
      <c r="U17" s="6"/>
      <c r="V17" s="6"/>
      <c r="W17" s="6"/>
      <c r="X17" s="6"/>
      <c r="Y17" s="6"/>
      <c r="Z17" s="6"/>
      <c r="AA17" s="6"/>
      <c r="AB17" s="6"/>
    </row>
    <row r="18" spans="1:28" s="3" customFormat="1" ht="15" customHeight="1" x14ac:dyDescent="0.2">
      <c r="A18" s="467"/>
      <c r="B18" s="467"/>
      <c r="C18" s="467"/>
      <c r="D18" s="467"/>
      <c r="E18" s="467"/>
      <c r="F18" s="467"/>
      <c r="G18" s="467"/>
      <c r="H18" s="467"/>
      <c r="I18" s="467"/>
      <c r="J18" s="467"/>
      <c r="K18" s="467"/>
      <c r="L18" s="467"/>
      <c r="M18" s="467"/>
      <c r="N18" s="467"/>
      <c r="O18" s="467"/>
      <c r="P18" s="467"/>
      <c r="Q18" s="467"/>
      <c r="R18" s="467"/>
      <c r="S18" s="467"/>
      <c r="T18" s="4"/>
      <c r="U18" s="4"/>
      <c r="V18" s="4"/>
      <c r="W18" s="4"/>
      <c r="X18" s="4"/>
      <c r="Y18" s="4"/>
    </row>
    <row r="19" spans="1:28" s="3" customFormat="1" ht="54" customHeight="1" x14ac:dyDescent="0.2">
      <c r="A19" s="456" t="s">
        <v>2</v>
      </c>
      <c r="B19" s="456" t="s">
        <v>93</v>
      </c>
      <c r="C19" s="459" t="s">
        <v>321</v>
      </c>
      <c r="D19" s="456" t="s">
        <v>320</v>
      </c>
      <c r="E19" s="456" t="s">
        <v>92</v>
      </c>
      <c r="F19" s="456" t="s">
        <v>91</v>
      </c>
      <c r="G19" s="456" t="s">
        <v>316</v>
      </c>
      <c r="H19" s="456" t="s">
        <v>90</v>
      </c>
      <c r="I19" s="456" t="s">
        <v>89</v>
      </c>
      <c r="J19" s="456" t="s">
        <v>88</v>
      </c>
      <c r="K19" s="456" t="s">
        <v>87</v>
      </c>
      <c r="L19" s="456" t="s">
        <v>86</v>
      </c>
      <c r="M19" s="456" t="s">
        <v>85</v>
      </c>
      <c r="N19" s="456" t="s">
        <v>84</v>
      </c>
      <c r="O19" s="456" t="s">
        <v>83</v>
      </c>
      <c r="P19" s="456" t="s">
        <v>82</v>
      </c>
      <c r="Q19" s="456" t="s">
        <v>319</v>
      </c>
      <c r="R19" s="456"/>
      <c r="S19" s="461" t="s">
        <v>420</v>
      </c>
      <c r="T19" s="4"/>
      <c r="U19" s="4"/>
      <c r="V19" s="4"/>
      <c r="W19" s="4"/>
      <c r="X19" s="4"/>
      <c r="Y19" s="4"/>
    </row>
    <row r="20" spans="1:28" s="3" customFormat="1" ht="180.75" customHeight="1" x14ac:dyDescent="0.2">
      <c r="A20" s="456"/>
      <c r="B20" s="456"/>
      <c r="C20" s="460"/>
      <c r="D20" s="456"/>
      <c r="E20" s="456"/>
      <c r="F20" s="456"/>
      <c r="G20" s="456"/>
      <c r="H20" s="456"/>
      <c r="I20" s="456"/>
      <c r="J20" s="456"/>
      <c r="K20" s="456"/>
      <c r="L20" s="456"/>
      <c r="M20" s="456"/>
      <c r="N20" s="456"/>
      <c r="O20" s="456"/>
      <c r="P20" s="456"/>
      <c r="Q20" s="36" t="s">
        <v>317</v>
      </c>
      <c r="R20" s="37" t="s">
        <v>318</v>
      </c>
      <c r="S20" s="461"/>
      <c r="T20" s="27"/>
      <c r="U20" s="27"/>
      <c r="V20" s="27"/>
      <c r="W20" s="27"/>
      <c r="X20" s="27"/>
      <c r="Y20" s="27"/>
      <c r="Z20" s="26"/>
      <c r="AA20" s="26"/>
      <c r="AB20" s="26"/>
    </row>
    <row r="21" spans="1:28" s="3" customFormat="1" ht="18.75" x14ac:dyDescent="0.2">
      <c r="A21" s="36">
        <v>1</v>
      </c>
      <c r="B21" s="39">
        <v>2</v>
      </c>
      <c r="C21" s="36">
        <v>3</v>
      </c>
      <c r="D21" s="39">
        <v>4</v>
      </c>
      <c r="E21" s="36">
        <v>5</v>
      </c>
      <c r="F21" s="39">
        <v>6</v>
      </c>
      <c r="G21" s="140">
        <v>7</v>
      </c>
      <c r="H21" s="141">
        <v>8</v>
      </c>
      <c r="I21" s="140">
        <v>9</v>
      </c>
      <c r="J21" s="141">
        <v>10</v>
      </c>
      <c r="K21" s="140">
        <v>11</v>
      </c>
      <c r="L21" s="141">
        <v>12</v>
      </c>
      <c r="M21" s="140">
        <v>13</v>
      </c>
      <c r="N21" s="141">
        <v>14</v>
      </c>
      <c r="O21" s="140">
        <v>15</v>
      </c>
      <c r="P21" s="141">
        <v>16</v>
      </c>
      <c r="Q21" s="140">
        <v>17</v>
      </c>
      <c r="R21" s="141">
        <v>18</v>
      </c>
      <c r="S21" s="140">
        <v>19</v>
      </c>
      <c r="T21" s="27"/>
      <c r="U21" s="27"/>
      <c r="V21" s="27"/>
      <c r="W21" s="27"/>
      <c r="X21" s="27"/>
      <c r="Y21" s="27"/>
      <c r="Z21" s="26"/>
      <c r="AA21" s="26"/>
      <c r="AB21" s="26"/>
    </row>
    <row r="22" spans="1:28" s="3" customFormat="1" ht="18.75" x14ac:dyDescent="0.2">
      <c r="A22" s="265">
        <v>1</v>
      </c>
      <c r="B22" s="273"/>
      <c r="C22" s="265"/>
      <c r="D22" s="272"/>
      <c r="E22" s="273"/>
      <c r="F22" s="272"/>
      <c r="G22" s="273"/>
      <c r="H22" s="272"/>
      <c r="I22" s="273"/>
      <c r="J22" s="272"/>
      <c r="K22" s="273"/>
      <c r="L22" s="272"/>
      <c r="M22" s="273"/>
      <c r="N22" s="272"/>
      <c r="O22" s="273"/>
      <c r="P22" s="272"/>
      <c r="Q22" s="296"/>
      <c r="R22" s="274"/>
      <c r="S22" s="295"/>
      <c r="W22" s="27"/>
      <c r="X22" s="27"/>
      <c r="Y22" s="27"/>
      <c r="Z22" s="26"/>
      <c r="AA22" s="26"/>
      <c r="AB22" s="26"/>
    </row>
    <row r="23" spans="1:28" ht="20.25" customHeight="1" x14ac:dyDescent="0.25">
      <c r="A23" s="107"/>
      <c r="B23" s="39" t="s">
        <v>314</v>
      </c>
      <c r="C23" s="39"/>
      <c r="D23" s="39"/>
      <c r="E23" s="107" t="s">
        <v>315</v>
      </c>
      <c r="F23" s="107" t="s">
        <v>315</v>
      </c>
      <c r="G23" s="107" t="s">
        <v>315</v>
      </c>
      <c r="H23" s="264">
        <f>H22</f>
        <v>0</v>
      </c>
      <c r="I23" s="107"/>
      <c r="J23" s="264">
        <f>J22</f>
        <v>0</v>
      </c>
      <c r="K23" s="107"/>
      <c r="L23" s="107"/>
      <c r="M23" s="107"/>
      <c r="N23" s="107"/>
      <c r="O23" s="107"/>
      <c r="P23" s="107"/>
      <c r="Q23" s="108"/>
      <c r="R23" s="2"/>
      <c r="S23" s="26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6" t="str">
        <f>'1. паспорт местоположение'!A5:C5</f>
        <v>Год раскрытия информации: 2020 год</v>
      </c>
      <c r="B6" s="446"/>
      <c r="C6" s="446"/>
      <c r="D6" s="446"/>
      <c r="E6" s="446"/>
      <c r="F6" s="446"/>
      <c r="G6" s="446"/>
      <c r="H6" s="446"/>
      <c r="I6" s="446"/>
      <c r="J6" s="446"/>
      <c r="K6" s="446"/>
      <c r="L6" s="446"/>
      <c r="M6" s="446"/>
      <c r="N6" s="446"/>
      <c r="O6" s="446"/>
      <c r="P6" s="446"/>
      <c r="Q6" s="446"/>
      <c r="R6" s="446"/>
      <c r="S6" s="446"/>
      <c r="T6" s="446"/>
    </row>
    <row r="7" spans="1:20" s="11" customFormat="1" x14ac:dyDescent="0.2">
      <c r="A7" s="16"/>
      <c r="H7" s="15"/>
    </row>
    <row r="8" spans="1:20" s="11" customFormat="1" ht="18.75" x14ac:dyDescent="0.2">
      <c r="A8" s="457" t="s">
        <v>6</v>
      </c>
      <c r="B8" s="457"/>
      <c r="C8" s="457"/>
      <c r="D8" s="457"/>
      <c r="E8" s="457"/>
      <c r="F8" s="457"/>
      <c r="G8" s="457"/>
      <c r="H8" s="457"/>
      <c r="I8" s="457"/>
      <c r="J8" s="457"/>
      <c r="K8" s="457"/>
      <c r="L8" s="457"/>
      <c r="M8" s="457"/>
      <c r="N8" s="457"/>
      <c r="O8" s="457"/>
      <c r="P8" s="457"/>
      <c r="Q8" s="457"/>
      <c r="R8" s="457"/>
      <c r="S8" s="457"/>
      <c r="T8" s="457"/>
    </row>
    <row r="9" spans="1:20" s="11" customFormat="1" ht="18.75" x14ac:dyDescent="0.2">
      <c r="A9" s="457"/>
      <c r="B9" s="457"/>
      <c r="C9" s="457"/>
      <c r="D9" s="457"/>
      <c r="E9" s="457"/>
      <c r="F9" s="457"/>
      <c r="G9" s="457"/>
      <c r="H9" s="457"/>
      <c r="I9" s="457"/>
      <c r="J9" s="457"/>
      <c r="K9" s="457"/>
      <c r="L9" s="457"/>
      <c r="M9" s="457"/>
      <c r="N9" s="457"/>
      <c r="O9" s="457"/>
      <c r="P9" s="457"/>
      <c r="Q9" s="457"/>
      <c r="R9" s="457"/>
      <c r="S9" s="457"/>
      <c r="T9" s="457"/>
    </row>
    <row r="10" spans="1:20" s="11" customFormat="1" ht="18.75" customHeight="1" x14ac:dyDescent="0.2">
      <c r="A10" s="458" t="str">
        <f>'1. паспорт местоположение'!A9:C9</f>
        <v>Акционерное общество "Янтарьэнерго" ДЗО  ПАО "Россети"</v>
      </c>
      <c r="B10" s="458"/>
      <c r="C10" s="458"/>
      <c r="D10" s="458"/>
      <c r="E10" s="458"/>
      <c r="F10" s="458"/>
      <c r="G10" s="458"/>
      <c r="H10" s="458"/>
      <c r="I10" s="458"/>
      <c r="J10" s="458"/>
      <c r="K10" s="458"/>
      <c r="L10" s="458"/>
      <c r="M10" s="458"/>
      <c r="N10" s="458"/>
      <c r="O10" s="458"/>
      <c r="P10" s="458"/>
      <c r="Q10" s="458"/>
      <c r="R10" s="458"/>
      <c r="S10" s="458"/>
      <c r="T10" s="458"/>
    </row>
    <row r="11" spans="1:20" s="11" customFormat="1" ht="18.75" customHeight="1" x14ac:dyDescent="0.2">
      <c r="A11" s="462" t="s">
        <v>5</v>
      </c>
      <c r="B11" s="462"/>
      <c r="C11" s="462"/>
      <c r="D11" s="462"/>
      <c r="E11" s="462"/>
      <c r="F11" s="462"/>
      <c r="G11" s="462"/>
      <c r="H11" s="462"/>
      <c r="I11" s="462"/>
      <c r="J11" s="462"/>
      <c r="K11" s="462"/>
      <c r="L11" s="462"/>
      <c r="M11" s="462"/>
      <c r="N11" s="462"/>
      <c r="O11" s="462"/>
      <c r="P11" s="462"/>
      <c r="Q11" s="462"/>
      <c r="R11" s="462"/>
      <c r="S11" s="462"/>
      <c r="T11" s="462"/>
    </row>
    <row r="12" spans="1:20" s="11" customFormat="1" ht="18.75" x14ac:dyDescent="0.2">
      <c r="A12" s="457"/>
      <c r="B12" s="457"/>
      <c r="C12" s="457"/>
      <c r="D12" s="457"/>
      <c r="E12" s="457"/>
      <c r="F12" s="457"/>
      <c r="G12" s="457"/>
      <c r="H12" s="457"/>
      <c r="I12" s="457"/>
      <c r="J12" s="457"/>
      <c r="K12" s="457"/>
      <c r="L12" s="457"/>
      <c r="M12" s="457"/>
      <c r="N12" s="457"/>
      <c r="O12" s="457"/>
      <c r="P12" s="457"/>
      <c r="Q12" s="457"/>
      <c r="R12" s="457"/>
      <c r="S12" s="457"/>
      <c r="T12" s="457"/>
    </row>
    <row r="13" spans="1:20" s="11" customFormat="1" ht="18.75" customHeight="1" x14ac:dyDescent="0.2">
      <c r="A13" s="458" t="str">
        <f>'1. паспорт местоположение'!A12:C12</f>
        <v>H_16-0274</v>
      </c>
      <c r="B13" s="458"/>
      <c r="C13" s="458"/>
      <c r="D13" s="458"/>
      <c r="E13" s="458"/>
      <c r="F13" s="458"/>
      <c r="G13" s="458"/>
      <c r="H13" s="458"/>
      <c r="I13" s="458"/>
      <c r="J13" s="458"/>
      <c r="K13" s="458"/>
      <c r="L13" s="458"/>
      <c r="M13" s="458"/>
      <c r="N13" s="458"/>
      <c r="O13" s="458"/>
      <c r="P13" s="458"/>
      <c r="Q13" s="458"/>
      <c r="R13" s="458"/>
      <c r="S13" s="458"/>
      <c r="T13" s="458"/>
    </row>
    <row r="14" spans="1:20" s="11" customFormat="1" ht="18.75" customHeight="1" x14ac:dyDescent="0.2">
      <c r="A14" s="462" t="s">
        <v>4</v>
      </c>
      <c r="B14" s="462"/>
      <c r="C14" s="462"/>
      <c r="D14" s="462"/>
      <c r="E14" s="462"/>
      <c r="F14" s="462"/>
      <c r="G14" s="462"/>
      <c r="H14" s="462"/>
      <c r="I14" s="462"/>
      <c r="J14" s="462"/>
      <c r="K14" s="462"/>
      <c r="L14" s="462"/>
      <c r="M14" s="462"/>
      <c r="N14" s="462"/>
      <c r="O14" s="462"/>
      <c r="P14" s="462"/>
      <c r="Q14" s="462"/>
      <c r="R14" s="462"/>
      <c r="S14" s="462"/>
      <c r="T14" s="462"/>
    </row>
    <row r="15" spans="1:20" s="8" customFormat="1" ht="15.75" customHeight="1" x14ac:dyDescent="0.2">
      <c r="A15" s="463"/>
      <c r="B15" s="463"/>
      <c r="C15" s="463"/>
      <c r="D15" s="463"/>
      <c r="E15" s="463"/>
      <c r="F15" s="463"/>
      <c r="G15" s="463"/>
      <c r="H15" s="463"/>
      <c r="I15" s="463"/>
      <c r="J15" s="463"/>
      <c r="K15" s="463"/>
      <c r="L15" s="463"/>
      <c r="M15" s="463"/>
      <c r="N15" s="463"/>
      <c r="O15" s="463"/>
      <c r="P15" s="463"/>
      <c r="Q15" s="463"/>
      <c r="R15" s="463"/>
      <c r="S15" s="463"/>
      <c r="T15" s="463"/>
    </row>
    <row r="16" spans="1:20" s="3" customFormat="1" ht="12" x14ac:dyDescent="0.2">
      <c r="A16"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6" s="458"/>
      <c r="C16" s="458"/>
      <c r="D16" s="458"/>
      <c r="E16" s="458"/>
      <c r="F16" s="458"/>
      <c r="G16" s="458"/>
      <c r="H16" s="458"/>
      <c r="I16" s="458"/>
      <c r="J16" s="458"/>
      <c r="K16" s="458"/>
      <c r="L16" s="458"/>
      <c r="M16" s="458"/>
      <c r="N16" s="458"/>
      <c r="O16" s="458"/>
      <c r="P16" s="458"/>
      <c r="Q16" s="458"/>
      <c r="R16" s="458"/>
      <c r="S16" s="458"/>
      <c r="T16" s="458"/>
    </row>
    <row r="17" spans="1:20" s="3" customFormat="1" ht="15" customHeight="1" x14ac:dyDescent="0.2">
      <c r="A17" s="462" t="s">
        <v>3</v>
      </c>
      <c r="B17" s="462"/>
      <c r="C17" s="462"/>
      <c r="D17" s="462"/>
      <c r="E17" s="462"/>
      <c r="F17" s="462"/>
      <c r="G17" s="462"/>
      <c r="H17" s="462"/>
      <c r="I17" s="462"/>
      <c r="J17" s="462"/>
      <c r="K17" s="462"/>
      <c r="L17" s="462"/>
      <c r="M17" s="462"/>
      <c r="N17" s="462"/>
      <c r="O17" s="462"/>
      <c r="P17" s="462"/>
      <c r="Q17" s="462"/>
      <c r="R17" s="462"/>
      <c r="S17" s="462"/>
      <c r="T17" s="462"/>
    </row>
    <row r="18" spans="1:20" s="3" customFormat="1" ht="15" customHeight="1" x14ac:dyDescent="0.2">
      <c r="A18" s="465"/>
      <c r="B18" s="465"/>
      <c r="C18" s="465"/>
      <c r="D18" s="465"/>
      <c r="E18" s="465"/>
      <c r="F18" s="465"/>
      <c r="G18" s="465"/>
      <c r="H18" s="465"/>
      <c r="I18" s="465"/>
      <c r="J18" s="465"/>
      <c r="K18" s="465"/>
      <c r="L18" s="465"/>
      <c r="M18" s="465"/>
      <c r="N18" s="465"/>
      <c r="O18" s="465"/>
      <c r="P18" s="465"/>
      <c r="Q18" s="465"/>
      <c r="R18" s="465"/>
      <c r="S18" s="465"/>
      <c r="T18" s="465"/>
    </row>
    <row r="19" spans="1:20" s="3" customFormat="1" ht="15" customHeight="1" x14ac:dyDescent="0.2">
      <c r="A19" s="482" t="s">
        <v>431</v>
      </c>
      <c r="B19" s="482"/>
      <c r="C19" s="482"/>
      <c r="D19" s="482"/>
      <c r="E19" s="482"/>
      <c r="F19" s="482"/>
      <c r="G19" s="482"/>
      <c r="H19" s="482"/>
      <c r="I19" s="482"/>
      <c r="J19" s="482"/>
      <c r="K19" s="482"/>
      <c r="L19" s="482"/>
      <c r="M19" s="482"/>
      <c r="N19" s="482"/>
      <c r="O19" s="482"/>
      <c r="P19" s="482"/>
      <c r="Q19" s="482"/>
      <c r="R19" s="482"/>
      <c r="S19" s="482"/>
      <c r="T19" s="482"/>
    </row>
    <row r="20" spans="1:20" s="49" customFormat="1" ht="21" customHeight="1" x14ac:dyDescent="0.25">
      <c r="A20" s="483"/>
      <c r="B20" s="483"/>
      <c r="C20" s="483"/>
      <c r="D20" s="483"/>
      <c r="E20" s="483"/>
      <c r="F20" s="483"/>
      <c r="G20" s="483"/>
      <c r="H20" s="483"/>
      <c r="I20" s="483"/>
      <c r="J20" s="483"/>
      <c r="K20" s="483"/>
      <c r="L20" s="483"/>
      <c r="M20" s="483"/>
      <c r="N20" s="483"/>
      <c r="O20" s="483"/>
      <c r="P20" s="483"/>
      <c r="Q20" s="483"/>
      <c r="R20" s="483"/>
      <c r="S20" s="483"/>
      <c r="T20" s="483"/>
    </row>
    <row r="21" spans="1:20" ht="46.5" customHeight="1" x14ac:dyDescent="0.25">
      <c r="A21" s="476" t="s">
        <v>2</v>
      </c>
      <c r="B21" s="469" t="s">
        <v>218</v>
      </c>
      <c r="C21" s="470"/>
      <c r="D21" s="473" t="s">
        <v>115</v>
      </c>
      <c r="E21" s="469" t="s">
        <v>460</v>
      </c>
      <c r="F21" s="470"/>
      <c r="G21" s="469" t="s">
        <v>237</v>
      </c>
      <c r="H21" s="470"/>
      <c r="I21" s="469" t="s">
        <v>114</v>
      </c>
      <c r="J21" s="470"/>
      <c r="K21" s="473" t="s">
        <v>113</v>
      </c>
      <c r="L21" s="469" t="s">
        <v>112</v>
      </c>
      <c r="M21" s="470"/>
      <c r="N21" s="469" t="s">
        <v>456</v>
      </c>
      <c r="O21" s="470"/>
      <c r="P21" s="473" t="s">
        <v>111</v>
      </c>
      <c r="Q21" s="479" t="s">
        <v>110</v>
      </c>
      <c r="R21" s="480"/>
      <c r="S21" s="479" t="s">
        <v>109</v>
      </c>
      <c r="T21" s="481"/>
    </row>
    <row r="22" spans="1:20" ht="204.75" customHeight="1" x14ac:dyDescent="0.25">
      <c r="A22" s="477"/>
      <c r="B22" s="471"/>
      <c r="C22" s="472"/>
      <c r="D22" s="475"/>
      <c r="E22" s="471"/>
      <c r="F22" s="472"/>
      <c r="G22" s="471"/>
      <c r="H22" s="472"/>
      <c r="I22" s="471"/>
      <c r="J22" s="472"/>
      <c r="K22" s="474"/>
      <c r="L22" s="471"/>
      <c r="M22" s="472"/>
      <c r="N22" s="471"/>
      <c r="O22" s="472"/>
      <c r="P22" s="474"/>
      <c r="Q22" s="98" t="s">
        <v>108</v>
      </c>
      <c r="R22" s="98" t="s">
        <v>430</v>
      </c>
      <c r="S22" s="98" t="s">
        <v>107</v>
      </c>
      <c r="T22" s="98" t="s">
        <v>106</v>
      </c>
    </row>
    <row r="23" spans="1:20" ht="51.75" customHeight="1" x14ac:dyDescent="0.25">
      <c r="A23" s="478"/>
      <c r="B23" s="147" t="s">
        <v>104</v>
      </c>
      <c r="C23" s="147" t="s">
        <v>105</v>
      </c>
      <c r="D23" s="474"/>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98" t="s">
        <v>104</v>
      </c>
      <c r="R23" s="98" t="s">
        <v>104</v>
      </c>
      <c r="S23" s="98" t="s">
        <v>104</v>
      </c>
      <c r="T23" s="98"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300"/>
      <c r="C25" s="300"/>
      <c r="D25" s="297"/>
      <c r="E25" s="297"/>
      <c r="F25" s="297"/>
      <c r="G25" s="297"/>
      <c r="H25" s="297"/>
      <c r="I25" s="297"/>
      <c r="J25" s="298"/>
      <c r="K25" s="298"/>
      <c r="L25" s="298"/>
      <c r="M25" s="299"/>
      <c r="N25" s="299"/>
      <c r="O25" s="299"/>
      <c r="P25" s="298"/>
      <c r="Q25" s="300"/>
      <c r="R25" s="297"/>
      <c r="S25" s="300"/>
      <c r="T25" s="300"/>
    </row>
    <row r="26" spans="1:20" s="49" customFormat="1" x14ac:dyDescent="0.25">
      <c r="A26" s="53"/>
      <c r="B26" s="51"/>
      <c r="C26" s="51"/>
      <c r="D26" s="51"/>
      <c r="E26" s="51"/>
      <c r="F26" s="51"/>
      <c r="G26" s="51"/>
      <c r="H26" s="51"/>
      <c r="I26" s="51"/>
      <c r="J26" s="50"/>
      <c r="K26" s="50"/>
      <c r="L26" s="50"/>
      <c r="M26" s="52"/>
      <c r="N26" s="52"/>
      <c r="O26" s="52"/>
      <c r="P26" s="50"/>
      <c r="Q26" s="150"/>
      <c r="R26" s="51"/>
      <c r="S26" s="150"/>
      <c r="T26" s="51"/>
    </row>
    <row r="27" spans="1:20" s="49" customFormat="1" x14ac:dyDescent="0.25">
      <c r="A27" s="53"/>
      <c r="B27" s="51"/>
      <c r="C27" s="51"/>
      <c r="D27" s="51"/>
      <c r="E27" s="51"/>
      <c r="F27" s="51"/>
      <c r="G27" s="51"/>
      <c r="H27" s="51"/>
      <c r="I27" s="51"/>
      <c r="J27" s="50"/>
      <c r="K27" s="50"/>
      <c r="L27" s="50"/>
      <c r="M27" s="52"/>
      <c r="N27" s="52"/>
      <c r="O27" s="52"/>
      <c r="P27" s="50"/>
      <c r="Q27" s="150"/>
      <c r="R27" s="51"/>
      <c r="S27" s="150"/>
      <c r="T27" s="51"/>
    </row>
    <row r="28" spans="1:20" s="49" customFormat="1" x14ac:dyDescent="0.25">
      <c r="A28" s="53"/>
      <c r="B28" s="51"/>
      <c r="C28" s="51"/>
      <c r="D28" s="51"/>
      <c r="E28" s="51"/>
      <c r="F28" s="51"/>
      <c r="G28" s="51"/>
      <c r="H28" s="51"/>
      <c r="I28" s="51"/>
      <c r="J28" s="50"/>
      <c r="K28" s="50"/>
      <c r="L28" s="50"/>
      <c r="M28" s="52"/>
      <c r="N28" s="52"/>
      <c r="O28" s="52"/>
      <c r="P28" s="50"/>
      <c r="Q28" s="150"/>
      <c r="R28" s="51"/>
      <c r="S28" s="150"/>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68" t="s">
        <v>466</v>
      </c>
      <c r="C32" s="468"/>
      <c r="D32" s="468"/>
      <c r="E32" s="468"/>
      <c r="F32" s="468"/>
      <c r="G32" s="468"/>
      <c r="H32" s="468"/>
      <c r="I32" s="468"/>
      <c r="J32" s="468"/>
      <c r="K32" s="468"/>
      <c r="L32" s="468"/>
      <c r="M32" s="468"/>
      <c r="N32" s="468"/>
      <c r="O32" s="468"/>
      <c r="P32" s="468"/>
      <c r="Q32" s="468"/>
      <c r="R32" s="468"/>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429</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G7" zoomScale="80" zoomScaleSheetLayoutView="80" workbookViewId="0">
      <selection activeCell="Z25" sqref="Z25"/>
    </sheetView>
  </sheetViews>
  <sheetFormatPr defaultColWidth="10.7109375" defaultRowHeight="15.75" x14ac:dyDescent="0.25"/>
  <cols>
    <col min="1" max="1" width="10.7109375" style="41"/>
    <col min="2" max="3" width="1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6" t="str">
        <f>'1. паспорт местоположение'!A5:C5</f>
        <v>Год раскрытия информации: 2020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57" t="s">
        <v>6</v>
      </c>
      <c r="F7" s="457"/>
      <c r="G7" s="457"/>
      <c r="H7" s="457"/>
      <c r="I7" s="457"/>
      <c r="J7" s="457"/>
      <c r="K7" s="457"/>
      <c r="L7" s="457"/>
      <c r="M7" s="457"/>
      <c r="N7" s="457"/>
      <c r="O7" s="457"/>
      <c r="P7" s="457"/>
      <c r="Q7" s="457"/>
      <c r="R7" s="457"/>
      <c r="S7" s="457"/>
      <c r="T7" s="457"/>
      <c r="U7" s="457"/>
      <c r="V7" s="457"/>
      <c r="W7" s="457"/>
      <c r="X7" s="457"/>
      <c r="Y7" s="45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8" t="str">
        <f>'1. паспорт местоположение'!A9</f>
        <v>Акционерное общество "Янтарьэнерго" ДЗО  ПАО "Россети"</v>
      </c>
      <c r="F9" s="458"/>
      <c r="G9" s="458"/>
      <c r="H9" s="458"/>
      <c r="I9" s="458"/>
      <c r="J9" s="458"/>
      <c r="K9" s="458"/>
      <c r="L9" s="458"/>
      <c r="M9" s="458"/>
      <c r="N9" s="458"/>
      <c r="O9" s="458"/>
      <c r="P9" s="458"/>
      <c r="Q9" s="458"/>
      <c r="R9" s="458"/>
      <c r="S9" s="458"/>
      <c r="T9" s="458"/>
      <c r="U9" s="458"/>
      <c r="V9" s="458"/>
      <c r="W9" s="458"/>
      <c r="X9" s="458"/>
      <c r="Y9" s="458"/>
    </row>
    <row r="10" spans="1:27" s="11" customFormat="1" ht="18.75" customHeight="1" x14ac:dyDescent="0.2">
      <c r="E10" s="462" t="s">
        <v>5</v>
      </c>
      <c r="F10" s="462"/>
      <c r="G10" s="462"/>
      <c r="H10" s="462"/>
      <c r="I10" s="462"/>
      <c r="J10" s="462"/>
      <c r="K10" s="462"/>
      <c r="L10" s="462"/>
      <c r="M10" s="462"/>
      <c r="N10" s="462"/>
      <c r="O10" s="462"/>
      <c r="P10" s="462"/>
      <c r="Q10" s="462"/>
      <c r="R10" s="462"/>
      <c r="S10" s="462"/>
      <c r="T10" s="462"/>
      <c r="U10" s="462"/>
      <c r="V10" s="462"/>
      <c r="W10" s="462"/>
      <c r="X10" s="462"/>
      <c r="Y10" s="46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8" t="str">
        <f>'1. паспорт местоположение'!A12</f>
        <v>H_16-0274</v>
      </c>
      <c r="F12" s="458"/>
      <c r="G12" s="458"/>
      <c r="H12" s="458"/>
      <c r="I12" s="458"/>
      <c r="J12" s="458"/>
      <c r="K12" s="458"/>
      <c r="L12" s="458"/>
      <c r="M12" s="458"/>
      <c r="N12" s="458"/>
      <c r="O12" s="458"/>
      <c r="P12" s="458"/>
      <c r="Q12" s="458"/>
      <c r="R12" s="458"/>
      <c r="S12" s="458"/>
      <c r="T12" s="458"/>
      <c r="U12" s="458"/>
      <c r="V12" s="458"/>
      <c r="W12" s="458"/>
      <c r="X12" s="458"/>
      <c r="Y12" s="458"/>
    </row>
    <row r="13" spans="1:27" s="11" customFormat="1" ht="18.75" customHeight="1" x14ac:dyDescent="0.2">
      <c r="E13" s="462" t="s">
        <v>4</v>
      </c>
      <c r="F13" s="462"/>
      <c r="G13" s="462"/>
      <c r="H13" s="462"/>
      <c r="I13" s="462"/>
      <c r="J13" s="462"/>
      <c r="K13" s="462"/>
      <c r="L13" s="462"/>
      <c r="M13" s="462"/>
      <c r="N13" s="462"/>
      <c r="O13" s="462"/>
      <c r="P13" s="462"/>
      <c r="Q13" s="462"/>
      <c r="R13" s="462"/>
      <c r="S13" s="462"/>
      <c r="T13" s="462"/>
      <c r="U13" s="462"/>
      <c r="V13" s="462"/>
      <c r="W13" s="462"/>
      <c r="X13" s="462"/>
      <c r="Y13" s="46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F15" s="458"/>
      <c r="G15" s="458"/>
      <c r="H15" s="458"/>
      <c r="I15" s="458"/>
      <c r="J15" s="458"/>
      <c r="K15" s="458"/>
      <c r="L15" s="458"/>
      <c r="M15" s="458"/>
      <c r="N15" s="458"/>
      <c r="O15" s="458"/>
      <c r="P15" s="458"/>
      <c r="Q15" s="458"/>
      <c r="R15" s="458"/>
      <c r="S15" s="458"/>
      <c r="T15" s="458"/>
      <c r="U15" s="458"/>
      <c r="V15" s="458"/>
      <c r="W15" s="458"/>
      <c r="X15" s="458"/>
      <c r="Y15" s="458"/>
    </row>
    <row r="16" spans="1:27" s="3" customFormat="1" ht="15" customHeight="1" x14ac:dyDescent="0.2">
      <c r="E16" s="462" t="s">
        <v>3</v>
      </c>
      <c r="F16" s="462"/>
      <c r="G16" s="462"/>
      <c r="H16" s="462"/>
      <c r="I16" s="462"/>
      <c r="J16" s="462"/>
      <c r="K16" s="462"/>
      <c r="L16" s="462"/>
      <c r="M16" s="462"/>
      <c r="N16" s="462"/>
      <c r="O16" s="462"/>
      <c r="P16" s="462"/>
      <c r="Q16" s="462"/>
      <c r="R16" s="462"/>
      <c r="S16" s="462"/>
      <c r="T16" s="462"/>
      <c r="U16" s="462"/>
      <c r="V16" s="462"/>
      <c r="W16" s="462"/>
      <c r="X16" s="462"/>
      <c r="Y16" s="4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2"/>
      <c r="F18" s="482"/>
      <c r="G18" s="482"/>
      <c r="H18" s="482"/>
      <c r="I18" s="482"/>
      <c r="J18" s="482"/>
      <c r="K18" s="482"/>
      <c r="L18" s="482"/>
      <c r="M18" s="482"/>
      <c r="N18" s="482"/>
      <c r="O18" s="482"/>
      <c r="P18" s="482"/>
      <c r="Q18" s="482"/>
      <c r="R18" s="482"/>
      <c r="S18" s="482"/>
      <c r="T18" s="482"/>
      <c r="U18" s="482"/>
      <c r="V18" s="482"/>
      <c r="W18" s="482"/>
      <c r="X18" s="482"/>
      <c r="Y18" s="482"/>
    </row>
    <row r="19" spans="1:27" ht="25.5" customHeight="1" x14ac:dyDescent="0.25">
      <c r="A19" s="482" t="s">
        <v>433</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row>
    <row r="20" spans="1:27" s="49" customFormat="1" ht="21" customHeight="1" x14ac:dyDescent="0.25"/>
    <row r="21" spans="1:27" ht="15.75" customHeight="1" x14ac:dyDescent="0.25">
      <c r="A21" s="484" t="s">
        <v>2</v>
      </c>
      <c r="B21" s="487" t="s">
        <v>440</v>
      </c>
      <c r="C21" s="488"/>
      <c r="D21" s="487" t="s">
        <v>442</v>
      </c>
      <c r="E21" s="488"/>
      <c r="F21" s="479" t="s">
        <v>87</v>
      </c>
      <c r="G21" s="481"/>
      <c r="H21" s="481"/>
      <c r="I21" s="480"/>
      <c r="J21" s="484" t="s">
        <v>443</v>
      </c>
      <c r="K21" s="487" t="s">
        <v>444</v>
      </c>
      <c r="L21" s="488"/>
      <c r="M21" s="487" t="s">
        <v>445</v>
      </c>
      <c r="N21" s="488"/>
      <c r="O21" s="487" t="s">
        <v>432</v>
      </c>
      <c r="P21" s="488"/>
      <c r="Q21" s="487" t="s">
        <v>120</v>
      </c>
      <c r="R21" s="488"/>
      <c r="S21" s="484" t="s">
        <v>119</v>
      </c>
      <c r="T21" s="484" t="s">
        <v>446</v>
      </c>
      <c r="U21" s="484" t="s">
        <v>441</v>
      </c>
      <c r="V21" s="487" t="s">
        <v>118</v>
      </c>
      <c r="W21" s="488"/>
      <c r="X21" s="479" t="s">
        <v>110</v>
      </c>
      <c r="Y21" s="481"/>
      <c r="Z21" s="479" t="s">
        <v>109</v>
      </c>
      <c r="AA21" s="481"/>
    </row>
    <row r="22" spans="1:27" ht="154.5" customHeight="1" x14ac:dyDescent="0.25">
      <c r="A22" s="485"/>
      <c r="B22" s="489"/>
      <c r="C22" s="490"/>
      <c r="D22" s="489"/>
      <c r="E22" s="490"/>
      <c r="F22" s="479" t="s">
        <v>117</v>
      </c>
      <c r="G22" s="480"/>
      <c r="H22" s="479" t="s">
        <v>116</v>
      </c>
      <c r="I22" s="480"/>
      <c r="J22" s="486"/>
      <c r="K22" s="489"/>
      <c r="L22" s="490"/>
      <c r="M22" s="489"/>
      <c r="N22" s="490"/>
      <c r="O22" s="489"/>
      <c r="P22" s="490"/>
      <c r="Q22" s="489"/>
      <c r="R22" s="490"/>
      <c r="S22" s="486"/>
      <c r="T22" s="486"/>
      <c r="U22" s="486"/>
      <c r="V22" s="489"/>
      <c r="W22" s="490"/>
      <c r="X22" s="98" t="s">
        <v>108</v>
      </c>
      <c r="Y22" s="98" t="s">
        <v>430</v>
      </c>
      <c r="Z22" s="98" t="s">
        <v>107</v>
      </c>
      <c r="AA22" s="98" t="s">
        <v>106</v>
      </c>
    </row>
    <row r="23" spans="1:27" ht="60" customHeight="1" x14ac:dyDescent="0.25">
      <c r="A23" s="486"/>
      <c r="B23" s="145" t="s">
        <v>104</v>
      </c>
      <c r="C23" s="145" t="s">
        <v>105</v>
      </c>
      <c r="D23" s="99" t="s">
        <v>104</v>
      </c>
      <c r="E23" s="99" t="s">
        <v>105</v>
      </c>
      <c r="F23" s="99" t="s">
        <v>104</v>
      </c>
      <c r="G23" s="99" t="s">
        <v>105</v>
      </c>
      <c r="H23" s="99" t="s">
        <v>104</v>
      </c>
      <c r="I23" s="99" t="s">
        <v>105</v>
      </c>
      <c r="J23" s="99" t="s">
        <v>104</v>
      </c>
      <c r="K23" s="99" t="s">
        <v>104</v>
      </c>
      <c r="L23" s="99" t="s">
        <v>105</v>
      </c>
      <c r="M23" s="99" t="s">
        <v>104</v>
      </c>
      <c r="N23" s="99" t="s">
        <v>105</v>
      </c>
      <c r="O23" s="99" t="s">
        <v>104</v>
      </c>
      <c r="P23" s="99" t="s">
        <v>105</v>
      </c>
      <c r="Q23" s="99" t="s">
        <v>104</v>
      </c>
      <c r="R23" s="99" t="s">
        <v>105</v>
      </c>
      <c r="S23" s="99" t="s">
        <v>104</v>
      </c>
      <c r="T23" s="99" t="s">
        <v>104</v>
      </c>
      <c r="U23" s="99" t="s">
        <v>104</v>
      </c>
      <c r="V23" s="99" t="s">
        <v>104</v>
      </c>
      <c r="W23" s="99" t="s">
        <v>105</v>
      </c>
      <c r="X23" s="99" t="s">
        <v>104</v>
      </c>
      <c r="Y23" s="99" t="s">
        <v>104</v>
      </c>
      <c r="Z23" s="98" t="s">
        <v>104</v>
      </c>
      <c r="AA23" s="98" t="s">
        <v>104</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307" customFormat="1" ht="48.75" customHeight="1" x14ac:dyDescent="0.25">
      <c r="A25" s="305">
        <v>1</v>
      </c>
      <c r="B25" s="305" t="s">
        <v>612</v>
      </c>
      <c r="C25" s="305" t="s">
        <v>612</v>
      </c>
      <c r="D25" s="305" t="s">
        <v>613</v>
      </c>
      <c r="E25" s="305" t="s">
        <v>613</v>
      </c>
      <c r="F25" s="305">
        <v>0.4</v>
      </c>
      <c r="G25" s="305">
        <v>0.4</v>
      </c>
      <c r="H25" s="305">
        <v>0.4</v>
      </c>
      <c r="I25" s="305">
        <v>0.4</v>
      </c>
      <c r="J25" s="309">
        <v>1976</v>
      </c>
      <c r="K25" s="305">
        <v>1</v>
      </c>
      <c r="L25" s="302">
        <v>1</v>
      </c>
      <c r="M25" s="305">
        <v>35</v>
      </c>
      <c r="N25" s="302">
        <v>50</v>
      </c>
      <c r="O25" s="305" t="s">
        <v>605</v>
      </c>
      <c r="P25" s="302" t="s">
        <v>605</v>
      </c>
      <c r="Q25" s="302">
        <v>0.56999999999999995</v>
      </c>
      <c r="R25" s="302">
        <v>0.56999999999999995</v>
      </c>
      <c r="S25" s="305" t="s">
        <v>315</v>
      </c>
      <c r="T25" s="309">
        <v>2015</v>
      </c>
      <c r="U25" s="309">
        <v>6</v>
      </c>
      <c r="V25" s="306" t="s">
        <v>606</v>
      </c>
      <c r="W25" s="306" t="s">
        <v>606</v>
      </c>
      <c r="X25" s="301" t="s">
        <v>615</v>
      </c>
      <c r="Y25" s="301" t="s">
        <v>315</v>
      </c>
      <c r="Z25" s="301" t="s">
        <v>616</v>
      </c>
      <c r="AA25" s="301" t="s">
        <v>617</v>
      </c>
    </row>
    <row r="26" spans="1:27" s="47" customFormat="1" ht="12.75" customHeight="1" x14ac:dyDescent="0.2">
      <c r="A26" s="301"/>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row>
    <row r="27" spans="1:27" x14ac:dyDescent="0.25">
      <c r="Q27" s="41">
        <f>SUM(Q25:Q25)</f>
        <v>0.56999999999999995</v>
      </c>
      <c r="R27" s="41">
        <f>SUM(R25:R25)</f>
        <v>0.56999999999999995</v>
      </c>
      <c r="S27" s="41">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46" t="str">
        <f>'1. паспорт местоположение'!A5:C5</f>
        <v>Год раскрытия информации: 2020 год</v>
      </c>
      <c r="B5" s="446"/>
      <c r="C5" s="446"/>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57" t="s">
        <v>6</v>
      </c>
      <c r="B7" s="457"/>
      <c r="C7" s="457"/>
      <c r="D7" s="12"/>
      <c r="E7" s="12"/>
      <c r="F7" s="12"/>
      <c r="G7" s="12"/>
      <c r="H7" s="12"/>
      <c r="I7" s="12"/>
      <c r="J7" s="12"/>
      <c r="K7" s="12"/>
      <c r="L7" s="12"/>
      <c r="M7" s="12"/>
      <c r="N7" s="12"/>
      <c r="O7" s="12"/>
      <c r="P7" s="12"/>
      <c r="Q7" s="12"/>
      <c r="R7" s="12"/>
      <c r="S7" s="12"/>
      <c r="T7" s="12"/>
      <c r="U7" s="12"/>
    </row>
    <row r="8" spans="1:29" s="11" customFormat="1" ht="18.75" x14ac:dyDescent="0.2">
      <c r="A8" s="457"/>
      <c r="B8" s="457"/>
      <c r="C8" s="457"/>
      <c r="D8" s="13"/>
      <c r="E8" s="13"/>
      <c r="F8" s="13"/>
      <c r="G8" s="13"/>
      <c r="H8" s="12"/>
      <c r="I8" s="12"/>
      <c r="J8" s="12"/>
      <c r="K8" s="12"/>
      <c r="L8" s="12"/>
      <c r="M8" s="12"/>
      <c r="N8" s="12"/>
      <c r="O8" s="12"/>
      <c r="P8" s="12"/>
      <c r="Q8" s="12"/>
      <c r="R8" s="12"/>
      <c r="S8" s="12"/>
      <c r="T8" s="12"/>
      <c r="U8" s="12"/>
    </row>
    <row r="9" spans="1:29" s="11" customFormat="1" ht="18.75" x14ac:dyDescent="0.2">
      <c r="A9" s="458" t="str">
        <f>'1. паспорт местоположение'!A9:C9</f>
        <v>Акционерное общество "Янтарьэнерго" ДЗО  ПАО "Россети"</v>
      </c>
      <c r="B9" s="458"/>
      <c r="C9" s="458"/>
      <c r="D9" s="7"/>
      <c r="E9" s="7"/>
      <c r="F9" s="7"/>
      <c r="G9" s="7"/>
      <c r="H9" s="12"/>
      <c r="I9" s="12"/>
      <c r="J9" s="12"/>
      <c r="K9" s="12"/>
      <c r="L9" s="12"/>
      <c r="M9" s="12"/>
      <c r="N9" s="12"/>
      <c r="O9" s="12"/>
      <c r="P9" s="12"/>
      <c r="Q9" s="12"/>
      <c r="R9" s="12"/>
      <c r="S9" s="12"/>
      <c r="T9" s="12"/>
      <c r="U9" s="12"/>
    </row>
    <row r="10" spans="1:29" s="11" customFormat="1" ht="18.75" x14ac:dyDescent="0.2">
      <c r="A10" s="462" t="s">
        <v>5</v>
      </c>
      <c r="B10" s="462"/>
      <c r="C10" s="462"/>
      <c r="D10" s="5"/>
      <c r="E10" s="5"/>
      <c r="F10" s="5"/>
      <c r="G10" s="5"/>
      <c r="H10" s="12"/>
      <c r="I10" s="12"/>
      <c r="J10" s="12"/>
      <c r="K10" s="12"/>
      <c r="L10" s="12"/>
      <c r="M10" s="12"/>
      <c r="N10" s="12"/>
      <c r="O10" s="12"/>
      <c r="P10" s="12"/>
      <c r="Q10" s="12"/>
      <c r="R10" s="12"/>
      <c r="S10" s="12"/>
      <c r="T10" s="12"/>
      <c r="U10" s="12"/>
    </row>
    <row r="11" spans="1:29" s="11" customFormat="1" ht="18.75" x14ac:dyDescent="0.2">
      <c r="A11" s="457"/>
      <c r="B11" s="457"/>
      <c r="C11" s="457"/>
      <c r="D11" s="13"/>
      <c r="E11" s="13"/>
      <c r="F11" s="13"/>
      <c r="G11" s="13"/>
      <c r="H11" s="12"/>
      <c r="I11" s="12"/>
      <c r="J11" s="12"/>
      <c r="K11" s="12"/>
      <c r="L11" s="12"/>
      <c r="M11" s="12"/>
      <c r="N11" s="12"/>
      <c r="O11" s="12"/>
      <c r="P11" s="12"/>
      <c r="Q11" s="12"/>
      <c r="R11" s="12"/>
      <c r="S11" s="12"/>
      <c r="T11" s="12"/>
      <c r="U11" s="12"/>
    </row>
    <row r="12" spans="1:29" s="11" customFormat="1" ht="18.75" x14ac:dyDescent="0.2">
      <c r="A12" s="458" t="str">
        <f>'1. паспорт местоположение'!A12:C12</f>
        <v>H_16-0274</v>
      </c>
      <c r="B12" s="458"/>
      <c r="C12" s="458"/>
      <c r="D12" s="7"/>
      <c r="E12" s="7"/>
      <c r="F12" s="7"/>
      <c r="G12" s="7"/>
      <c r="H12" s="12"/>
      <c r="I12" s="12"/>
      <c r="J12" s="12"/>
      <c r="K12" s="12"/>
      <c r="L12" s="12"/>
      <c r="M12" s="12"/>
      <c r="N12" s="12"/>
      <c r="O12" s="12"/>
      <c r="P12" s="12"/>
      <c r="Q12" s="12"/>
      <c r="R12" s="12"/>
      <c r="S12" s="12"/>
      <c r="T12" s="12"/>
      <c r="U12" s="12"/>
    </row>
    <row r="13" spans="1:29" s="11" customFormat="1" ht="18.75" x14ac:dyDescent="0.2">
      <c r="A13" s="462" t="s">
        <v>4</v>
      </c>
      <c r="B13" s="462"/>
      <c r="C13" s="46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3"/>
      <c r="B14" s="463"/>
      <c r="C14" s="463"/>
      <c r="D14" s="9"/>
      <c r="E14" s="9"/>
      <c r="F14" s="9"/>
      <c r="G14" s="9"/>
      <c r="H14" s="9"/>
      <c r="I14" s="9"/>
      <c r="J14" s="9"/>
      <c r="K14" s="9"/>
      <c r="L14" s="9"/>
      <c r="M14" s="9"/>
      <c r="N14" s="9"/>
      <c r="O14" s="9"/>
      <c r="P14" s="9"/>
      <c r="Q14" s="9"/>
      <c r="R14" s="9"/>
      <c r="S14" s="9"/>
      <c r="T14" s="9"/>
      <c r="U14" s="9"/>
    </row>
    <row r="15" spans="1:29" s="3" customFormat="1" ht="12" x14ac:dyDescent="0.2">
      <c r="A15"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58"/>
      <c r="C15" s="458"/>
      <c r="D15" s="7"/>
      <c r="E15" s="7"/>
      <c r="F15" s="7"/>
      <c r="G15" s="7"/>
      <c r="H15" s="7"/>
      <c r="I15" s="7"/>
      <c r="J15" s="7"/>
      <c r="K15" s="7"/>
      <c r="L15" s="7"/>
      <c r="M15" s="7"/>
      <c r="N15" s="7"/>
      <c r="O15" s="7"/>
      <c r="P15" s="7"/>
      <c r="Q15" s="7"/>
      <c r="R15" s="7"/>
      <c r="S15" s="7"/>
      <c r="T15" s="7"/>
      <c r="U15" s="7"/>
    </row>
    <row r="16" spans="1:29" s="3" customFormat="1" ht="15" customHeight="1" x14ac:dyDescent="0.2">
      <c r="A16" s="462" t="s">
        <v>3</v>
      </c>
      <c r="B16" s="462"/>
      <c r="C16" s="462"/>
      <c r="D16" s="5"/>
      <c r="E16" s="5"/>
      <c r="F16" s="5"/>
      <c r="G16" s="5"/>
      <c r="H16" s="5"/>
      <c r="I16" s="5"/>
      <c r="J16" s="5"/>
      <c r="K16" s="5"/>
      <c r="L16" s="5"/>
      <c r="M16" s="5"/>
      <c r="N16" s="5"/>
      <c r="O16" s="5"/>
      <c r="P16" s="5"/>
      <c r="Q16" s="5"/>
      <c r="R16" s="5"/>
      <c r="S16" s="5"/>
      <c r="T16" s="5"/>
      <c r="U16" s="5"/>
    </row>
    <row r="17" spans="1:21" s="3" customFormat="1" ht="15" customHeight="1" x14ac:dyDescent="0.2">
      <c r="A17" s="465"/>
      <c r="B17" s="465"/>
      <c r="C17" s="465"/>
      <c r="D17" s="4"/>
      <c r="E17" s="4"/>
      <c r="F17" s="4"/>
      <c r="G17" s="4"/>
      <c r="H17" s="4"/>
      <c r="I17" s="4"/>
      <c r="J17" s="4"/>
      <c r="K17" s="4"/>
      <c r="L17" s="4"/>
      <c r="M17" s="4"/>
      <c r="N17" s="4"/>
      <c r="O17" s="4"/>
      <c r="P17" s="4"/>
      <c r="Q17" s="4"/>
      <c r="R17" s="4"/>
    </row>
    <row r="18" spans="1:21" s="3" customFormat="1" ht="27.75" customHeight="1" x14ac:dyDescent="0.2">
      <c r="A18" s="466" t="s">
        <v>425</v>
      </c>
      <c r="B18" s="466"/>
      <c r="C18" s="46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438</v>
      </c>
      <c r="C22" s="350" t="s">
        <v>638</v>
      </c>
      <c r="D22" s="28"/>
      <c r="E22" s="28"/>
      <c r="F22" s="27"/>
      <c r="G22" s="27"/>
      <c r="H22" s="27"/>
      <c r="I22" s="27"/>
      <c r="J22" s="27"/>
      <c r="K22" s="27"/>
      <c r="L22" s="27"/>
      <c r="M22" s="27"/>
      <c r="N22" s="27"/>
      <c r="O22" s="27"/>
      <c r="P22" s="27"/>
      <c r="Q22" s="26"/>
      <c r="R22" s="26"/>
      <c r="S22" s="26"/>
      <c r="T22" s="26"/>
      <c r="U22" s="26"/>
    </row>
    <row r="23" spans="1:21" ht="69" customHeight="1" x14ac:dyDescent="0.25">
      <c r="A23" s="23" t="s">
        <v>60</v>
      </c>
      <c r="B23" s="25" t="s">
        <v>57</v>
      </c>
      <c r="C23" s="346" t="s">
        <v>637</v>
      </c>
      <c r="D23" s="22"/>
      <c r="E23" s="22"/>
      <c r="F23" s="22"/>
      <c r="G23" s="22"/>
      <c r="H23" s="22"/>
      <c r="I23" s="22"/>
      <c r="J23" s="22"/>
      <c r="K23" s="22"/>
      <c r="L23" s="22"/>
      <c r="M23" s="22"/>
      <c r="N23" s="22"/>
      <c r="O23" s="22"/>
      <c r="P23" s="22"/>
      <c r="Q23" s="22"/>
      <c r="R23" s="22"/>
      <c r="S23" s="22"/>
      <c r="T23" s="22"/>
      <c r="U23" s="22"/>
    </row>
    <row r="24" spans="1:21" ht="90" customHeight="1" x14ac:dyDescent="0.25">
      <c r="A24" s="23" t="s">
        <v>59</v>
      </c>
      <c r="B24" s="25" t="s">
        <v>458</v>
      </c>
      <c r="C24" s="303" t="s">
        <v>623</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459</v>
      </c>
      <c r="C25" s="24" t="s">
        <v>635</v>
      </c>
      <c r="D25" s="311"/>
      <c r="E25" s="310"/>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589</v>
      </c>
      <c r="D26" s="22"/>
      <c r="E26" s="22"/>
      <c r="F26" s="22"/>
      <c r="G26" s="22"/>
      <c r="H26" s="22"/>
      <c r="I26" s="22"/>
      <c r="J26" s="22"/>
      <c r="K26" s="22"/>
      <c r="L26" s="22"/>
      <c r="M26" s="22"/>
      <c r="N26" s="22"/>
      <c r="O26" s="22"/>
      <c r="P26" s="22"/>
      <c r="Q26" s="22"/>
      <c r="R26" s="22"/>
      <c r="S26" s="22"/>
      <c r="T26" s="22"/>
      <c r="U26" s="22"/>
    </row>
    <row r="27" spans="1:21" ht="63" x14ac:dyDescent="0.25">
      <c r="A27" s="23" t="s">
        <v>55</v>
      </c>
      <c r="B27" s="25" t="s">
        <v>439</v>
      </c>
      <c r="C27" s="345" t="s">
        <v>636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2020</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608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A30" sqref="A30: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46" t="str">
        <f>'1. паспорт местоположение'!A5:C5</f>
        <v>Год раскрытия информации: 2020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row>
    <row r="6" spans="1:28" ht="18.75" x14ac:dyDescent="0.25">
      <c r="A6" s="457" t="s">
        <v>6</v>
      </c>
      <c r="B6" s="457"/>
      <c r="C6" s="457"/>
      <c r="D6" s="457"/>
      <c r="E6" s="457"/>
      <c r="F6" s="457"/>
      <c r="G6" s="457"/>
      <c r="H6" s="457"/>
      <c r="I6" s="457"/>
      <c r="J6" s="457"/>
      <c r="K6" s="457"/>
      <c r="L6" s="457"/>
      <c r="M6" s="457"/>
      <c r="N6" s="457"/>
      <c r="O6" s="457"/>
      <c r="P6" s="457"/>
      <c r="Q6" s="457"/>
      <c r="R6" s="457"/>
      <c r="S6" s="457"/>
      <c r="T6" s="457"/>
      <c r="U6" s="457"/>
      <c r="V6" s="457"/>
      <c r="W6" s="457"/>
      <c r="X6" s="457"/>
      <c r="Y6" s="457"/>
      <c r="Z6" s="457"/>
      <c r="AA6" s="142"/>
      <c r="AB6" s="142"/>
    </row>
    <row r="7" spans="1:28" ht="18.75" x14ac:dyDescent="0.25">
      <c r="A7" s="457"/>
      <c r="B7" s="457"/>
      <c r="C7" s="457"/>
      <c r="D7" s="457"/>
      <c r="E7" s="457"/>
      <c r="F7" s="457"/>
      <c r="G7" s="457"/>
      <c r="H7" s="457"/>
      <c r="I7" s="457"/>
      <c r="J7" s="457"/>
      <c r="K7" s="457"/>
      <c r="L7" s="457"/>
      <c r="M7" s="457"/>
      <c r="N7" s="457"/>
      <c r="O7" s="457"/>
      <c r="P7" s="457"/>
      <c r="Q7" s="457"/>
      <c r="R7" s="457"/>
      <c r="S7" s="457"/>
      <c r="T7" s="457"/>
      <c r="U7" s="457"/>
      <c r="V7" s="457"/>
      <c r="W7" s="457"/>
      <c r="X7" s="457"/>
      <c r="Y7" s="457"/>
      <c r="Z7" s="457"/>
      <c r="AA7" s="142"/>
      <c r="AB7" s="142"/>
    </row>
    <row r="8" spans="1:28" x14ac:dyDescent="0.25">
      <c r="A8" s="458" t="str">
        <f>'1. паспорт местоположение'!A9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143"/>
      <c r="AB8" s="143"/>
    </row>
    <row r="9" spans="1:28" ht="15.75" x14ac:dyDescent="0.25">
      <c r="A9" s="462" t="s">
        <v>5</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144"/>
      <c r="AB9" s="144"/>
    </row>
    <row r="10" spans="1:28" ht="18.75" x14ac:dyDescent="0.25">
      <c r="A10" s="457"/>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142"/>
      <c r="AB10" s="142"/>
    </row>
    <row r="11" spans="1:28" x14ac:dyDescent="0.25">
      <c r="A11" s="458" t="str">
        <f>'1. паспорт местоположение'!A12:C12</f>
        <v>H_16-0274</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143"/>
      <c r="AB11" s="143"/>
    </row>
    <row r="12" spans="1:28" ht="15.75" x14ac:dyDescent="0.25">
      <c r="A12" s="462" t="s">
        <v>4</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144"/>
      <c r="AB12" s="144"/>
    </row>
    <row r="13" spans="1:28" ht="18.75" x14ac:dyDescent="0.25">
      <c r="A13" s="463"/>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10"/>
      <c r="AB13" s="10"/>
    </row>
    <row r="14" spans="1:28" x14ac:dyDescent="0.25">
      <c r="A14"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143"/>
      <c r="AB14" s="143"/>
    </row>
    <row r="15" spans="1:28" ht="15.75" x14ac:dyDescent="0.25">
      <c r="A15" s="462" t="s">
        <v>3</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144"/>
      <c r="AB15" s="144"/>
    </row>
    <row r="16" spans="1:28"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153"/>
      <c r="AB16" s="153"/>
    </row>
    <row r="17" spans="1:28" x14ac:dyDescent="0.25">
      <c r="A17" s="497"/>
      <c r="B17" s="497"/>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153"/>
      <c r="AB17" s="153"/>
    </row>
    <row r="18" spans="1:28" x14ac:dyDescent="0.25">
      <c r="A18" s="497"/>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153"/>
      <c r="AB18" s="153"/>
    </row>
    <row r="19" spans="1:28" x14ac:dyDescent="0.25">
      <c r="A19" s="497"/>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153"/>
      <c r="AB19" s="153"/>
    </row>
    <row r="20" spans="1:28" x14ac:dyDescent="0.25">
      <c r="A20" s="491"/>
      <c r="B20" s="491"/>
      <c r="C20" s="491"/>
      <c r="D20" s="491"/>
      <c r="E20" s="491"/>
      <c r="F20" s="491"/>
      <c r="G20" s="491"/>
      <c r="H20" s="491"/>
      <c r="I20" s="491"/>
      <c r="J20" s="491"/>
      <c r="K20" s="491"/>
      <c r="L20" s="491"/>
      <c r="M20" s="491"/>
      <c r="N20" s="491"/>
      <c r="O20" s="491"/>
      <c r="P20" s="491"/>
      <c r="Q20" s="491"/>
      <c r="R20" s="491"/>
      <c r="S20" s="491"/>
      <c r="T20" s="491"/>
      <c r="U20" s="491"/>
      <c r="V20" s="491"/>
      <c r="W20" s="491"/>
      <c r="X20" s="491"/>
      <c r="Y20" s="491"/>
      <c r="Z20" s="491"/>
      <c r="AA20" s="154"/>
      <c r="AB20" s="154"/>
    </row>
    <row r="21" spans="1:28" x14ac:dyDescent="0.25">
      <c r="A21" s="491"/>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154"/>
      <c r="AB21" s="154"/>
    </row>
    <row r="22" spans="1:28" x14ac:dyDescent="0.25">
      <c r="A22" s="492" t="s">
        <v>457</v>
      </c>
      <c r="B22" s="492"/>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55"/>
      <c r="AB22" s="155"/>
    </row>
    <row r="23" spans="1:28" ht="32.25" customHeight="1" x14ac:dyDescent="0.25">
      <c r="A23" s="494" t="s">
        <v>312</v>
      </c>
      <c r="B23" s="495"/>
      <c r="C23" s="495"/>
      <c r="D23" s="495"/>
      <c r="E23" s="495"/>
      <c r="F23" s="495"/>
      <c r="G23" s="495"/>
      <c r="H23" s="495"/>
      <c r="I23" s="495"/>
      <c r="J23" s="495"/>
      <c r="K23" s="495"/>
      <c r="L23" s="496"/>
      <c r="M23" s="493" t="s">
        <v>313</v>
      </c>
      <c r="N23" s="493"/>
      <c r="O23" s="493"/>
      <c r="P23" s="493"/>
      <c r="Q23" s="493"/>
      <c r="R23" s="493"/>
      <c r="S23" s="493"/>
      <c r="T23" s="493"/>
      <c r="U23" s="493"/>
      <c r="V23" s="493"/>
      <c r="W23" s="493"/>
      <c r="X23" s="493"/>
      <c r="Y23" s="493"/>
      <c r="Z23" s="493"/>
    </row>
    <row r="24" spans="1:28" ht="151.5" customHeight="1" x14ac:dyDescent="0.25">
      <c r="A24" s="95" t="s">
        <v>228</v>
      </c>
      <c r="B24" s="96" t="s">
        <v>235</v>
      </c>
      <c r="C24" s="95" t="s">
        <v>306</v>
      </c>
      <c r="D24" s="95" t="s">
        <v>229</v>
      </c>
      <c r="E24" s="95" t="s">
        <v>307</v>
      </c>
      <c r="F24" s="95" t="s">
        <v>309</v>
      </c>
      <c r="G24" s="95" t="s">
        <v>308</v>
      </c>
      <c r="H24" s="95" t="s">
        <v>230</v>
      </c>
      <c r="I24" s="95" t="s">
        <v>310</v>
      </c>
      <c r="J24" s="95" t="s">
        <v>236</v>
      </c>
      <c r="K24" s="96" t="s">
        <v>234</v>
      </c>
      <c r="L24" s="96" t="s">
        <v>231</v>
      </c>
      <c r="M24" s="97" t="s">
        <v>243</v>
      </c>
      <c r="N24" s="96" t="s">
        <v>468</v>
      </c>
      <c r="O24" s="95" t="s">
        <v>241</v>
      </c>
      <c r="P24" s="95" t="s">
        <v>242</v>
      </c>
      <c r="Q24" s="95" t="s">
        <v>240</v>
      </c>
      <c r="R24" s="95" t="s">
        <v>230</v>
      </c>
      <c r="S24" s="95" t="s">
        <v>239</v>
      </c>
      <c r="T24" s="95" t="s">
        <v>238</v>
      </c>
      <c r="U24" s="95" t="s">
        <v>305</v>
      </c>
      <c r="V24" s="95" t="s">
        <v>240</v>
      </c>
      <c r="W24" s="101" t="s">
        <v>233</v>
      </c>
      <c r="X24" s="101" t="s">
        <v>245</v>
      </c>
      <c r="Y24" s="101" t="s">
        <v>246</v>
      </c>
      <c r="Z24" s="103" t="s">
        <v>244</v>
      </c>
    </row>
    <row r="25" spans="1:28" ht="16.5" customHeight="1" x14ac:dyDescent="0.25">
      <c r="A25" s="95">
        <v>1</v>
      </c>
      <c r="B25" s="96">
        <v>2</v>
      </c>
      <c r="C25" s="95">
        <v>3</v>
      </c>
      <c r="D25" s="96">
        <v>4</v>
      </c>
      <c r="E25" s="95">
        <v>5</v>
      </c>
      <c r="F25" s="96">
        <v>6</v>
      </c>
      <c r="G25" s="95">
        <v>7</v>
      </c>
      <c r="H25" s="96">
        <v>8</v>
      </c>
      <c r="I25" s="95">
        <v>9</v>
      </c>
      <c r="J25" s="96">
        <v>10</v>
      </c>
      <c r="K25" s="156">
        <v>11</v>
      </c>
      <c r="L25" s="96">
        <v>12</v>
      </c>
      <c r="M25" s="156">
        <v>13</v>
      </c>
      <c r="N25" s="96">
        <v>14</v>
      </c>
      <c r="O25" s="156">
        <v>15</v>
      </c>
      <c r="P25" s="96">
        <v>16</v>
      </c>
      <c r="Q25" s="156">
        <v>17</v>
      </c>
      <c r="R25" s="96">
        <v>18</v>
      </c>
      <c r="S25" s="156">
        <v>19</v>
      </c>
      <c r="T25" s="96">
        <v>20</v>
      </c>
      <c r="U25" s="156">
        <v>21</v>
      </c>
      <c r="V25" s="96">
        <v>22</v>
      </c>
      <c r="W25" s="156">
        <v>23</v>
      </c>
      <c r="X25" s="96">
        <v>24</v>
      </c>
      <c r="Y25" s="156">
        <v>25</v>
      </c>
      <c r="Z25" s="96">
        <v>26</v>
      </c>
    </row>
    <row r="26" spans="1:28" ht="180" x14ac:dyDescent="0.25">
      <c r="A26" s="335" t="s">
        <v>618</v>
      </c>
      <c r="B26" s="336"/>
      <c r="C26" s="337">
        <v>0</v>
      </c>
      <c r="D26" s="337">
        <v>0</v>
      </c>
      <c r="E26" s="337">
        <v>0</v>
      </c>
      <c r="F26" s="337">
        <v>0</v>
      </c>
      <c r="G26" s="337">
        <v>0</v>
      </c>
      <c r="H26" s="337">
        <v>99264</v>
      </c>
      <c r="I26" s="337">
        <v>0</v>
      </c>
      <c r="J26" s="337">
        <v>0</v>
      </c>
      <c r="K26" s="337"/>
      <c r="L26" s="338"/>
      <c r="M26" s="339">
        <v>2019</v>
      </c>
      <c r="N26" s="337"/>
      <c r="O26" s="340">
        <v>0</v>
      </c>
      <c r="P26" s="340">
        <v>0</v>
      </c>
      <c r="Q26" s="340">
        <v>0</v>
      </c>
      <c r="R26" s="340">
        <v>99264</v>
      </c>
      <c r="S26" s="340">
        <v>0</v>
      </c>
      <c r="T26" s="340">
        <v>0</v>
      </c>
      <c r="U26" s="340">
        <v>0</v>
      </c>
      <c r="V26" s="340">
        <v>0</v>
      </c>
      <c r="W26" s="340">
        <v>0</v>
      </c>
      <c r="X26" s="340">
        <v>0</v>
      </c>
      <c r="Y26" s="341" t="s">
        <v>619</v>
      </c>
      <c r="Z26" s="342" t="s">
        <v>620</v>
      </c>
    </row>
    <row r="27" spans="1:28" x14ac:dyDescent="0.25">
      <c r="A27" s="337">
        <v>2016</v>
      </c>
      <c r="B27" s="335" t="s">
        <v>621</v>
      </c>
      <c r="C27" s="337">
        <v>0</v>
      </c>
      <c r="D27" s="337">
        <v>0</v>
      </c>
      <c r="E27" s="337">
        <v>0</v>
      </c>
      <c r="F27" s="337">
        <v>0</v>
      </c>
      <c r="G27" s="337">
        <v>0</v>
      </c>
      <c r="H27" s="337">
        <v>99264</v>
      </c>
      <c r="I27" s="337">
        <v>0</v>
      </c>
      <c r="J27" s="337">
        <v>0</v>
      </c>
      <c r="K27" s="338"/>
      <c r="L27" s="337"/>
      <c r="M27" s="338"/>
      <c r="N27" s="337"/>
      <c r="O27" s="337"/>
      <c r="P27" s="337"/>
      <c r="Q27" s="337"/>
      <c r="R27" s="337"/>
      <c r="S27" s="337"/>
      <c r="T27" s="337"/>
      <c r="U27" s="337"/>
      <c r="V27" s="337"/>
      <c r="W27" s="337"/>
      <c r="X27" s="337"/>
      <c r="Y27" s="337"/>
      <c r="Z27" s="343"/>
    </row>
    <row r="28" spans="1:28" ht="30" x14ac:dyDescent="0.25">
      <c r="A28" s="336" t="s">
        <v>622</v>
      </c>
      <c r="B28" s="336"/>
      <c r="C28" s="337">
        <v>0</v>
      </c>
      <c r="D28" s="337">
        <v>0</v>
      </c>
      <c r="E28" s="337">
        <v>0</v>
      </c>
      <c r="F28" s="337">
        <v>0</v>
      </c>
      <c r="G28" s="337">
        <v>0</v>
      </c>
      <c r="H28" s="337">
        <v>85140</v>
      </c>
      <c r="I28" s="337">
        <v>0</v>
      </c>
      <c r="J28" s="337">
        <v>0</v>
      </c>
      <c r="K28" s="337"/>
      <c r="L28" s="337"/>
      <c r="M28" s="337"/>
      <c r="N28" s="337"/>
      <c r="O28" s="337"/>
      <c r="P28" s="337"/>
      <c r="Q28" s="337"/>
      <c r="R28" s="337"/>
      <c r="S28" s="337"/>
      <c r="T28" s="337"/>
      <c r="U28" s="337"/>
      <c r="V28" s="337"/>
      <c r="W28" s="337"/>
      <c r="X28" s="337"/>
      <c r="Y28" s="337"/>
      <c r="Z28" s="344"/>
    </row>
    <row r="29" spans="1:28" x14ac:dyDescent="0.25">
      <c r="A29" s="337">
        <v>2015</v>
      </c>
      <c r="B29" s="335" t="s">
        <v>621</v>
      </c>
      <c r="C29" s="337">
        <v>0</v>
      </c>
      <c r="D29" s="337">
        <v>0</v>
      </c>
      <c r="E29" s="337">
        <v>0</v>
      </c>
      <c r="F29" s="337">
        <v>0</v>
      </c>
      <c r="G29" s="337">
        <v>0</v>
      </c>
      <c r="H29" s="337">
        <v>85140</v>
      </c>
      <c r="I29" s="337">
        <v>0</v>
      </c>
      <c r="J29" s="337">
        <v>0</v>
      </c>
      <c r="K29" s="337"/>
      <c r="L29" s="337"/>
      <c r="M29" s="337"/>
      <c r="N29" s="337"/>
      <c r="O29" s="337"/>
      <c r="P29" s="337"/>
      <c r="Q29" s="337"/>
      <c r="R29" s="337"/>
      <c r="S29" s="337"/>
      <c r="T29" s="337"/>
      <c r="U29" s="337"/>
      <c r="V29" s="337"/>
      <c r="W29" s="337"/>
      <c r="X29" s="337"/>
      <c r="Y29" s="337"/>
      <c r="Z29" s="343"/>
    </row>
    <row r="33" spans="1:1" x14ac:dyDescent="0.25">
      <c r="A33" s="10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2.71093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6" t="str">
        <f>'1. паспорт местоположение'!A5:C5</f>
        <v>Год раскрытия информации: 2020 год</v>
      </c>
      <c r="B5" s="446"/>
      <c r="C5" s="446"/>
      <c r="D5" s="446"/>
      <c r="E5" s="446"/>
      <c r="F5" s="446"/>
      <c r="G5" s="446"/>
      <c r="H5" s="446"/>
      <c r="I5" s="446"/>
      <c r="J5" s="446"/>
      <c r="K5" s="446"/>
      <c r="L5" s="446"/>
      <c r="M5" s="446"/>
      <c r="N5" s="446"/>
      <c r="O5" s="446"/>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57" t="s">
        <v>6</v>
      </c>
      <c r="B7" s="457"/>
      <c r="C7" s="457"/>
      <c r="D7" s="457"/>
      <c r="E7" s="457"/>
      <c r="F7" s="457"/>
      <c r="G7" s="457"/>
      <c r="H7" s="457"/>
      <c r="I7" s="457"/>
      <c r="J7" s="457"/>
      <c r="K7" s="457"/>
      <c r="L7" s="457"/>
      <c r="M7" s="457"/>
      <c r="N7" s="457"/>
      <c r="O7" s="457"/>
      <c r="P7" s="12"/>
      <c r="Q7" s="12"/>
      <c r="R7" s="12"/>
      <c r="S7" s="12"/>
      <c r="T7" s="12"/>
      <c r="U7" s="12"/>
      <c r="V7" s="12"/>
      <c r="W7" s="12"/>
      <c r="X7" s="12"/>
      <c r="Y7" s="12"/>
      <c r="Z7" s="12"/>
    </row>
    <row r="8" spans="1:28" s="11" customFormat="1" ht="18.75" x14ac:dyDescent="0.2">
      <c r="A8" s="457"/>
      <c r="B8" s="457"/>
      <c r="C8" s="457"/>
      <c r="D8" s="457"/>
      <c r="E8" s="457"/>
      <c r="F8" s="457"/>
      <c r="G8" s="457"/>
      <c r="H8" s="457"/>
      <c r="I8" s="457"/>
      <c r="J8" s="457"/>
      <c r="K8" s="457"/>
      <c r="L8" s="457"/>
      <c r="M8" s="457"/>
      <c r="N8" s="457"/>
      <c r="O8" s="457"/>
      <c r="P8" s="12"/>
      <c r="Q8" s="12"/>
      <c r="R8" s="12"/>
      <c r="S8" s="12"/>
      <c r="T8" s="12"/>
      <c r="U8" s="12"/>
      <c r="V8" s="12"/>
      <c r="W8" s="12"/>
      <c r="X8" s="12"/>
      <c r="Y8" s="12"/>
      <c r="Z8" s="12"/>
    </row>
    <row r="9" spans="1:28" s="11" customFormat="1" ht="18.75" x14ac:dyDescent="0.2">
      <c r="A9" s="458" t="str">
        <f>'1. паспорт местоположение'!A9:C9</f>
        <v>Акционерное общество "Янтарьэнерго" ДЗО  ПАО "Россети"</v>
      </c>
      <c r="B9" s="458"/>
      <c r="C9" s="458"/>
      <c r="D9" s="458"/>
      <c r="E9" s="458"/>
      <c r="F9" s="458"/>
      <c r="G9" s="458"/>
      <c r="H9" s="458"/>
      <c r="I9" s="458"/>
      <c r="J9" s="458"/>
      <c r="K9" s="458"/>
      <c r="L9" s="458"/>
      <c r="M9" s="458"/>
      <c r="N9" s="458"/>
      <c r="O9" s="458"/>
      <c r="P9" s="12"/>
      <c r="Q9" s="12"/>
      <c r="R9" s="12"/>
      <c r="S9" s="12"/>
      <c r="T9" s="12"/>
      <c r="U9" s="12"/>
      <c r="V9" s="12"/>
      <c r="W9" s="12"/>
      <c r="X9" s="12"/>
      <c r="Y9" s="12"/>
      <c r="Z9" s="12"/>
    </row>
    <row r="10" spans="1:28" s="11" customFormat="1" ht="18.75" x14ac:dyDescent="0.2">
      <c r="A10" s="462" t="s">
        <v>5</v>
      </c>
      <c r="B10" s="462"/>
      <c r="C10" s="462"/>
      <c r="D10" s="462"/>
      <c r="E10" s="462"/>
      <c r="F10" s="462"/>
      <c r="G10" s="462"/>
      <c r="H10" s="462"/>
      <c r="I10" s="462"/>
      <c r="J10" s="462"/>
      <c r="K10" s="462"/>
      <c r="L10" s="462"/>
      <c r="M10" s="462"/>
      <c r="N10" s="462"/>
      <c r="O10" s="462"/>
      <c r="P10" s="12"/>
      <c r="Q10" s="12"/>
      <c r="R10" s="12"/>
      <c r="S10" s="12"/>
      <c r="T10" s="12"/>
      <c r="U10" s="12"/>
      <c r="V10" s="12"/>
      <c r="W10" s="12"/>
      <c r="X10" s="12"/>
      <c r="Y10" s="12"/>
      <c r="Z10" s="12"/>
    </row>
    <row r="11" spans="1:28" s="11" customFormat="1" ht="18.75" x14ac:dyDescent="0.2">
      <c r="A11" s="457"/>
      <c r="B11" s="457"/>
      <c r="C11" s="457"/>
      <c r="D11" s="457"/>
      <c r="E11" s="457"/>
      <c r="F11" s="457"/>
      <c r="G11" s="457"/>
      <c r="H11" s="457"/>
      <c r="I11" s="457"/>
      <c r="J11" s="457"/>
      <c r="K11" s="457"/>
      <c r="L11" s="457"/>
      <c r="M11" s="457"/>
      <c r="N11" s="457"/>
      <c r="O11" s="457"/>
      <c r="P11" s="12"/>
      <c r="Q11" s="12"/>
      <c r="R11" s="12"/>
      <c r="S11" s="12"/>
      <c r="T11" s="12"/>
      <c r="U11" s="12"/>
      <c r="V11" s="12"/>
      <c r="W11" s="12"/>
      <c r="X11" s="12"/>
      <c r="Y11" s="12"/>
      <c r="Z11" s="12"/>
    </row>
    <row r="12" spans="1:28" s="11" customFormat="1" ht="18.75" x14ac:dyDescent="0.2">
      <c r="A12" s="458" t="str">
        <f>'1. паспорт местоположение'!A12:C12</f>
        <v>H_16-0274</v>
      </c>
      <c r="B12" s="458"/>
      <c r="C12" s="458"/>
      <c r="D12" s="458"/>
      <c r="E12" s="458"/>
      <c r="F12" s="458"/>
      <c r="G12" s="458"/>
      <c r="H12" s="458"/>
      <c r="I12" s="458"/>
      <c r="J12" s="458"/>
      <c r="K12" s="458"/>
      <c r="L12" s="458"/>
      <c r="M12" s="458"/>
      <c r="N12" s="458"/>
      <c r="O12" s="458"/>
      <c r="P12" s="12"/>
      <c r="Q12" s="12"/>
      <c r="R12" s="12"/>
      <c r="S12" s="12"/>
      <c r="T12" s="12"/>
      <c r="U12" s="12"/>
      <c r="V12" s="12"/>
      <c r="W12" s="12"/>
      <c r="X12" s="12"/>
      <c r="Y12" s="12"/>
      <c r="Z12" s="12"/>
    </row>
    <row r="13" spans="1:28" s="11" customFormat="1" ht="18.75" x14ac:dyDescent="0.2">
      <c r="A13" s="462" t="s">
        <v>4</v>
      </c>
      <c r="B13" s="462"/>
      <c r="C13" s="462"/>
      <c r="D13" s="462"/>
      <c r="E13" s="462"/>
      <c r="F13" s="462"/>
      <c r="G13" s="462"/>
      <c r="H13" s="462"/>
      <c r="I13" s="462"/>
      <c r="J13" s="462"/>
      <c r="K13" s="462"/>
      <c r="L13" s="462"/>
      <c r="M13" s="462"/>
      <c r="N13" s="462"/>
      <c r="O13" s="462"/>
      <c r="P13" s="12"/>
      <c r="Q13" s="12"/>
      <c r="R13" s="12"/>
      <c r="S13" s="12"/>
      <c r="T13" s="12"/>
      <c r="U13" s="12"/>
      <c r="V13" s="12"/>
      <c r="W13" s="12"/>
      <c r="X13" s="12"/>
      <c r="Y13" s="12"/>
      <c r="Z13" s="12"/>
    </row>
    <row r="14" spans="1:28" s="8" customFormat="1" ht="15.75" customHeight="1" x14ac:dyDescent="0.2">
      <c r="A14" s="463"/>
      <c r="B14" s="463"/>
      <c r="C14" s="463"/>
      <c r="D14" s="463"/>
      <c r="E14" s="463"/>
      <c r="F14" s="463"/>
      <c r="G14" s="463"/>
      <c r="H14" s="463"/>
      <c r="I14" s="463"/>
      <c r="J14" s="463"/>
      <c r="K14" s="463"/>
      <c r="L14" s="463"/>
      <c r="M14" s="463"/>
      <c r="N14" s="463"/>
      <c r="O14" s="463"/>
      <c r="P14" s="9"/>
      <c r="Q14" s="9"/>
      <c r="R14" s="9"/>
      <c r="S14" s="9"/>
      <c r="T14" s="9"/>
      <c r="U14" s="9"/>
      <c r="V14" s="9"/>
      <c r="W14" s="9"/>
      <c r="X14" s="9"/>
      <c r="Y14" s="9"/>
      <c r="Z14" s="9"/>
    </row>
    <row r="15" spans="1:28" s="3" customFormat="1" ht="12" x14ac:dyDescent="0.2">
      <c r="A15"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58"/>
      <c r="C15" s="458"/>
      <c r="D15" s="458"/>
      <c r="E15" s="458"/>
      <c r="F15" s="458"/>
      <c r="G15" s="458"/>
      <c r="H15" s="458"/>
      <c r="I15" s="458"/>
      <c r="J15" s="458"/>
      <c r="K15" s="458"/>
      <c r="L15" s="458"/>
      <c r="M15" s="458"/>
      <c r="N15" s="458"/>
      <c r="O15" s="458"/>
      <c r="P15" s="7"/>
      <c r="Q15" s="7"/>
      <c r="R15" s="7"/>
      <c r="S15" s="7"/>
      <c r="T15" s="7"/>
      <c r="U15" s="7"/>
      <c r="V15" s="7"/>
      <c r="W15" s="7"/>
      <c r="X15" s="7"/>
      <c r="Y15" s="7"/>
      <c r="Z15" s="7"/>
    </row>
    <row r="16" spans="1:28" s="3" customFormat="1" ht="15" customHeight="1" x14ac:dyDescent="0.2">
      <c r="A16" s="462" t="s">
        <v>3</v>
      </c>
      <c r="B16" s="462"/>
      <c r="C16" s="462"/>
      <c r="D16" s="462"/>
      <c r="E16" s="462"/>
      <c r="F16" s="462"/>
      <c r="G16" s="462"/>
      <c r="H16" s="462"/>
      <c r="I16" s="462"/>
      <c r="J16" s="462"/>
      <c r="K16" s="462"/>
      <c r="L16" s="462"/>
      <c r="M16" s="462"/>
      <c r="N16" s="462"/>
      <c r="O16" s="462"/>
      <c r="P16" s="5"/>
      <c r="Q16" s="5"/>
      <c r="R16" s="5"/>
      <c r="S16" s="5"/>
      <c r="T16" s="5"/>
      <c r="U16" s="5"/>
      <c r="V16" s="5"/>
      <c r="W16" s="5"/>
      <c r="X16" s="5"/>
      <c r="Y16" s="5"/>
      <c r="Z16" s="5"/>
    </row>
    <row r="17" spans="1:26" s="3" customFormat="1" ht="15" customHeight="1" x14ac:dyDescent="0.2">
      <c r="A17" s="465"/>
      <c r="B17" s="465"/>
      <c r="C17" s="465"/>
      <c r="D17" s="465"/>
      <c r="E17" s="465"/>
      <c r="F17" s="465"/>
      <c r="G17" s="465"/>
      <c r="H17" s="465"/>
      <c r="I17" s="465"/>
      <c r="J17" s="465"/>
      <c r="K17" s="465"/>
      <c r="L17" s="465"/>
      <c r="M17" s="465"/>
      <c r="N17" s="465"/>
      <c r="O17" s="465"/>
      <c r="P17" s="4"/>
      <c r="Q17" s="4"/>
      <c r="R17" s="4"/>
      <c r="S17" s="4"/>
      <c r="T17" s="4"/>
      <c r="U17" s="4"/>
      <c r="V17" s="4"/>
      <c r="W17" s="4"/>
    </row>
    <row r="18" spans="1:26" s="3" customFormat="1" ht="91.5" customHeight="1" x14ac:dyDescent="0.2">
      <c r="A18" s="498" t="s">
        <v>434</v>
      </c>
      <c r="B18" s="498"/>
      <c r="C18" s="498"/>
      <c r="D18" s="498"/>
      <c r="E18" s="498"/>
      <c r="F18" s="498"/>
      <c r="G18" s="498"/>
      <c r="H18" s="498"/>
      <c r="I18" s="498"/>
      <c r="J18" s="498"/>
      <c r="K18" s="498"/>
      <c r="L18" s="498"/>
      <c r="M18" s="498"/>
      <c r="N18" s="498"/>
      <c r="O18" s="498"/>
      <c r="P18" s="6"/>
      <c r="Q18" s="6"/>
      <c r="R18" s="6"/>
      <c r="S18" s="6"/>
      <c r="T18" s="6"/>
      <c r="U18" s="6"/>
      <c r="V18" s="6"/>
      <c r="W18" s="6"/>
      <c r="X18" s="6"/>
      <c r="Y18" s="6"/>
      <c r="Z18" s="6"/>
    </row>
    <row r="19" spans="1:26" s="3" customFormat="1" ht="78" customHeight="1" x14ac:dyDescent="0.2">
      <c r="A19" s="499" t="s">
        <v>2</v>
      </c>
      <c r="B19" s="499" t="s">
        <v>81</v>
      </c>
      <c r="C19" s="499" t="s">
        <v>80</v>
      </c>
      <c r="D19" s="499" t="s">
        <v>72</v>
      </c>
      <c r="E19" s="500" t="s">
        <v>79</v>
      </c>
      <c r="F19" s="501"/>
      <c r="G19" s="501"/>
      <c r="H19" s="501"/>
      <c r="I19" s="502"/>
      <c r="J19" s="499" t="s">
        <v>78</v>
      </c>
      <c r="K19" s="499"/>
      <c r="L19" s="499"/>
      <c r="M19" s="499"/>
      <c r="N19" s="499"/>
      <c r="O19" s="499"/>
      <c r="P19" s="4"/>
      <c r="Q19" s="4"/>
      <c r="R19" s="4"/>
      <c r="S19" s="4"/>
      <c r="T19" s="4"/>
      <c r="U19" s="4"/>
      <c r="V19" s="4"/>
      <c r="W19" s="4"/>
    </row>
    <row r="20" spans="1:26" s="3" customFormat="1" ht="51" customHeight="1" x14ac:dyDescent="0.2">
      <c r="A20" s="499"/>
      <c r="B20" s="499"/>
      <c r="C20" s="499"/>
      <c r="D20" s="499"/>
      <c r="E20" s="383" t="s">
        <v>77</v>
      </c>
      <c r="F20" s="383" t="s">
        <v>76</v>
      </c>
      <c r="G20" s="383" t="s">
        <v>75</v>
      </c>
      <c r="H20" s="383" t="s">
        <v>74</v>
      </c>
      <c r="I20" s="383" t="s">
        <v>73</v>
      </c>
      <c r="J20" s="393">
        <v>2015</v>
      </c>
      <c r="K20" s="393">
        <v>2016</v>
      </c>
      <c r="L20" s="393">
        <v>2017</v>
      </c>
      <c r="M20" s="393">
        <v>2018</v>
      </c>
      <c r="N20" s="393">
        <v>2019</v>
      </c>
      <c r="O20" s="393">
        <v>2020</v>
      </c>
      <c r="P20" s="27"/>
      <c r="Q20" s="27"/>
      <c r="R20" s="27"/>
      <c r="S20" s="27"/>
      <c r="T20" s="27"/>
      <c r="U20" s="27"/>
      <c r="V20" s="27"/>
      <c r="W20" s="27"/>
      <c r="X20" s="26"/>
      <c r="Y20" s="26"/>
      <c r="Z20" s="26"/>
    </row>
    <row r="21" spans="1:26" s="3" customFormat="1" ht="16.5" customHeight="1" x14ac:dyDescent="0.2">
      <c r="A21" s="384">
        <v>1</v>
      </c>
      <c r="B21" s="273">
        <v>2</v>
      </c>
      <c r="C21" s="384">
        <v>3</v>
      </c>
      <c r="D21" s="273">
        <v>4</v>
      </c>
      <c r="E21" s="384">
        <v>5</v>
      </c>
      <c r="F21" s="273">
        <v>6</v>
      </c>
      <c r="G21" s="384">
        <v>7</v>
      </c>
      <c r="H21" s="273">
        <v>8</v>
      </c>
      <c r="I21" s="384">
        <v>9</v>
      </c>
      <c r="J21" s="273">
        <v>10</v>
      </c>
      <c r="K21" s="384">
        <v>11</v>
      </c>
      <c r="L21" s="273">
        <v>12</v>
      </c>
      <c r="M21" s="384">
        <v>13</v>
      </c>
      <c r="N21" s="273">
        <v>14</v>
      </c>
      <c r="O21" s="384">
        <v>15</v>
      </c>
      <c r="P21" s="27"/>
      <c r="Q21" s="27"/>
      <c r="R21" s="27"/>
      <c r="S21" s="27"/>
      <c r="T21" s="27"/>
      <c r="U21" s="27"/>
      <c r="V21" s="27"/>
      <c r="W21" s="27"/>
      <c r="X21" s="26"/>
      <c r="Y21" s="26"/>
      <c r="Z21" s="26"/>
    </row>
    <row r="22" spans="1:26" s="3" customFormat="1" ht="33" customHeight="1" x14ac:dyDescent="0.2">
      <c r="A22" s="385" t="s">
        <v>61</v>
      </c>
      <c r="B22" s="386" t="s">
        <v>639</v>
      </c>
      <c r="C22" s="387">
        <v>0</v>
      </c>
      <c r="D22" s="387">
        <v>0</v>
      </c>
      <c r="E22" s="387">
        <v>0</v>
      </c>
      <c r="F22" s="387">
        <v>0</v>
      </c>
      <c r="G22" s="387">
        <v>0</v>
      </c>
      <c r="H22" s="387">
        <v>0</v>
      </c>
      <c r="I22" s="387">
        <v>0</v>
      </c>
      <c r="J22" s="388">
        <v>0</v>
      </c>
      <c r="K22" s="388">
        <v>0</v>
      </c>
      <c r="L22" s="389">
        <v>0</v>
      </c>
      <c r="M22" s="389">
        <v>0</v>
      </c>
      <c r="N22" s="389">
        <v>0</v>
      </c>
      <c r="O22" s="38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C25" sqref="C25"/>
    </sheetView>
  </sheetViews>
  <sheetFormatPr defaultColWidth="9.140625" defaultRowHeight="15.75" x14ac:dyDescent="0.2"/>
  <cols>
    <col min="1" max="1" width="61.7109375" style="173" customWidth="1"/>
    <col min="2" max="2" width="18.5703125" style="158" customWidth="1"/>
    <col min="3" max="12" width="16.85546875" style="158" customWidth="1"/>
    <col min="13" max="42" width="16.85546875" style="158" hidden="1" customWidth="1"/>
    <col min="43" max="45" width="16.85546875" style="159" hidden="1" customWidth="1"/>
    <col min="46" max="46" width="16.85546875" style="160" hidden="1" customWidth="1"/>
    <col min="47" max="51" width="16.85546875" style="160" customWidth="1"/>
    <col min="52" max="256" width="9.140625" style="160"/>
    <col min="257" max="257" width="61.7109375" style="160" customWidth="1"/>
    <col min="258" max="258" width="18.5703125" style="160" customWidth="1"/>
    <col min="259" max="298" width="16.85546875" style="160" customWidth="1"/>
    <col min="299" max="300" width="18.5703125" style="160" customWidth="1"/>
    <col min="301" max="301" width="21.7109375" style="160" customWidth="1"/>
    <col min="302" max="512" width="9.140625" style="160"/>
    <col min="513" max="513" width="61.7109375" style="160" customWidth="1"/>
    <col min="514" max="514" width="18.5703125" style="160" customWidth="1"/>
    <col min="515" max="554" width="16.85546875" style="160" customWidth="1"/>
    <col min="555" max="556" width="18.5703125" style="160" customWidth="1"/>
    <col min="557" max="557" width="21.7109375" style="160" customWidth="1"/>
    <col min="558" max="768" width="9.140625" style="160"/>
    <col min="769" max="769" width="61.7109375" style="160" customWidth="1"/>
    <col min="770" max="770" width="18.5703125" style="160" customWidth="1"/>
    <col min="771" max="810" width="16.85546875" style="160" customWidth="1"/>
    <col min="811" max="812" width="18.5703125" style="160" customWidth="1"/>
    <col min="813" max="813" width="21.7109375" style="160" customWidth="1"/>
    <col min="814" max="1024" width="9.140625" style="160"/>
    <col min="1025" max="1025" width="61.7109375" style="160" customWidth="1"/>
    <col min="1026" max="1026" width="18.5703125" style="160" customWidth="1"/>
    <col min="1027" max="1066" width="16.85546875" style="160" customWidth="1"/>
    <col min="1067" max="1068" width="18.5703125" style="160" customWidth="1"/>
    <col min="1069" max="1069" width="21.7109375" style="160" customWidth="1"/>
    <col min="1070" max="1280" width="9.140625" style="160"/>
    <col min="1281" max="1281" width="61.7109375" style="160" customWidth="1"/>
    <col min="1282" max="1282" width="18.5703125" style="160" customWidth="1"/>
    <col min="1283" max="1322" width="16.85546875" style="160" customWidth="1"/>
    <col min="1323" max="1324" width="18.5703125" style="160" customWidth="1"/>
    <col min="1325" max="1325" width="21.7109375" style="160" customWidth="1"/>
    <col min="1326" max="1536" width="9.140625" style="160"/>
    <col min="1537" max="1537" width="61.7109375" style="160" customWidth="1"/>
    <col min="1538" max="1538" width="18.5703125" style="160" customWidth="1"/>
    <col min="1539" max="1578" width="16.85546875" style="160" customWidth="1"/>
    <col min="1579" max="1580" width="18.5703125" style="160" customWidth="1"/>
    <col min="1581" max="1581" width="21.7109375" style="160" customWidth="1"/>
    <col min="1582" max="1792" width="9.140625" style="160"/>
    <col min="1793" max="1793" width="61.7109375" style="160" customWidth="1"/>
    <col min="1794" max="1794" width="18.5703125" style="160" customWidth="1"/>
    <col min="1795" max="1834" width="16.85546875" style="160" customWidth="1"/>
    <col min="1835" max="1836" width="18.5703125" style="160" customWidth="1"/>
    <col min="1837" max="1837" width="21.7109375" style="160" customWidth="1"/>
    <col min="1838" max="2048" width="9.140625" style="160"/>
    <col min="2049" max="2049" width="61.7109375" style="160" customWidth="1"/>
    <col min="2050" max="2050" width="18.5703125" style="160" customWidth="1"/>
    <col min="2051" max="2090" width="16.85546875" style="160" customWidth="1"/>
    <col min="2091" max="2092" width="18.5703125" style="160" customWidth="1"/>
    <col min="2093" max="2093" width="21.7109375" style="160" customWidth="1"/>
    <col min="2094" max="2304" width="9.140625" style="160"/>
    <col min="2305" max="2305" width="61.7109375" style="160" customWidth="1"/>
    <col min="2306" max="2306" width="18.5703125" style="160" customWidth="1"/>
    <col min="2307" max="2346" width="16.85546875" style="160" customWidth="1"/>
    <col min="2347" max="2348" width="18.5703125" style="160" customWidth="1"/>
    <col min="2349" max="2349" width="21.7109375" style="160" customWidth="1"/>
    <col min="2350" max="2560" width="9.140625" style="160"/>
    <col min="2561" max="2561" width="61.7109375" style="160" customWidth="1"/>
    <col min="2562" max="2562" width="18.5703125" style="160" customWidth="1"/>
    <col min="2563" max="2602" width="16.85546875" style="160" customWidth="1"/>
    <col min="2603" max="2604" width="18.5703125" style="160" customWidth="1"/>
    <col min="2605" max="2605" width="21.7109375" style="160" customWidth="1"/>
    <col min="2606" max="2816" width="9.140625" style="160"/>
    <col min="2817" max="2817" width="61.7109375" style="160" customWidth="1"/>
    <col min="2818" max="2818" width="18.5703125" style="160" customWidth="1"/>
    <col min="2819" max="2858" width="16.85546875" style="160" customWidth="1"/>
    <col min="2859" max="2860" width="18.5703125" style="160" customWidth="1"/>
    <col min="2861" max="2861" width="21.7109375" style="160" customWidth="1"/>
    <col min="2862" max="3072" width="9.140625" style="160"/>
    <col min="3073" max="3073" width="61.7109375" style="160" customWidth="1"/>
    <col min="3074" max="3074" width="18.5703125" style="160" customWidth="1"/>
    <col min="3075" max="3114" width="16.85546875" style="160" customWidth="1"/>
    <col min="3115" max="3116" width="18.5703125" style="160" customWidth="1"/>
    <col min="3117" max="3117" width="21.7109375" style="160" customWidth="1"/>
    <col min="3118" max="3328" width="9.140625" style="160"/>
    <col min="3329" max="3329" width="61.7109375" style="160" customWidth="1"/>
    <col min="3330" max="3330" width="18.5703125" style="160" customWidth="1"/>
    <col min="3331" max="3370" width="16.85546875" style="160" customWidth="1"/>
    <col min="3371" max="3372" width="18.5703125" style="160" customWidth="1"/>
    <col min="3373" max="3373" width="21.7109375" style="160" customWidth="1"/>
    <col min="3374" max="3584" width="9.140625" style="160"/>
    <col min="3585" max="3585" width="61.7109375" style="160" customWidth="1"/>
    <col min="3586" max="3586" width="18.5703125" style="160" customWidth="1"/>
    <col min="3587" max="3626" width="16.85546875" style="160" customWidth="1"/>
    <col min="3627" max="3628" width="18.5703125" style="160" customWidth="1"/>
    <col min="3629" max="3629" width="21.7109375" style="160" customWidth="1"/>
    <col min="3630" max="3840" width="9.140625" style="160"/>
    <col min="3841" max="3841" width="61.7109375" style="160" customWidth="1"/>
    <col min="3842" max="3842" width="18.5703125" style="160" customWidth="1"/>
    <col min="3843" max="3882" width="16.85546875" style="160" customWidth="1"/>
    <col min="3883" max="3884" width="18.5703125" style="160" customWidth="1"/>
    <col min="3885" max="3885" width="21.7109375" style="160" customWidth="1"/>
    <col min="3886" max="4096" width="9.140625" style="160"/>
    <col min="4097" max="4097" width="61.7109375" style="160" customWidth="1"/>
    <col min="4098" max="4098" width="18.5703125" style="160" customWidth="1"/>
    <col min="4099" max="4138" width="16.85546875" style="160" customWidth="1"/>
    <col min="4139" max="4140" width="18.5703125" style="160" customWidth="1"/>
    <col min="4141" max="4141" width="21.7109375" style="160" customWidth="1"/>
    <col min="4142" max="4352" width="9.140625" style="160"/>
    <col min="4353" max="4353" width="61.7109375" style="160" customWidth="1"/>
    <col min="4354" max="4354" width="18.5703125" style="160" customWidth="1"/>
    <col min="4355" max="4394" width="16.85546875" style="160" customWidth="1"/>
    <col min="4395" max="4396" width="18.5703125" style="160" customWidth="1"/>
    <col min="4397" max="4397" width="21.7109375" style="160" customWidth="1"/>
    <col min="4398" max="4608" width="9.140625" style="160"/>
    <col min="4609" max="4609" width="61.7109375" style="160" customWidth="1"/>
    <col min="4610" max="4610" width="18.5703125" style="160" customWidth="1"/>
    <col min="4611" max="4650" width="16.85546875" style="160" customWidth="1"/>
    <col min="4651" max="4652" width="18.5703125" style="160" customWidth="1"/>
    <col min="4653" max="4653" width="21.7109375" style="160" customWidth="1"/>
    <col min="4654" max="4864" width="9.140625" style="160"/>
    <col min="4865" max="4865" width="61.7109375" style="160" customWidth="1"/>
    <col min="4866" max="4866" width="18.5703125" style="160" customWidth="1"/>
    <col min="4867" max="4906" width="16.85546875" style="160" customWidth="1"/>
    <col min="4907" max="4908" width="18.5703125" style="160" customWidth="1"/>
    <col min="4909" max="4909" width="21.7109375" style="160" customWidth="1"/>
    <col min="4910" max="5120" width="9.140625" style="160"/>
    <col min="5121" max="5121" width="61.7109375" style="160" customWidth="1"/>
    <col min="5122" max="5122" width="18.5703125" style="160" customWidth="1"/>
    <col min="5123" max="5162" width="16.85546875" style="160" customWidth="1"/>
    <col min="5163" max="5164" width="18.5703125" style="160" customWidth="1"/>
    <col min="5165" max="5165" width="21.7109375" style="160" customWidth="1"/>
    <col min="5166" max="5376" width="9.140625" style="160"/>
    <col min="5377" max="5377" width="61.7109375" style="160" customWidth="1"/>
    <col min="5378" max="5378" width="18.5703125" style="160" customWidth="1"/>
    <col min="5379" max="5418" width="16.85546875" style="160" customWidth="1"/>
    <col min="5419" max="5420" width="18.5703125" style="160" customWidth="1"/>
    <col min="5421" max="5421" width="21.7109375" style="160" customWidth="1"/>
    <col min="5422" max="5632" width="9.140625" style="160"/>
    <col min="5633" max="5633" width="61.7109375" style="160" customWidth="1"/>
    <col min="5634" max="5634" width="18.5703125" style="160" customWidth="1"/>
    <col min="5635" max="5674" width="16.85546875" style="160" customWidth="1"/>
    <col min="5675" max="5676" width="18.5703125" style="160" customWidth="1"/>
    <col min="5677" max="5677" width="21.7109375" style="160" customWidth="1"/>
    <col min="5678" max="5888" width="9.140625" style="160"/>
    <col min="5889" max="5889" width="61.7109375" style="160" customWidth="1"/>
    <col min="5890" max="5890" width="18.5703125" style="160" customWidth="1"/>
    <col min="5891" max="5930" width="16.85546875" style="160" customWidth="1"/>
    <col min="5931" max="5932" width="18.5703125" style="160" customWidth="1"/>
    <col min="5933" max="5933" width="21.7109375" style="160" customWidth="1"/>
    <col min="5934" max="6144" width="9.140625" style="160"/>
    <col min="6145" max="6145" width="61.7109375" style="160" customWidth="1"/>
    <col min="6146" max="6146" width="18.5703125" style="160" customWidth="1"/>
    <col min="6147" max="6186" width="16.85546875" style="160" customWidth="1"/>
    <col min="6187" max="6188" width="18.5703125" style="160" customWidth="1"/>
    <col min="6189" max="6189" width="21.7109375" style="160" customWidth="1"/>
    <col min="6190" max="6400" width="9.140625" style="160"/>
    <col min="6401" max="6401" width="61.7109375" style="160" customWidth="1"/>
    <col min="6402" max="6402" width="18.5703125" style="160" customWidth="1"/>
    <col min="6403" max="6442" width="16.85546875" style="160" customWidth="1"/>
    <col min="6443" max="6444" width="18.5703125" style="160" customWidth="1"/>
    <col min="6445" max="6445" width="21.7109375" style="160" customWidth="1"/>
    <col min="6446" max="6656" width="9.140625" style="160"/>
    <col min="6657" max="6657" width="61.7109375" style="160" customWidth="1"/>
    <col min="6658" max="6658" width="18.5703125" style="160" customWidth="1"/>
    <col min="6659" max="6698" width="16.85546875" style="160" customWidth="1"/>
    <col min="6699" max="6700" width="18.5703125" style="160" customWidth="1"/>
    <col min="6701" max="6701" width="21.7109375" style="160" customWidth="1"/>
    <col min="6702" max="6912" width="9.140625" style="160"/>
    <col min="6913" max="6913" width="61.7109375" style="160" customWidth="1"/>
    <col min="6914" max="6914" width="18.5703125" style="160" customWidth="1"/>
    <col min="6915" max="6954" width="16.85546875" style="160" customWidth="1"/>
    <col min="6955" max="6956" width="18.5703125" style="160" customWidth="1"/>
    <col min="6957" max="6957" width="21.7109375" style="160" customWidth="1"/>
    <col min="6958" max="7168" width="9.140625" style="160"/>
    <col min="7169" max="7169" width="61.7109375" style="160" customWidth="1"/>
    <col min="7170" max="7170" width="18.5703125" style="160" customWidth="1"/>
    <col min="7171" max="7210" width="16.85546875" style="160" customWidth="1"/>
    <col min="7211" max="7212" width="18.5703125" style="160" customWidth="1"/>
    <col min="7213" max="7213" width="21.7109375" style="160" customWidth="1"/>
    <col min="7214" max="7424" width="9.140625" style="160"/>
    <col min="7425" max="7425" width="61.7109375" style="160" customWidth="1"/>
    <col min="7426" max="7426" width="18.5703125" style="160" customWidth="1"/>
    <col min="7427" max="7466" width="16.85546875" style="160" customWidth="1"/>
    <col min="7467" max="7468" width="18.5703125" style="160" customWidth="1"/>
    <col min="7469" max="7469" width="21.7109375" style="160" customWidth="1"/>
    <col min="7470" max="7680" width="9.140625" style="160"/>
    <col min="7681" max="7681" width="61.7109375" style="160" customWidth="1"/>
    <col min="7682" max="7682" width="18.5703125" style="160" customWidth="1"/>
    <col min="7683" max="7722" width="16.85546875" style="160" customWidth="1"/>
    <col min="7723" max="7724" width="18.5703125" style="160" customWidth="1"/>
    <col min="7725" max="7725" width="21.7109375" style="160" customWidth="1"/>
    <col min="7726" max="7936" width="9.140625" style="160"/>
    <col min="7937" max="7937" width="61.7109375" style="160" customWidth="1"/>
    <col min="7938" max="7938" width="18.5703125" style="160" customWidth="1"/>
    <col min="7939" max="7978" width="16.85546875" style="160" customWidth="1"/>
    <col min="7979" max="7980" width="18.5703125" style="160" customWidth="1"/>
    <col min="7981" max="7981" width="21.7109375" style="160" customWidth="1"/>
    <col min="7982" max="8192" width="9.140625" style="160"/>
    <col min="8193" max="8193" width="61.7109375" style="160" customWidth="1"/>
    <col min="8194" max="8194" width="18.5703125" style="160" customWidth="1"/>
    <col min="8195" max="8234" width="16.85546875" style="160" customWidth="1"/>
    <col min="8235" max="8236" width="18.5703125" style="160" customWidth="1"/>
    <col min="8237" max="8237" width="21.7109375" style="160" customWidth="1"/>
    <col min="8238" max="8448" width="9.140625" style="160"/>
    <col min="8449" max="8449" width="61.7109375" style="160" customWidth="1"/>
    <col min="8450" max="8450" width="18.5703125" style="160" customWidth="1"/>
    <col min="8451" max="8490" width="16.85546875" style="160" customWidth="1"/>
    <col min="8491" max="8492" width="18.5703125" style="160" customWidth="1"/>
    <col min="8493" max="8493" width="21.7109375" style="160" customWidth="1"/>
    <col min="8494" max="8704" width="9.140625" style="160"/>
    <col min="8705" max="8705" width="61.7109375" style="160" customWidth="1"/>
    <col min="8706" max="8706" width="18.5703125" style="160" customWidth="1"/>
    <col min="8707" max="8746" width="16.85546875" style="160" customWidth="1"/>
    <col min="8747" max="8748" width="18.5703125" style="160" customWidth="1"/>
    <col min="8749" max="8749" width="21.7109375" style="160" customWidth="1"/>
    <col min="8750" max="8960" width="9.140625" style="160"/>
    <col min="8961" max="8961" width="61.7109375" style="160" customWidth="1"/>
    <col min="8962" max="8962" width="18.5703125" style="160" customWidth="1"/>
    <col min="8963" max="9002" width="16.85546875" style="160" customWidth="1"/>
    <col min="9003" max="9004" width="18.5703125" style="160" customWidth="1"/>
    <col min="9005" max="9005" width="21.7109375" style="160" customWidth="1"/>
    <col min="9006" max="9216" width="9.140625" style="160"/>
    <col min="9217" max="9217" width="61.7109375" style="160" customWidth="1"/>
    <col min="9218" max="9218" width="18.5703125" style="160" customWidth="1"/>
    <col min="9219" max="9258" width="16.85546875" style="160" customWidth="1"/>
    <col min="9259" max="9260" width="18.5703125" style="160" customWidth="1"/>
    <col min="9261" max="9261" width="21.7109375" style="160" customWidth="1"/>
    <col min="9262" max="9472" width="9.140625" style="160"/>
    <col min="9473" max="9473" width="61.7109375" style="160" customWidth="1"/>
    <col min="9474" max="9474" width="18.5703125" style="160" customWidth="1"/>
    <col min="9475" max="9514" width="16.85546875" style="160" customWidth="1"/>
    <col min="9515" max="9516" width="18.5703125" style="160" customWidth="1"/>
    <col min="9517" max="9517" width="21.7109375" style="160" customWidth="1"/>
    <col min="9518" max="9728" width="9.140625" style="160"/>
    <col min="9729" max="9729" width="61.7109375" style="160" customWidth="1"/>
    <col min="9730" max="9730" width="18.5703125" style="160" customWidth="1"/>
    <col min="9731" max="9770" width="16.85546875" style="160" customWidth="1"/>
    <col min="9771" max="9772" width="18.5703125" style="160" customWidth="1"/>
    <col min="9773" max="9773" width="21.7109375" style="160" customWidth="1"/>
    <col min="9774" max="9984" width="9.140625" style="160"/>
    <col min="9985" max="9985" width="61.7109375" style="160" customWidth="1"/>
    <col min="9986" max="9986" width="18.5703125" style="160" customWidth="1"/>
    <col min="9987" max="10026" width="16.85546875" style="160" customWidth="1"/>
    <col min="10027" max="10028" width="18.5703125" style="160" customWidth="1"/>
    <col min="10029" max="10029" width="21.7109375" style="160" customWidth="1"/>
    <col min="10030" max="10240" width="9.140625" style="160"/>
    <col min="10241" max="10241" width="61.7109375" style="160" customWidth="1"/>
    <col min="10242" max="10242" width="18.5703125" style="160" customWidth="1"/>
    <col min="10243" max="10282" width="16.85546875" style="160" customWidth="1"/>
    <col min="10283" max="10284" width="18.5703125" style="160" customWidth="1"/>
    <col min="10285" max="10285" width="21.7109375" style="160" customWidth="1"/>
    <col min="10286" max="10496" width="9.140625" style="160"/>
    <col min="10497" max="10497" width="61.7109375" style="160" customWidth="1"/>
    <col min="10498" max="10498" width="18.5703125" style="160" customWidth="1"/>
    <col min="10499" max="10538" width="16.85546875" style="160" customWidth="1"/>
    <col min="10539" max="10540" width="18.5703125" style="160" customWidth="1"/>
    <col min="10541" max="10541" width="21.7109375" style="160" customWidth="1"/>
    <col min="10542" max="10752" width="9.140625" style="160"/>
    <col min="10753" max="10753" width="61.7109375" style="160" customWidth="1"/>
    <col min="10754" max="10754" width="18.5703125" style="160" customWidth="1"/>
    <col min="10755" max="10794" width="16.85546875" style="160" customWidth="1"/>
    <col min="10795" max="10796" width="18.5703125" style="160" customWidth="1"/>
    <col min="10797" max="10797" width="21.7109375" style="160" customWidth="1"/>
    <col min="10798" max="11008" width="9.140625" style="160"/>
    <col min="11009" max="11009" width="61.7109375" style="160" customWidth="1"/>
    <col min="11010" max="11010" width="18.5703125" style="160" customWidth="1"/>
    <col min="11011" max="11050" width="16.85546875" style="160" customWidth="1"/>
    <col min="11051" max="11052" width="18.5703125" style="160" customWidth="1"/>
    <col min="11053" max="11053" width="21.7109375" style="160" customWidth="1"/>
    <col min="11054" max="11264" width="9.140625" style="160"/>
    <col min="11265" max="11265" width="61.7109375" style="160" customWidth="1"/>
    <col min="11266" max="11266" width="18.5703125" style="160" customWidth="1"/>
    <col min="11267" max="11306" width="16.85546875" style="160" customWidth="1"/>
    <col min="11307" max="11308" width="18.5703125" style="160" customWidth="1"/>
    <col min="11309" max="11309" width="21.7109375" style="160" customWidth="1"/>
    <col min="11310" max="11520" width="9.140625" style="160"/>
    <col min="11521" max="11521" width="61.7109375" style="160" customWidth="1"/>
    <col min="11522" max="11522" width="18.5703125" style="160" customWidth="1"/>
    <col min="11523" max="11562" width="16.85546875" style="160" customWidth="1"/>
    <col min="11563" max="11564" width="18.5703125" style="160" customWidth="1"/>
    <col min="11565" max="11565" width="21.7109375" style="160" customWidth="1"/>
    <col min="11566" max="11776" width="9.140625" style="160"/>
    <col min="11777" max="11777" width="61.7109375" style="160" customWidth="1"/>
    <col min="11778" max="11778" width="18.5703125" style="160" customWidth="1"/>
    <col min="11779" max="11818" width="16.85546875" style="160" customWidth="1"/>
    <col min="11819" max="11820" width="18.5703125" style="160" customWidth="1"/>
    <col min="11821" max="11821" width="21.7109375" style="160" customWidth="1"/>
    <col min="11822" max="12032" width="9.140625" style="160"/>
    <col min="12033" max="12033" width="61.7109375" style="160" customWidth="1"/>
    <col min="12034" max="12034" width="18.5703125" style="160" customWidth="1"/>
    <col min="12035" max="12074" width="16.85546875" style="160" customWidth="1"/>
    <col min="12075" max="12076" width="18.5703125" style="160" customWidth="1"/>
    <col min="12077" max="12077" width="21.7109375" style="160" customWidth="1"/>
    <col min="12078" max="12288" width="9.140625" style="160"/>
    <col min="12289" max="12289" width="61.7109375" style="160" customWidth="1"/>
    <col min="12290" max="12290" width="18.5703125" style="160" customWidth="1"/>
    <col min="12291" max="12330" width="16.85546875" style="160" customWidth="1"/>
    <col min="12331" max="12332" width="18.5703125" style="160" customWidth="1"/>
    <col min="12333" max="12333" width="21.7109375" style="160" customWidth="1"/>
    <col min="12334" max="12544" width="9.140625" style="160"/>
    <col min="12545" max="12545" width="61.7109375" style="160" customWidth="1"/>
    <col min="12546" max="12546" width="18.5703125" style="160" customWidth="1"/>
    <col min="12547" max="12586" width="16.85546875" style="160" customWidth="1"/>
    <col min="12587" max="12588" width="18.5703125" style="160" customWidth="1"/>
    <col min="12589" max="12589" width="21.7109375" style="160" customWidth="1"/>
    <col min="12590" max="12800" width="9.140625" style="160"/>
    <col min="12801" max="12801" width="61.7109375" style="160" customWidth="1"/>
    <col min="12802" max="12802" width="18.5703125" style="160" customWidth="1"/>
    <col min="12803" max="12842" width="16.85546875" style="160" customWidth="1"/>
    <col min="12843" max="12844" width="18.5703125" style="160" customWidth="1"/>
    <col min="12845" max="12845" width="21.7109375" style="160" customWidth="1"/>
    <col min="12846" max="13056" width="9.140625" style="160"/>
    <col min="13057" max="13057" width="61.7109375" style="160" customWidth="1"/>
    <col min="13058" max="13058" width="18.5703125" style="160" customWidth="1"/>
    <col min="13059" max="13098" width="16.85546875" style="160" customWidth="1"/>
    <col min="13099" max="13100" width="18.5703125" style="160" customWidth="1"/>
    <col min="13101" max="13101" width="21.7109375" style="160" customWidth="1"/>
    <col min="13102" max="13312" width="9.140625" style="160"/>
    <col min="13313" max="13313" width="61.7109375" style="160" customWidth="1"/>
    <col min="13314" max="13314" width="18.5703125" style="160" customWidth="1"/>
    <col min="13315" max="13354" width="16.85546875" style="160" customWidth="1"/>
    <col min="13355" max="13356" width="18.5703125" style="160" customWidth="1"/>
    <col min="13357" max="13357" width="21.7109375" style="160" customWidth="1"/>
    <col min="13358" max="13568" width="9.140625" style="160"/>
    <col min="13569" max="13569" width="61.7109375" style="160" customWidth="1"/>
    <col min="13570" max="13570" width="18.5703125" style="160" customWidth="1"/>
    <col min="13571" max="13610" width="16.85546875" style="160" customWidth="1"/>
    <col min="13611" max="13612" width="18.5703125" style="160" customWidth="1"/>
    <col min="13613" max="13613" width="21.7109375" style="160" customWidth="1"/>
    <col min="13614" max="13824" width="9.140625" style="160"/>
    <col min="13825" max="13825" width="61.7109375" style="160" customWidth="1"/>
    <col min="13826" max="13826" width="18.5703125" style="160" customWidth="1"/>
    <col min="13827" max="13866" width="16.85546875" style="160" customWidth="1"/>
    <col min="13867" max="13868" width="18.5703125" style="160" customWidth="1"/>
    <col min="13869" max="13869" width="21.7109375" style="160" customWidth="1"/>
    <col min="13870" max="14080" width="9.140625" style="160"/>
    <col min="14081" max="14081" width="61.7109375" style="160" customWidth="1"/>
    <col min="14082" max="14082" width="18.5703125" style="160" customWidth="1"/>
    <col min="14083" max="14122" width="16.85546875" style="160" customWidth="1"/>
    <col min="14123" max="14124" width="18.5703125" style="160" customWidth="1"/>
    <col min="14125" max="14125" width="21.7109375" style="160" customWidth="1"/>
    <col min="14126" max="14336" width="9.140625" style="160"/>
    <col min="14337" max="14337" width="61.7109375" style="160" customWidth="1"/>
    <col min="14338" max="14338" width="18.5703125" style="160" customWidth="1"/>
    <col min="14339" max="14378" width="16.85546875" style="160" customWidth="1"/>
    <col min="14379" max="14380" width="18.5703125" style="160" customWidth="1"/>
    <col min="14381" max="14381" width="21.7109375" style="160" customWidth="1"/>
    <col min="14382" max="14592" width="9.140625" style="160"/>
    <col min="14593" max="14593" width="61.7109375" style="160" customWidth="1"/>
    <col min="14594" max="14594" width="18.5703125" style="160" customWidth="1"/>
    <col min="14595" max="14634" width="16.85546875" style="160" customWidth="1"/>
    <col min="14635" max="14636" width="18.5703125" style="160" customWidth="1"/>
    <col min="14637" max="14637" width="21.7109375" style="160" customWidth="1"/>
    <col min="14638" max="14848" width="9.140625" style="160"/>
    <col min="14849" max="14849" width="61.7109375" style="160" customWidth="1"/>
    <col min="14850" max="14850" width="18.5703125" style="160" customWidth="1"/>
    <col min="14851" max="14890" width="16.85546875" style="160" customWidth="1"/>
    <col min="14891" max="14892" width="18.5703125" style="160" customWidth="1"/>
    <col min="14893" max="14893" width="21.7109375" style="160" customWidth="1"/>
    <col min="14894" max="15104" width="9.140625" style="160"/>
    <col min="15105" max="15105" width="61.7109375" style="160" customWidth="1"/>
    <col min="15106" max="15106" width="18.5703125" style="160" customWidth="1"/>
    <col min="15107" max="15146" width="16.85546875" style="160" customWidth="1"/>
    <col min="15147" max="15148" width="18.5703125" style="160" customWidth="1"/>
    <col min="15149" max="15149" width="21.7109375" style="160" customWidth="1"/>
    <col min="15150" max="15360" width="9.140625" style="160"/>
    <col min="15361" max="15361" width="61.7109375" style="160" customWidth="1"/>
    <col min="15362" max="15362" width="18.5703125" style="160" customWidth="1"/>
    <col min="15363" max="15402" width="16.85546875" style="160" customWidth="1"/>
    <col min="15403" max="15404" width="18.5703125" style="160" customWidth="1"/>
    <col min="15405" max="15405" width="21.7109375" style="160" customWidth="1"/>
    <col min="15406" max="15616" width="9.140625" style="160"/>
    <col min="15617" max="15617" width="61.7109375" style="160" customWidth="1"/>
    <col min="15618" max="15618" width="18.5703125" style="160" customWidth="1"/>
    <col min="15619" max="15658" width="16.85546875" style="160" customWidth="1"/>
    <col min="15659" max="15660" width="18.5703125" style="160" customWidth="1"/>
    <col min="15661" max="15661" width="21.7109375" style="160" customWidth="1"/>
    <col min="15662" max="15872" width="9.140625" style="160"/>
    <col min="15873" max="15873" width="61.7109375" style="160" customWidth="1"/>
    <col min="15874" max="15874" width="18.5703125" style="160" customWidth="1"/>
    <col min="15875" max="15914" width="16.85546875" style="160" customWidth="1"/>
    <col min="15915" max="15916" width="18.5703125" style="160" customWidth="1"/>
    <col min="15917" max="15917" width="21.7109375" style="160" customWidth="1"/>
    <col min="15918" max="16128" width="9.140625" style="160"/>
    <col min="16129" max="16129" width="61.7109375" style="160" customWidth="1"/>
    <col min="16130" max="16130" width="18.5703125" style="160" customWidth="1"/>
    <col min="16131" max="16170" width="16.85546875" style="160" customWidth="1"/>
    <col min="16171" max="16172" width="18.5703125" style="160" customWidth="1"/>
    <col min="16173" max="16173" width="21.7109375" style="160" customWidth="1"/>
    <col min="16174" max="16384" width="9.140625" style="160"/>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0"/>
      <c r="F2" s="16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1"/>
      <c r="AR2" s="161"/>
    </row>
    <row r="3" spans="1:44" ht="18.75" x14ac:dyDescent="0.3">
      <c r="A3" s="16"/>
      <c r="B3" s="11"/>
      <c r="C3" s="11"/>
      <c r="D3" s="11"/>
      <c r="E3" s="160"/>
      <c r="F3" s="160"/>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1"/>
      <c r="AR3" s="16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2"/>
      <c r="AR4" s="162"/>
    </row>
    <row r="5" spans="1:44" x14ac:dyDescent="0.2">
      <c r="A5" s="516" t="str">
        <f>'1. паспорт местоположение'!A5:C5</f>
        <v>Год раскрытия информации: 2020 год</v>
      </c>
      <c r="B5" s="516"/>
      <c r="C5" s="516"/>
      <c r="D5" s="516"/>
      <c r="E5" s="516"/>
      <c r="F5" s="516"/>
      <c r="G5" s="516"/>
      <c r="H5" s="516"/>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4"/>
      <c r="AR5" s="16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2"/>
      <c r="AR6" s="162"/>
    </row>
    <row r="7" spans="1:44" ht="18.75" x14ac:dyDescent="0.2">
      <c r="A7" s="457" t="s">
        <v>6</v>
      </c>
      <c r="B7" s="457"/>
      <c r="C7" s="457"/>
      <c r="D7" s="457"/>
      <c r="E7" s="457"/>
      <c r="F7" s="457"/>
      <c r="G7" s="457"/>
      <c r="H7" s="457"/>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5"/>
      <c r="AR7" s="165"/>
    </row>
    <row r="8" spans="1:44" ht="18.75" x14ac:dyDescent="0.2">
      <c r="A8" s="391"/>
      <c r="B8" s="391"/>
      <c r="C8" s="391"/>
      <c r="D8" s="391"/>
      <c r="E8" s="391"/>
      <c r="F8" s="391"/>
      <c r="G8" s="391"/>
      <c r="H8" s="391"/>
      <c r="I8" s="391"/>
      <c r="J8" s="391"/>
      <c r="K8" s="391"/>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2"/>
      <c r="AR8" s="162"/>
    </row>
    <row r="9" spans="1:44" ht="18.75" x14ac:dyDescent="0.2">
      <c r="A9" s="482" t="str">
        <f>'1. паспорт местоположение'!A9:C9</f>
        <v>Акционерное общество "Янтарьэнерго" ДЗО  ПАО "Россети"</v>
      </c>
      <c r="B9" s="482"/>
      <c r="C9" s="482"/>
      <c r="D9" s="482"/>
      <c r="E9" s="482"/>
      <c r="F9" s="482"/>
      <c r="G9" s="482"/>
      <c r="H9" s="482"/>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66"/>
      <c r="AR9" s="166"/>
    </row>
    <row r="10" spans="1:44" x14ac:dyDescent="0.2">
      <c r="A10" s="462" t="s">
        <v>5</v>
      </c>
      <c r="B10" s="462"/>
      <c r="C10" s="462"/>
      <c r="D10" s="462"/>
      <c r="E10" s="462"/>
      <c r="F10" s="462"/>
      <c r="G10" s="462"/>
      <c r="H10" s="462"/>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7"/>
      <c r="AR10" s="167"/>
    </row>
    <row r="11" spans="1:44" ht="18.75" x14ac:dyDescent="0.2">
      <c r="A11" s="391"/>
      <c r="B11" s="391"/>
      <c r="C11" s="391"/>
      <c r="D11" s="391"/>
      <c r="E11" s="391"/>
      <c r="F11" s="391"/>
      <c r="G11" s="391"/>
      <c r="H11" s="391"/>
      <c r="I11" s="391"/>
      <c r="J11" s="391"/>
      <c r="K11" s="391"/>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2"/>
      <c r="AR11" s="162"/>
    </row>
    <row r="12" spans="1:44" ht="18.75" x14ac:dyDescent="0.2">
      <c r="A12" s="482" t="str">
        <f>'1. паспорт местоположение'!A12:C12</f>
        <v>H_16-0274</v>
      </c>
      <c r="B12" s="482"/>
      <c r="C12" s="482"/>
      <c r="D12" s="482"/>
      <c r="E12" s="482"/>
      <c r="F12" s="482"/>
      <c r="G12" s="482"/>
      <c r="H12" s="482"/>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66"/>
      <c r="AR12" s="166"/>
    </row>
    <row r="13" spans="1:44" x14ac:dyDescent="0.2">
      <c r="A13" s="462" t="s">
        <v>4</v>
      </c>
      <c r="B13" s="462"/>
      <c r="C13" s="462"/>
      <c r="D13" s="462"/>
      <c r="E13" s="462"/>
      <c r="F13" s="462"/>
      <c r="G13" s="462"/>
      <c r="H13" s="462"/>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7"/>
      <c r="AR13" s="167"/>
    </row>
    <row r="14" spans="1:44" ht="18.75" x14ac:dyDescent="0.2">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8"/>
      <c r="AA14" s="8"/>
      <c r="AB14" s="8"/>
      <c r="AC14" s="8"/>
      <c r="AD14" s="8"/>
      <c r="AE14" s="8"/>
      <c r="AF14" s="8"/>
      <c r="AG14" s="8"/>
      <c r="AH14" s="8"/>
      <c r="AI14" s="8"/>
      <c r="AJ14" s="8"/>
      <c r="AK14" s="8"/>
      <c r="AL14" s="8"/>
      <c r="AM14" s="8"/>
      <c r="AN14" s="8"/>
      <c r="AO14" s="8"/>
      <c r="AP14" s="8"/>
      <c r="AQ14" s="168"/>
      <c r="AR14" s="168"/>
    </row>
    <row r="15" spans="1:44" ht="44.25" customHeight="1" x14ac:dyDescent="0.2">
      <c r="A15" s="519" t="str">
        <f>'1. паспорт местоположение'!A15:C15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66"/>
      <c r="C15" s="466"/>
      <c r="D15" s="466"/>
      <c r="E15" s="466"/>
      <c r="F15" s="466"/>
      <c r="G15" s="466"/>
      <c r="H15" s="466"/>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66"/>
      <c r="AR15" s="166"/>
    </row>
    <row r="16" spans="1:44" x14ac:dyDescent="0.2">
      <c r="A16" s="462" t="s">
        <v>3</v>
      </c>
      <c r="B16" s="462"/>
      <c r="C16" s="462"/>
      <c r="D16" s="462"/>
      <c r="E16" s="462"/>
      <c r="F16" s="462"/>
      <c r="G16" s="462"/>
      <c r="H16" s="462"/>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7"/>
      <c r="AR16" s="167"/>
    </row>
    <row r="17" spans="1:44" ht="18.75" x14ac:dyDescent="0.2">
      <c r="A17" s="390"/>
      <c r="B17" s="390"/>
      <c r="C17" s="390"/>
      <c r="D17" s="390"/>
      <c r="E17" s="390"/>
      <c r="F17" s="390"/>
      <c r="G17" s="390"/>
      <c r="H17" s="390"/>
      <c r="I17" s="390"/>
      <c r="J17" s="390"/>
      <c r="K17" s="390"/>
      <c r="L17" s="390"/>
      <c r="M17" s="390"/>
      <c r="N17" s="390"/>
      <c r="O17" s="390"/>
      <c r="P17" s="390"/>
      <c r="Q17" s="390"/>
      <c r="R17" s="390"/>
      <c r="S17" s="390"/>
      <c r="T17" s="390"/>
      <c r="U17" s="390"/>
      <c r="V17" s="390"/>
      <c r="W17" s="3"/>
      <c r="X17" s="3"/>
      <c r="Y17" s="3"/>
      <c r="Z17" s="3"/>
      <c r="AA17" s="3"/>
      <c r="AB17" s="3"/>
      <c r="AC17" s="3"/>
      <c r="AD17" s="3"/>
      <c r="AE17" s="3"/>
      <c r="AF17" s="3"/>
      <c r="AG17" s="3"/>
      <c r="AH17" s="3"/>
      <c r="AI17" s="3"/>
      <c r="AJ17" s="3"/>
      <c r="AK17" s="3"/>
      <c r="AL17" s="3"/>
      <c r="AM17" s="3"/>
      <c r="AN17" s="3"/>
      <c r="AO17" s="3"/>
      <c r="AP17" s="3"/>
      <c r="AQ17" s="169"/>
      <c r="AR17" s="169"/>
    </row>
    <row r="18" spans="1:44" ht="18.75" x14ac:dyDescent="0.2">
      <c r="A18" s="482" t="s">
        <v>435</v>
      </c>
      <c r="B18" s="482"/>
      <c r="C18" s="482"/>
      <c r="D18" s="482"/>
      <c r="E18" s="482"/>
      <c r="F18" s="482"/>
      <c r="G18" s="482"/>
      <c r="H18" s="48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0"/>
      <c r="AR18" s="170"/>
    </row>
    <row r="19" spans="1:44" x14ac:dyDescent="0.2">
      <c r="A19" s="171"/>
      <c r="Q19" s="172"/>
    </row>
    <row r="20" spans="1:44" x14ac:dyDescent="0.2">
      <c r="A20" s="171"/>
      <c r="Q20" s="172"/>
    </row>
    <row r="21" spans="1:44" x14ac:dyDescent="0.2">
      <c r="A21" s="171"/>
      <c r="Q21" s="172"/>
    </row>
    <row r="22" spans="1:44" x14ac:dyDescent="0.2">
      <c r="A22" s="171"/>
      <c r="Q22" s="172"/>
    </row>
    <row r="23" spans="1:44" x14ac:dyDescent="0.2">
      <c r="D23" s="174"/>
      <c r="Q23" s="172"/>
    </row>
    <row r="24" spans="1:44" ht="16.5" thickBot="1" x14ac:dyDescent="0.25">
      <c r="A24" s="175" t="s">
        <v>301</v>
      </c>
      <c r="B24" s="176" t="s">
        <v>0</v>
      </c>
      <c r="D24" s="177"/>
      <c r="E24" s="178"/>
      <c r="F24" s="178"/>
      <c r="G24" s="178"/>
      <c r="H24" s="178"/>
    </row>
    <row r="25" spans="1:44" x14ac:dyDescent="0.2">
      <c r="A25" s="179" t="s">
        <v>474</v>
      </c>
      <c r="B25" s="180">
        <f>'6.2. Паспорт фин осв ввод факт'!C52*1000000</f>
        <v>591689.22484666086</v>
      </c>
    </row>
    <row r="26" spans="1:44" x14ac:dyDescent="0.2">
      <c r="A26" s="181" t="s">
        <v>299</v>
      </c>
      <c r="B26" s="182">
        <v>0</v>
      </c>
    </row>
    <row r="27" spans="1:44" x14ac:dyDescent="0.2">
      <c r="A27" s="181" t="s">
        <v>297</v>
      </c>
      <c r="B27" s="182">
        <f>$B$123</f>
        <v>30</v>
      </c>
      <c r="D27" s="174" t="s">
        <v>300</v>
      </c>
    </row>
    <row r="28" spans="1:44" ht="16.149999999999999" customHeight="1" thickBot="1" x14ac:dyDescent="0.25">
      <c r="A28" s="183" t="s">
        <v>295</v>
      </c>
      <c r="B28" s="184">
        <v>1</v>
      </c>
      <c r="D28" s="506" t="s">
        <v>298</v>
      </c>
      <c r="E28" s="507"/>
      <c r="F28" s="508"/>
      <c r="G28" s="504" t="str">
        <f>IF(SUM(B89:L89)=0,"не окупается",SUM(B89:L89))</f>
        <v>не окупается</v>
      </c>
      <c r="H28" s="505"/>
    </row>
    <row r="29" spans="1:44" ht="15.6" customHeight="1" x14ac:dyDescent="0.2">
      <c r="A29" s="179" t="s">
        <v>293</v>
      </c>
      <c r="B29" s="180">
        <f>$B$126*$B$127</f>
        <v>6981.9328531905967</v>
      </c>
      <c r="D29" s="506" t="s">
        <v>296</v>
      </c>
      <c r="E29" s="507"/>
      <c r="F29" s="508"/>
      <c r="G29" s="504" t="str">
        <f>IF(SUM(B90:L90)=0,"не окупается",SUM(B90:L90))</f>
        <v>не окупается</v>
      </c>
      <c r="H29" s="505"/>
    </row>
    <row r="30" spans="1:44" ht="27.6" customHeight="1" x14ac:dyDescent="0.2">
      <c r="A30" s="181" t="s">
        <v>475</v>
      </c>
      <c r="B30" s="182">
        <v>1</v>
      </c>
      <c r="D30" s="506" t="s">
        <v>294</v>
      </c>
      <c r="E30" s="507"/>
      <c r="F30" s="508"/>
      <c r="G30" s="509">
        <f>L87</f>
        <v>-545689.09851429681</v>
      </c>
      <c r="H30" s="510"/>
    </row>
    <row r="31" spans="1:44" x14ac:dyDescent="0.2">
      <c r="A31" s="181" t="s">
        <v>292</v>
      </c>
      <c r="B31" s="182">
        <v>1</v>
      </c>
      <c r="D31" s="511"/>
      <c r="E31" s="512"/>
      <c r="F31" s="513"/>
      <c r="G31" s="511"/>
      <c r="H31" s="513"/>
    </row>
    <row r="32" spans="1:44" x14ac:dyDescent="0.2">
      <c r="A32" s="181" t="s">
        <v>270</v>
      </c>
      <c r="B32" s="182"/>
    </row>
    <row r="33" spans="1:42" x14ac:dyDescent="0.2">
      <c r="A33" s="181" t="s">
        <v>291</v>
      </c>
      <c r="B33" s="182"/>
    </row>
    <row r="34" spans="1:42" x14ac:dyDescent="0.2">
      <c r="A34" s="181" t="s">
        <v>290</v>
      </c>
      <c r="B34" s="182"/>
    </row>
    <row r="35" spans="1:42" x14ac:dyDescent="0.2">
      <c r="A35" s="185"/>
      <c r="B35" s="182"/>
    </row>
    <row r="36" spans="1:42" ht="16.5" thickBot="1" x14ac:dyDescent="0.25">
      <c r="A36" s="183" t="s">
        <v>262</v>
      </c>
      <c r="B36" s="186">
        <v>0.2</v>
      </c>
    </row>
    <row r="37" spans="1:42" x14ac:dyDescent="0.2">
      <c r="A37" s="179" t="s">
        <v>476</v>
      </c>
      <c r="B37" s="180">
        <v>0</v>
      </c>
    </row>
    <row r="38" spans="1:42" x14ac:dyDescent="0.2">
      <c r="A38" s="181" t="s">
        <v>289</v>
      </c>
      <c r="B38" s="182"/>
    </row>
    <row r="39" spans="1:42" ht="16.5" thickBot="1" x14ac:dyDescent="0.25">
      <c r="A39" s="187" t="s">
        <v>288</v>
      </c>
      <c r="B39" s="188"/>
    </row>
    <row r="40" spans="1:42" x14ac:dyDescent="0.2">
      <c r="A40" s="189" t="s">
        <v>477</v>
      </c>
      <c r="B40" s="190">
        <v>1</v>
      </c>
    </row>
    <row r="41" spans="1:42" x14ac:dyDescent="0.2">
      <c r="A41" s="191" t="s">
        <v>287</v>
      </c>
      <c r="B41" s="192"/>
    </row>
    <row r="42" spans="1:42" x14ac:dyDescent="0.2">
      <c r="A42" s="191" t="s">
        <v>286</v>
      </c>
      <c r="B42" s="193"/>
    </row>
    <row r="43" spans="1:42" x14ac:dyDescent="0.2">
      <c r="A43" s="191" t="s">
        <v>285</v>
      </c>
      <c r="B43" s="193">
        <v>0</v>
      </c>
    </row>
    <row r="44" spans="1:42" x14ac:dyDescent="0.2">
      <c r="A44" s="191" t="s">
        <v>284</v>
      </c>
      <c r="B44" s="193">
        <f>B129</f>
        <v>0.20499999999999999</v>
      </c>
    </row>
    <row r="45" spans="1:42" x14ac:dyDescent="0.2">
      <c r="A45" s="191" t="s">
        <v>283</v>
      </c>
      <c r="B45" s="193">
        <f>1-B43</f>
        <v>1</v>
      </c>
    </row>
    <row r="46" spans="1:42" ht="16.5" thickBot="1" x14ac:dyDescent="0.25">
      <c r="A46" s="194" t="s">
        <v>282</v>
      </c>
      <c r="B46" s="195">
        <f>B45*B44+B43*B42*(1-B36)</f>
        <v>0.20499999999999999</v>
      </c>
      <c r="C46" s="196"/>
    </row>
    <row r="47" spans="1:42" s="199" customFormat="1" x14ac:dyDescent="0.2">
      <c r="A47" s="197" t="s">
        <v>281</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s="199" customFormat="1" x14ac:dyDescent="0.2">
      <c r="A48" s="200" t="s">
        <v>280</v>
      </c>
      <c r="B48" s="400">
        <f>F136</f>
        <v>4.2000000000000003E-2</v>
      </c>
      <c r="C48" s="400">
        <f t="shared" ref="C48:R49" si="1">G136</f>
        <v>4.2000000000000003E-2</v>
      </c>
      <c r="D48" s="400">
        <f t="shared" si="1"/>
        <v>4.2000000000000003E-2</v>
      </c>
      <c r="E48" s="400">
        <f t="shared" si="1"/>
        <v>4.2000000000000003E-2</v>
      </c>
      <c r="F48" s="400">
        <f t="shared" si="1"/>
        <v>4.2000000000000003E-2</v>
      </c>
      <c r="G48" s="400">
        <f t="shared" si="1"/>
        <v>4.2000000000000003E-2</v>
      </c>
      <c r="H48" s="400">
        <f t="shared" si="1"/>
        <v>4.2000000000000003E-2</v>
      </c>
      <c r="I48" s="400">
        <f t="shared" si="1"/>
        <v>4.2000000000000003E-2</v>
      </c>
      <c r="J48" s="400">
        <f t="shared" si="1"/>
        <v>4.2000000000000003E-2</v>
      </c>
      <c r="K48" s="400">
        <f t="shared" si="1"/>
        <v>4.2000000000000003E-2</v>
      </c>
      <c r="L48" s="400">
        <f t="shared" si="1"/>
        <v>4.2000000000000003E-2</v>
      </c>
      <c r="M48" s="400">
        <f t="shared" si="1"/>
        <v>4.2000000000000003E-2</v>
      </c>
      <c r="N48" s="400">
        <f t="shared" si="1"/>
        <v>4.2000000000000003E-2</v>
      </c>
      <c r="O48" s="400">
        <f t="shared" si="1"/>
        <v>4.2000000000000003E-2</v>
      </c>
      <c r="P48" s="400">
        <f t="shared" si="1"/>
        <v>4.2000000000000003E-2</v>
      </c>
      <c r="Q48" s="400">
        <f t="shared" si="1"/>
        <v>4.2000000000000003E-2</v>
      </c>
      <c r="R48" s="400">
        <f t="shared" si="1"/>
        <v>4.2000000000000003E-2</v>
      </c>
      <c r="S48" s="400">
        <f t="shared" ref="S48:AH49" si="2">W136</f>
        <v>4.2000000000000003E-2</v>
      </c>
      <c r="T48" s="400">
        <f t="shared" si="2"/>
        <v>4.2000000000000003E-2</v>
      </c>
      <c r="U48" s="400">
        <f t="shared" si="2"/>
        <v>4.2000000000000003E-2</v>
      </c>
      <c r="V48" s="400">
        <f t="shared" si="2"/>
        <v>4.2000000000000003E-2</v>
      </c>
      <c r="W48" s="400">
        <f t="shared" si="2"/>
        <v>4.2000000000000003E-2</v>
      </c>
      <c r="X48" s="400">
        <f t="shared" si="2"/>
        <v>4.2000000000000003E-2</v>
      </c>
      <c r="Y48" s="400">
        <f t="shared" si="2"/>
        <v>4.2000000000000003E-2</v>
      </c>
      <c r="Z48" s="400">
        <f t="shared" si="2"/>
        <v>4.2000000000000003E-2</v>
      </c>
      <c r="AA48" s="400">
        <f t="shared" si="2"/>
        <v>4.2000000000000003E-2</v>
      </c>
      <c r="AB48" s="400">
        <f t="shared" si="2"/>
        <v>4.2000000000000003E-2</v>
      </c>
      <c r="AC48" s="400">
        <f t="shared" si="2"/>
        <v>4.2000000000000003E-2</v>
      </c>
      <c r="AD48" s="400">
        <f t="shared" si="2"/>
        <v>4.2000000000000003E-2</v>
      </c>
      <c r="AE48" s="400">
        <f t="shared" si="2"/>
        <v>4.2000000000000003E-2</v>
      </c>
      <c r="AF48" s="400">
        <f t="shared" si="2"/>
        <v>4.2000000000000003E-2</v>
      </c>
      <c r="AG48" s="400">
        <f t="shared" si="2"/>
        <v>4.2000000000000003E-2</v>
      </c>
      <c r="AH48" s="400">
        <f t="shared" si="2"/>
        <v>4.2000000000000003E-2</v>
      </c>
      <c r="AI48" s="400">
        <f t="shared" ref="AI48:AP49" si="3">AM136</f>
        <v>4.2000000000000003E-2</v>
      </c>
      <c r="AJ48" s="400">
        <f t="shared" si="3"/>
        <v>4.2000000000000003E-2</v>
      </c>
      <c r="AK48" s="400">
        <f t="shared" si="3"/>
        <v>4.2000000000000003E-2</v>
      </c>
      <c r="AL48" s="400">
        <f t="shared" si="3"/>
        <v>4.2000000000000003E-2</v>
      </c>
      <c r="AM48" s="400">
        <f t="shared" si="3"/>
        <v>4.2000000000000003E-2</v>
      </c>
      <c r="AN48" s="400">
        <f t="shared" si="3"/>
        <v>4.2000000000000003E-2</v>
      </c>
      <c r="AO48" s="400">
        <f t="shared" si="3"/>
        <v>4.2000000000000003E-2</v>
      </c>
      <c r="AP48" s="400">
        <f t="shared" si="3"/>
        <v>4.2000000000000003E-2</v>
      </c>
    </row>
    <row r="49" spans="1:45" s="199" customFormat="1" x14ac:dyDescent="0.2">
      <c r="A49" s="200" t="s">
        <v>279</v>
      </c>
      <c r="B49" s="400">
        <f>F137</f>
        <v>0.13788900800000015</v>
      </c>
      <c r="C49" s="400">
        <f t="shared" si="1"/>
        <v>0.18568034633600017</v>
      </c>
      <c r="D49" s="400">
        <f t="shared" si="1"/>
        <v>0.2354789208821122</v>
      </c>
      <c r="E49" s="400">
        <f t="shared" si="1"/>
        <v>0.28736903555916093</v>
      </c>
      <c r="F49" s="400">
        <f t="shared" si="1"/>
        <v>0.34143853505264565</v>
      </c>
      <c r="G49" s="400">
        <f t="shared" si="1"/>
        <v>0.39777895352485682</v>
      </c>
      <c r="H49" s="400">
        <f t="shared" si="1"/>
        <v>0.45648566957290093</v>
      </c>
      <c r="I49" s="400">
        <f t="shared" si="1"/>
        <v>0.51765806769496292</v>
      </c>
      <c r="J49" s="400">
        <f t="shared" si="1"/>
        <v>0.58139970653815132</v>
      </c>
      <c r="K49" s="400">
        <f t="shared" si="1"/>
        <v>0.64781849421275384</v>
      </c>
      <c r="L49" s="400">
        <f t="shared" si="1"/>
        <v>0.71702687096968964</v>
      </c>
      <c r="M49" s="400">
        <f t="shared" si="1"/>
        <v>0.78914199955041675</v>
      </c>
      <c r="N49" s="400">
        <f t="shared" si="1"/>
        <v>0.86428596353153431</v>
      </c>
      <c r="O49" s="400">
        <f t="shared" si="1"/>
        <v>0.94258597399985877</v>
      </c>
      <c r="P49" s="400">
        <f t="shared" si="1"/>
        <v>1.0241745849078527</v>
      </c>
      <c r="Q49" s="400">
        <f t="shared" si="1"/>
        <v>1.1091899174739828</v>
      </c>
      <c r="R49" s="400">
        <f t="shared" si="1"/>
        <v>1.19777589400789</v>
      </c>
      <c r="S49" s="400">
        <f t="shared" si="2"/>
        <v>1.2900824815562215</v>
      </c>
      <c r="T49" s="400">
        <f t="shared" si="2"/>
        <v>1.3862659457815827</v>
      </c>
      <c r="U49" s="400">
        <f t="shared" si="2"/>
        <v>1.4864891155044093</v>
      </c>
      <c r="V49" s="400">
        <f t="shared" si="2"/>
        <v>1.5909216583555947</v>
      </c>
      <c r="W49" s="400">
        <f t="shared" si="2"/>
        <v>1.6997403680065299</v>
      </c>
      <c r="X49" s="400">
        <f t="shared" si="2"/>
        <v>1.8131294634628041</v>
      </c>
      <c r="Y49" s="400">
        <f t="shared" si="2"/>
        <v>1.9312809009282419</v>
      </c>
      <c r="Z49" s="400">
        <f t="shared" si="2"/>
        <v>2.0543946987672284</v>
      </c>
      <c r="AA49" s="400">
        <f t="shared" si="2"/>
        <v>2.1826792761154521</v>
      </c>
      <c r="AB49" s="400">
        <f t="shared" si="2"/>
        <v>2.3163518057123014</v>
      </c>
      <c r="AC49" s="400">
        <f t="shared" si="2"/>
        <v>2.4556385815522184</v>
      </c>
      <c r="AD49" s="400">
        <f t="shared" si="2"/>
        <v>2.6007754019774119</v>
      </c>
      <c r="AE49" s="400">
        <f t="shared" si="2"/>
        <v>2.7520079688604633</v>
      </c>
      <c r="AF49" s="400">
        <f t="shared" si="2"/>
        <v>2.909592303552603</v>
      </c>
      <c r="AG49" s="400">
        <f t="shared" si="2"/>
        <v>3.0737951803018122</v>
      </c>
      <c r="AH49" s="400">
        <f t="shared" si="2"/>
        <v>3.2448945778744882</v>
      </c>
      <c r="AI49" s="400">
        <f t="shared" si="3"/>
        <v>3.4231801501452166</v>
      </c>
      <c r="AJ49" s="400">
        <f t="shared" si="3"/>
        <v>3.6089537164513157</v>
      </c>
      <c r="AK49" s="400">
        <f t="shared" si="3"/>
        <v>3.8025297725422709</v>
      </c>
      <c r="AL49" s="400">
        <f t="shared" si="3"/>
        <v>4.0042360229890468</v>
      </c>
      <c r="AM49" s="400">
        <f t="shared" si="3"/>
        <v>4.2144139359545871</v>
      </c>
      <c r="AN49" s="400">
        <f t="shared" si="3"/>
        <v>4.4334193212646804</v>
      </c>
      <c r="AO49" s="400">
        <f t="shared" si="3"/>
        <v>4.6616229327577976</v>
      </c>
      <c r="AP49" s="400">
        <f t="shared" si="3"/>
        <v>4.8994110959336252</v>
      </c>
    </row>
    <row r="50" spans="1:45" s="199" customFormat="1" ht="16.5" thickBot="1" x14ac:dyDescent="0.25">
      <c r="A50" s="201" t="s">
        <v>478</v>
      </c>
      <c r="B50" s="202">
        <f>IF($B$124="да",($B$126-0.05),0)</f>
        <v>0</v>
      </c>
      <c r="C50" s="202">
        <f>C108*(1+C49)</f>
        <v>0</v>
      </c>
      <c r="D50" s="202">
        <f t="shared" ref="D50:AP50" si="4">D108*(1+D49)</f>
        <v>0</v>
      </c>
      <c r="E50" s="202">
        <f t="shared" si="4"/>
        <v>0</v>
      </c>
      <c r="F50" s="202">
        <f t="shared" si="4"/>
        <v>0</v>
      </c>
      <c r="G50" s="202">
        <f t="shared" si="4"/>
        <v>0</v>
      </c>
      <c r="H50" s="202">
        <f t="shared" si="4"/>
        <v>0</v>
      </c>
      <c r="I50" s="202">
        <f t="shared" si="4"/>
        <v>0</v>
      </c>
      <c r="J50" s="202">
        <f t="shared" si="4"/>
        <v>0</v>
      </c>
      <c r="K50" s="202">
        <f t="shared" si="4"/>
        <v>0</v>
      </c>
      <c r="L50" s="202">
        <f t="shared" si="4"/>
        <v>0</v>
      </c>
      <c r="M50" s="202">
        <f t="shared" si="4"/>
        <v>0</v>
      </c>
      <c r="N50" s="202">
        <f t="shared" si="4"/>
        <v>0</v>
      </c>
      <c r="O50" s="202">
        <f t="shared" si="4"/>
        <v>0</v>
      </c>
      <c r="P50" s="202">
        <f t="shared" si="4"/>
        <v>0</v>
      </c>
      <c r="Q50" s="202">
        <f t="shared" si="4"/>
        <v>0</v>
      </c>
      <c r="R50" s="202">
        <f t="shared" si="4"/>
        <v>0</v>
      </c>
      <c r="S50" s="202">
        <f t="shared" si="4"/>
        <v>0</v>
      </c>
      <c r="T50" s="202">
        <f t="shared" si="4"/>
        <v>0</v>
      </c>
      <c r="U50" s="202">
        <f t="shared" si="4"/>
        <v>0</v>
      </c>
      <c r="V50" s="202">
        <f t="shared" si="4"/>
        <v>0</v>
      </c>
      <c r="W50" s="202">
        <f t="shared" si="4"/>
        <v>0</v>
      </c>
      <c r="X50" s="202">
        <f t="shared" si="4"/>
        <v>0</v>
      </c>
      <c r="Y50" s="202">
        <f t="shared" si="4"/>
        <v>0</v>
      </c>
      <c r="Z50" s="202">
        <f t="shared" si="4"/>
        <v>0</v>
      </c>
      <c r="AA50" s="202">
        <f t="shared" si="4"/>
        <v>0</v>
      </c>
      <c r="AB50" s="202">
        <f t="shared" si="4"/>
        <v>0</v>
      </c>
      <c r="AC50" s="202">
        <f t="shared" si="4"/>
        <v>0</v>
      </c>
      <c r="AD50" s="202">
        <f t="shared" si="4"/>
        <v>0</v>
      </c>
      <c r="AE50" s="202">
        <f t="shared" si="4"/>
        <v>0</v>
      </c>
      <c r="AF50" s="202">
        <f t="shared" si="4"/>
        <v>0</v>
      </c>
      <c r="AG50" s="202">
        <f t="shared" si="4"/>
        <v>0</v>
      </c>
      <c r="AH50" s="202">
        <f t="shared" si="4"/>
        <v>0</v>
      </c>
      <c r="AI50" s="202">
        <f t="shared" si="4"/>
        <v>0</v>
      </c>
      <c r="AJ50" s="202">
        <f t="shared" si="4"/>
        <v>0</v>
      </c>
      <c r="AK50" s="202">
        <f t="shared" si="4"/>
        <v>0</v>
      </c>
      <c r="AL50" s="202">
        <f t="shared" si="4"/>
        <v>0</v>
      </c>
      <c r="AM50" s="202">
        <f t="shared" si="4"/>
        <v>0</v>
      </c>
      <c r="AN50" s="202">
        <f t="shared" si="4"/>
        <v>0</v>
      </c>
      <c r="AO50" s="202">
        <f t="shared" si="4"/>
        <v>0</v>
      </c>
      <c r="AP50" s="202">
        <f t="shared" si="4"/>
        <v>0</v>
      </c>
    </row>
    <row r="51" spans="1:45" ht="16.5" thickBot="1" x14ac:dyDescent="0.25"/>
    <row r="52" spans="1:45" x14ac:dyDescent="0.2">
      <c r="A52" s="203" t="s">
        <v>278</v>
      </c>
      <c r="B52" s="204">
        <f>B58</f>
        <v>1</v>
      </c>
      <c r="C52" s="204">
        <f t="shared" ref="C52:AO52" si="5">C58</f>
        <v>2</v>
      </c>
      <c r="D52" s="204">
        <f t="shared" si="5"/>
        <v>3</v>
      </c>
      <c r="E52" s="204">
        <f t="shared" si="5"/>
        <v>4</v>
      </c>
      <c r="F52" s="204">
        <f t="shared" si="5"/>
        <v>5</v>
      </c>
      <c r="G52" s="204">
        <f t="shared" si="5"/>
        <v>6</v>
      </c>
      <c r="H52" s="204">
        <f t="shared" si="5"/>
        <v>7</v>
      </c>
      <c r="I52" s="204">
        <f t="shared" si="5"/>
        <v>8</v>
      </c>
      <c r="J52" s="204">
        <f t="shared" si="5"/>
        <v>9</v>
      </c>
      <c r="K52" s="204">
        <f t="shared" si="5"/>
        <v>10</v>
      </c>
      <c r="L52" s="204">
        <f t="shared" si="5"/>
        <v>11</v>
      </c>
      <c r="M52" s="204">
        <f t="shared" si="5"/>
        <v>12</v>
      </c>
      <c r="N52" s="204">
        <f t="shared" si="5"/>
        <v>13</v>
      </c>
      <c r="O52" s="204">
        <f t="shared" si="5"/>
        <v>14</v>
      </c>
      <c r="P52" s="204">
        <f t="shared" si="5"/>
        <v>15</v>
      </c>
      <c r="Q52" s="204">
        <f t="shared" si="5"/>
        <v>16</v>
      </c>
      <c r="R52" s="204">
        <f t="shared" si="5"/>
        <v>17</v>
      </c>
      <c r="S52" s="204">
        <f t="shared" si="5"/>
        <v>18</v>
      </c>
      <c r="T52" s="204">
        <f t="shared" si="5"/>
        <v>19</v>
      </c>
      <c r="U52" s="204">
        <f t="shared" si="5"/>
        <v>20</v>
      </c>
      <c r="V52" s="204">
        <f t="shared" si="5"/>
        <v>21</v>
      </c>
      <c r="W52" s="204">
        <f t="shared" si="5"/>
        <v>22</v>
      </c>
      <c r="X52" s="204">
        <f t="shared" si="5"/>
        <v>23</v>
      </c>
      <c r="Y52" s="204">
        <f t="shared" si="5"/>
        <v>24</v>
      </c>
      <c r="Z52" s="204">
        <f t="shared" si="5"/>
        <v>25</v>
      </c>
      <c r="AA52" s="204">
        <f t="shared" si="5"/>
        <v>26</v>
      </c>
      <c r="AB52" s="204">
        <f t="shared" si="5"/>
        <v>27</v>
      </c>
      <c r="AC52" s="204">
        <f t="shared" si="5"/>
        <v>28</v>
      </c>
      <c r="AD52" s="204">
        <f t="shared" si="5"/>
        <v>29</v>
      </c>
      <c r="AE52" s="204">
        <f t="shared" si="5"/>
        <v>30</v>
      </c>
      <c r="AF52" s="204">
        <f t="shared" si="5"/>
        <v>31</v>
      </c>
      <c r="AG52" s="204">
        <f t="shared" si="5"/>
        <v>32</v>
      </c>
      <c r="AH52" s="204">
        <f t="shared" si="5"/>
        <v>33</v>
      </c>
      <c r="AI52" s="204">
        <f t="shared" si="5"/>
        <v>34</v>
      </c>
      <c r="AJ52" s="204">
        <f t="shared" si="5"/>
        <v>35</v>
      </c>
      <c r="AK52" s="204">
        <f t="shared" si="5"/>
        <v>36</v>
      </c>
      <c r="AL52" s="204">
        <f t="shared" si="5"/>
        <v>37</v>
      </c>
      <c r="AM52" s="204">
        <f t="shared" si="5"/>
        <v>38</v>
      </c>
      <c r="AN52" s="204">
        <f t="shared" si="5"/>
        <v>39</v>
      </c>
      <c r="AO52" s="204">
        <f t="shared" si="5"/>
        <v>40</v>
      </c>
      <c r="AP52" s="204">
        <f>AP58</f>
        <v>41</v>
      </c>
    </row>
    <row r="53" spans="1:45" x14ac:dyDescent="0.2">
      <c r="A53" s="205" t="s">
        <v>277</v>
      </c>
      <c r="B53" s="401">
        <v>0</v>
      </c>
      <c r="C53" s="401">
        <f t="shared" ref="C53:AP53" si="6">B53+B54-B55</f>
        <v>0</v>
      </c>
      <c r="D53" s="401">
        <f t="shared" si="6"/>
        <v>0</v>
      </c>
      <c r="E53" s="401">
        <f t="shared" si="6"/>
        <v>0</v>
      </c>
      <c r="F53" s="401">
        <f t="shared" si="6"/>
        <v>0</v>
      </c>
      <c r="G53" s="401">
        <f t="shared" si="6"/>
        <v>0</v>
      </c>
      <c r="H53" s="401">
        <f t="shared" si="6"/>
        <v>0</v>
      </c>
      <c r="I53" s="401">
        <f t="shared" si="6"/>
        <v>0</v>
      </c>
      <c r="J53" s="401">
        <f t="shared" si="6"/>
        <v>0</v>
      </c>
      <c r="K53" s="401">
        <f t="shared" si="6"/>
        <v>0</v>
      </c>
      <c r="L53" s="401">
        <f t="shared" si="6"/>
        <v>0</v>
      </c>
      <c r="M53" s="401">
        <f t="shared" si="6"/>
        <v>0</v>
      </c>
      <c r="N53" s="401">
        <f t="shared" si="6"/>
        <v>0</v>
      </c>
      <c r="O53" s="401">
        <f t="shared" si="6"/>
        <v>0</v>
      </c>
      <c r="P53" s="401">
        <f t="shared" si="6"/>
        <v>0</v>
      </c>
      <c r="Q53" s="401">
        <f t="shared" si="6"/>
        <v>0</v>
      </c>
      <c r="R53" s="401">
        <f t="shared" si="6"/>
        <v>0</v>
      </c>
      <c r="S53" s="401">
        <f t="shared" si="6"/>
        <v>0</v>
      </c>
      <c r="T53" s="401">
        <f t="shared" si="6"/>
        <v>0</v>
      </c>
      <c r="U53" s="401">
        <f t="shared" si="6"/>
        <v>0</v>
      </c>
      <c r="V53" s="401">
        <f t="shared" si="6"/>
        <v>0</v>
      </c>
      <c r="W53" s="401">
        <f t="shared" si="6"/>
        <v>0</v>
      </c>
      <c r="X53" s="401">
        <f t="shared" si="6"/>
        <v>0</v>
      </c>
      <c r="Y53" s="401">
        <f t="shared" si="6"/>
        <v>0</v>
      </c>
      <c r="Z53" s="401">
        <f t="shared" si="6"/>
        <v>0</v>
      </c>
      <c r="AA53" s="401">
        <f t="shared" si="6"/>
        <v>0</v>
      </c>
      <c r="AB53" s="401">
        <f t="shared" si="6"/>
        <v>0</v>
      </c>
      <c r="AC53" s="401">
        <f t="shared" si="6"/>
        <v>0</v>
      </c>
      <c r="AD53" s="401">
        <f t="shared" si="6"/>
        <v>0</v>
      </c>
      <c r="AE53" s="401">
        <f t="shared" si="6"/>
        <v>0</v>
      </c>
      <c r="AF53" s="401">
        <f t="shared" si="6"/>
        <v>0</v>
      </c>
      <c r="AG53" s="401">
        <f t="shared" si="6"/>
        <v>0</v>
      </c>
      <c r="AH53" s="401">
        <f t="shared" si="6"/>
        <v>0</v>
      </c>
      <c r="AI53" s="401">
        <f t="shared" si="6"/>
        <v>0</v>
      </c>
      <c r="AJ53" s="401">
        <f t="shared" si="6"/>
        <v>0</v>
      </c>
      <c r="AK53" s="401">
        <f t="shared" si="6"/>
        <v>0</v>
      </c>
      <c r="AL53" s="401">
        <f t="shared" si="6"/>
        <v>0</v>
      </c>
      <c r="AM53" s="401">
        <f t="shared" si="6"/>
        <v>0</v>
      </c>
      <c r="AN53" s="401">
        <f t="shared" si="6"/>
        <v>0</v>
      </c>
      <c r="AO53" s="401">
        <f t="shared" si="6"/>
        <v>0</v>
      </c>
      <c r="AP53" s="401">
        <f t="shared" si="6"/>
        <v>0</v>
      </c>
    </row>
    <row r="54" spans="1:45" x14ac:dyDescent="0.2">
      <c r="A54" s="205" t="s">
        <v>276</v>
      </c>
      <c r="B54" s="401">
        <f>B25*B28*B43*1.18</f>
        <v>0</v>
      </c>
      <c r="C54" s="401">
        <v>0</v>
      </c>
      <c r="D54" s="401">
        <v>0</v>
      </c>
      <c r="E54" s="401">
        <v>0</v>
      </c>
      <c r="F54" s="401">
        <v>0</v>
      </c>
      <c r="G54" s="401">
        <v>0</v>
      </c>
      <c r="H54" s="401">
        <v>0</v>
      </c>
      <c r="I54" s="401">
        <v>0</v>
      </c>
      <c r="J54" s="401">
        <v>0</v>
      </c>
      <c r="K54" s="401">
        <v>0</v>
      </c>
      <c r="L54" s="401">
        <v>0</v>
      </c>
      <c r="M54" s="401">
        <v>0</v>
      </c>
      <c r="N54" s="401">
        <v>0</v>
      </c>
      <c r="O54" s="401">
        <v>0</v>
      </c>
      <c r="P54" s="401">
        <v>0</v>
      </c>
      <c r="Q54" s="401">
        <v>0</v>
      </c>
      <c r="R54" s="401">
        <v>0</v>
      </c>
      <c r="S54" s="401">
        <v>0</v>
      </c>
      <c r="T54" s="401">
        <v>0</v>
      </c>
      <c r="U54" s="401">
        <v>0</v>
      </c>
      <c r="V54" s="401">
        <v>0</v>
      </c>
      <c r="W54" s="401">
        <v>0</v>
      </c>
      <c r="X54" s="401">
        <v>0</v>
      </c>
      <c r="Y54" s="401">
        <v>0</v>
      </c>
      <c r="Z54" s="401">
        <v>0</v>
      </c>
      <c r="AA54" s="401">
        <v>0</v>
      </c>
      <c r="AB54" s="401">
        <v>0</v>
      </c>
      <c r="AC54" s="401">
        <v>0</v>
      </c>
      <c r="AD54" s="401">
        <v>0</v>
      </c>
      <c r="AE54" s="401">
        <v>0</v>
      </c>
      <c r="AF54" s="401">
        <v>0</v>
      </c>
      <c r="AG54" s="401">
        <v>0</v>
      </c>
      <c r="AH54" s="401">
        <v>0</v>
      </c>
      <c r="AI54" s="401">
        <v>0</v>
      </c>
      <c r="AJ54" s="401">
        <v>0</v>
      </c>
      <c r="AK54" s="401">
        <v>0</v>
      </c>
      <c r="AL54" s="401">
        <v>0</v>
      </c>
      <c r="AM54" s="401">
        <v>0</v>
      </c>
      <c r="AN54" s="401">
        <v>0</v>
      </c>
      <c r="AO54" s="401">
        <v>0</v>
      </c>
      <c r="AP54" s="401">
        <v>0</v>
      </c>
    </row>
    <row r="55" spans="1:45" x14ac:dyDescent="0.2">
      <c r="A55" s="205" t="s">
        <v>275</v>
      </c>
      <c r="B55" s="401">
        <f>$B$54/$B$40</f>
        <v>0</v>
      </c>
      <c r="C55" s="401">
        <f t="shared" ref="C55:AP55" si="7">IF(ROUND(C53,1)=0,0,B55+C54/$B$40)</f>
        <v>0</v>
      </c>
      <c r="D55" s="401">
        <f t="shared" si="7"/>
        <v>0</v>
      </c>
      <c r="E55" s="401">
        <f t="shared" si="7"/>
        <v>0</v>
      </c>
      <c r="F55" s="401">
        <f t="shared" si="7"/>
        <v>0</v>
      </c>
      <c r="G55" s="401">
        <f t="shared" si="7"/>
        <v>0</v>
      </c>
      <c r="H55" s="401">
        <f t="shared" si="7"/>
        <v>0</v>
      </c>
      <c r="I55" s="401">
        <f t="shared" si="7"/>
        <v>0</v>
      </c>
      <c r="J55" s="401">
        <f t="shared" si="7"/>
        <v>0</v>
      </c>
      <c r="K55" s="401">
        <f t="shared" si="7"/>
        <v>0</v>
      </c>
      <c r="L55" s="401">
        <f t="shared" si="7"/>
        <v>0</v>
      </c>
      <c r="M55" s="401">
        <f t="shared" si="7"/>
        <v>0</v>
      </c>
      <c r="N55" s="401">
        <f t="shared" si="7"/>
        <v>0</v>
      </c>
      <c r="O55" s="401">
        <f t="shared" si="7"/>
        <v>0</v>
      </c>
      <c r="P55" s="401">
        <f t="shared" si="7"/>
        <v>0</v>
      </c>
      <c r="Q55" s="401">
        <f t="shared" si="7"/>
        <v>0</v>
      </c>
      <c r="R55" s="401">
        <f t="shared" si="7"/>
        <v>0</v>
      </c>
      <c r="S55" s="401">
        <f t="shared" si="7"/>
        <v>0</v>
      </c>
      <c r="T55" s="401">
        <f t="shared" si="7"/>
        <v>0</v>
      </c>
      <c r="U55" s="401">
        <f t="shared" si="7"/>
        <v>0</v>
      </c>
      <c r="V55" s="401">
        <f t="shared" si="7"/>
        <v>0</v>
      </c>
      <c r="W55" s="401">
        <f t="shared" si="7"/>
        <v>0</v>
      </c>
      <c r="X55" s="401">
        <f t="shared" si="7"/>
        <v>0</v>
      </c>
      <c r="Y55" s="401">
        <f t="shared" si="7"/>
        <v>0</v>
      </c>
      <c r="Z55" s="401">
        <f t="shared" si="7"/>
        <v>0</v>
      </c>
      <c r="AA55" s="401">
        <f t="shared" si="7"/>
        <v>0</v>
      </c>
      <c r="AB55" s="401">
        <f t="shared" si="7"/>
        <v>0</v>
      </c>
      <c r="AC55" s="401">
        <f t="shared" si="7"/>
        <v>0</v>
      </c>
      <c r="AD55" s="401">
        <f t="shared" si="7"/>
        <v>0</v>
      </c>
      <c r="AE55" s="401">
        <f t="shared" si="7"/>
        <v>0</v>
      </c>
      <c r="AF55" s="401">
        <f t="shared" si="7"/>
        <v>0</v>
      </c>
      <c r="AG55" s="401">
        <f t="shared" si="7"/>
        <v>0</v>
      </c>
      <c r="AH55" s="401">
        <f t="shared" si="7"/>
        <v>0</v>
      </c>
      <c r="AI55" s="401">
        <f t="shared" si="7"/>
        <v>0</v>
      </c>
      <c r="AJ55" s="401">
        <f t="shared" si="7"/>
        <v>0</v>
      </c>
      <c r="AK55" s="401">
        <f t="shared" si="7"/>
        <v>0</v>
      </c>
      <c r="AL55" s="401">
        <f t="shared" si="7"/>
        <v>0</v>
      </c>
      <c r="AM55" s="401">
        <f t="shared" si="7"/>
        <v>0</v>
      </c>
      <c r="AN55" s="401">
        <f t="shared" si="7"/>
        <v>0</v>
      </c>
      <c r="AO55" s="401">
        <f t="shared" si="7"/>
        <v>0</v>
      </c>
      <c r="AP55" s="401">
        <f t="shared" si="7"/>
        <v>0</v>
      </c>
    </row>
    <row r="56" spans="1:45" ht="16.5" thickBot="1" x14ac:dyDescent="0.25">
      <c r="A56" s="206" t="s">
        <v>274</v>
      </c>
      <c r="B56" s="207">
        <f t="shared" ref="B56:AP56" si="8">AVERAGE(SUM(B53:B54),(SUM(B53:B54)-B55))*$B$42</f>
        <v>0</v>
      </c>
      <c r="C56" s="207">
        <f t="shared" si="8"/>
        <v>0</v>
      </c>
      <c r="D56" s="207">
        <f t="shared" si="8"/>
        <v>0</v>
      </c>
      <c r="E56" s="207">
        <f t="shared" si="8"/>
        <v>0</v>
      </c>
      <c r="F56" s="207">
        <f t="shared" si="8"/>
        <v>0</v>
      </c>
      <c r="G56" s="207">
        <f t="shared" si="8"/>
        <v>0</v>
      </c>
      <c r="H56" s="207">
        <f t="shared" si="8"/>
        <v>0</v>
      </c>
      <c r="I56" s="207">
        <f t="shared" si="8"/>
        <v>0</v>
      </c>
      <c r="J56" s="207">
        <f t="shared" si="8"/>
        <v>0</v>
      </c>
      <c r="K56" s="207">
        <f t="shared" si="8"/>
        <v>0</v>
      </c>
      <c r="L56" s="207">
        <f t="shared" si="8"/>
        <v>0</v>
      </c>
      <c r="M56" s="207">
        <f t="shared" si="8"/>
        <v>0</v>
      </c>
      <c r="N56" s="207">
        <f t="shared" si="8"/>
        <v>0</v>
      </c>
      <c r="O56" s="207">
        <f t="shared" si="8"/>
        <v>0</v>
      </c>
      <c r="P56" s="207">
        <f t="shared" si="8"/>
        <v>0</v>
      </c>
      <c r="Q56" s="207">
        <f t="shared" si="8"/>
        <v>0</v>
      </c>
      <c r="R56" s="207">
        <f t="shared" si="8"/>
        <v>0</v>
      </c>
      <c r="S56" s="207">
        <f t="shared" si="8"/>
        <v>0</v>
      </c>
      <c r="T56" s="207">
        <f t="shared" si="8"/>
        <v>0</v>
      </c>
      <c r="U56" s="207">
        <f t="shared" si="8"/>
        <v>0</v>
      </c>
      <c r="V56" s="207">
        <f t="shared" si="8"/>
        <v>0</v>
      </c>
      <c r="W56" s="207">
        <f t="shared" si="8"/>
        <v>0</v>
      </c>
      <c r="X56" s="207">
        <f t="shared" si="8"/>
        <v>0</v>
      </c>
      <c r="Y56" s="207">
        <f t="shared" si="8"/>
        <v>0</v>
      </c>
      <c r="Z56" s="207">
        <f t="shared" si="8"/>
        <v>0</v>
      </c>
      <c r="AA56" s="207">
        <f t="shared" si="8"/>
        <v>0</v>
      </c>
      <c r="AB56" s="207">
        <f t="shared" si="8"/>
        <v>0</v>
      </c>
      <c r="AC56" s="207">
        <f t="shared" si="8"/>
        <v>0</v>
      </c>
      <c r="AD56" s="207">
        <f t="shared" si="8"/>
        <v>0</v>
      </c>
      <c r="AE56" s="207">
        <f t="shared" si="8"/>
        <v>0</v>
      </c>
      <c r="AF56" s="207">
        <f t="shared" si="8"/>
        <v>0</v>
      </c>
      <c r="AG56" s="207">
        <f t="shared" si="8"/>
        <v>0</v>
      </c>
      <c r="AH56" s="207">
        <f t="shared" si="8"/>
        <v>0</v>
      </c>
      <c r="AI56" s="207">
        <f t="shared" si="8"/>
        <v>0</v>
      </c>
      <c r="AJ56" s="207">
        <f t="shared" si="8"/>
        <v>0</v>
      </c>
      <c r="AK56" s="207">
        <f t="shared" si="8"/>
        <v>0</v>
      </c>
      <c r="AL56" s="207">
        <f t="shared" si="8"/>
        <v>0</v>
      </c>
      <c r="AM56" s="207">
        <f t="shared" si="8"/>
        <v>0</v>
      </c>
      <c r="AN56" s="207">
        <f t="shared" si="8"/>
        <v>0</v>
      </c>
      <c r="AO56" s="207">
        <f t="shared" si="8"/>
        <v>0</v>
      </c>
      <c r="AP56" s="207">
        <f t="shared" si="8"/>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59"/>
      <c r="AR57" s="159"/>
      <c r="AS57" s="159"/>
    </row>
    <row r="58" spans="1:45" x14ac:dyDescent="0.2">
      <c r="A58" s="203" t="s">
        <v>479</v>
      </c>
      <c r="B58" s="204">
        <v>1</v>
      </c>
      <c r="C58" s="204">
        <f>B58+1</f>
        <v>2</v>
      </c>
      <c r="D58" s="204">
        <f t="shared" ref="D58:AP58" si="9">C58+1</f>
        <v>3</v>
      </c>
      <c r="E58" s="204">
        <f t="shared" si="9"/>
        <v>4</v>
      </c>
      <c r="F58" s="204">
        <f t="shared" si="9"/>
        <v>5</v>
      </c>
      <c r="G58" s="204">
        <f t="shared" si="9"/>
        <v>6</v>
      </c>
      <c r="H58" s="204">
        <f t="shared" si="9"/>
        <v>7</v>
      </c>
      <c r="I58" s="204">
        <f t="shared" si="9"/>
        <v>8</v>
      </c>
      <c r="J58" s="204">
        <f t="shared" si="9"/>
        <v>9</v>
      </c>
      <c r="K58" s="204">
        <f t="shared" si="9"/>
        <v>10</v>
      </c>
      <c r="L58" s="204">
        <f t="shared" si="9"/>
        <v>11</v>
      </c>
      <c r="M58" s="204">
        <f t="shared" si="9"/>
        <v>12</v>
      </c>
      <c r="N58" s="204">
        <f t="shared" si="9"/>
        <v>13</v>
      </c>
      <c r="O58" s="204">
        <f t="shared" si="9"/>
        <v>14</v>
      </c>
      <c r="P58" s="204">
        <f t="shared" si="9"/>
        <v>15</v>
      </c>
      <c r="Q58" s="204">
        <f t="shared" si="9"/>
        <v>16</v>
      </c>
      <c r="R58" s="204">
        <f t="shared" si="9"/>
        <v>17</v>
      </c>
      <c r="S58" s="204">
        <f t="shared" si="9"/>
        <v>18</v>
      </c>
      <c r="T58" s="204">
        <f t="shared" si="9"/>
        <v>19</v>
      </c>
      <c r="U58" s="204">
        <f t="shared" si="9"/>
        <v>20</v>
      </c>
      <c r="V58" s="204">
        <f t="shared" si="9"/>
        <v>21</v>
      </c>
      <c r="W58" s="204">
        <f t="shared" si="9"/>
        <v>22</v>
      </c>
      <c r="X58" s="204">
        <f t="shared" si="9"/>
        <v>23</v>
      </c>
      <c r="Y58" s="204">
        <f t="shared" si="9"/>
        <v>24</v>
      </c>
      <c r="Z58" s="204">
        <f t="shared" si="9"/>
        <v>25</v>
      </c>
      <c r="AA58" s="204">
        <f t="shared" si="9"/>
        <v>26</v>
      </c>
      <c r="AB58" s="204">
        <f t="shared" si="9"/>
        <v>27</v>
      </c>
      <c r="AC58" s="204">
        <f t="shared" si="9"/>
        <v>28</v>
      </c>
      <c r="AD58" s="204">
        <f t="shared" si="9"/>
        <v>29</v>
      </c>
      <c r="AE58" s="204">
        <f t="shared" si="9"/>
        <v>30</v>
      </c>
      <c r="AF58" s="204">
        <f t="shared" si="9"/>
        <v>31</v>
      </c>
      <c r="AG58" s="204">
        <f t="shared" si="9"/>
        <v>32</v>
      </c>
      <c r="AH58" s="204">
        <f t="shared" si="9"/>
        <v>33</v>
      </c>
      <c r="AI58" s="204">
        <f t="shared" si="9"/>
        <v>34</v>
      </c>
      <c r="AJ58" s="204">
        <f t="shared" si="9"/>
        <v>35</v>
      </c>
      <c r="AK58" s="204">
        <f t="shared" si="9"/>
        <v>36</v>
      </c>
      <c r="AL58" s="204">
        <f t="shared" si="9"/>
        <v>37</v>
      </c>
      <c r="AM58" s="204">
        <f t="shared" si="9"/>
        <v>38</v>
      </c>
      <c r="AN58" s="204">
        <f t="shared" si="9"/>
        <v>39</v>
      </c>
      <c r="AO58" s="204">
        <f t="shared" si="9"/>
        <v>40</v>
      </c>
      <c r="AP58" s="204">
        <f t="shared" si="9"/>
        <v>41</v>
      </c>
    </row>
    <row r="59" spans="1:45" ht="14.25" x14ac:dyDescent="0.2">
      <c r="A59" s="211" t="s">
        <v>273</v>
      </c>
      <c r="B59" s="402">
        <f t="shared" ref="B59:AP59" si="10">B50*$B$28</f>
        <v>0</v>
      </c>
      <c r="C59" s="402">
        <f t="shared" si="10"/>
        <v>0</v>
      </c>
      <c r="D59" s="402">
        <f t="shared" si="10"/>
        <v>0</v>
      </c>
      <c r="E59" s="402">
        <f t="shared" si="10"/>
        <v>0</v>
      </c>
      <c r="F59" s="402">
        <f t="shared" si="10"/>
        <v>0</v>
      </c>
      <c r="G59" s="402">
        <f t="shared" si="10"/>
        <v>0</v>
      </c>
      <c r="H59" s="402">
        <f t="shared" si="10"/>
        <v>0</v>
      </c>
      <c r="I59" s="402">
        <f t="shared" si="10"/>
        <v>0</v>
      </c>
      <c r="J59" s="402">
        <f t="shared" si="10"/>
        <v>0</v>
      </c>
      <c r="K59" s="402">
        <f t="shared" si="10"/>
        <v>0</v>
      </c>
      <c r="L59" s="402">
        <f t="shared" si="10"/>
        <v>0</v>
      </c>
      <c r="M59" s="402">
        <f t="shared" si="10"/>
        <v>0</v>
      </c>
      <c r="N59" s="402">
        <f t="shared" si="10"/>
        <v>0</v>
      </c>
      <c r="O59" s="402">
        <f t="shared" si="10"/>
        <v>0</v>
      </c>
      <c r="P59" s="402">
        <f t="shared" si="10"/>
        <v>0</v>
      </c>
      <c r="Q59" s="402">
        <f t="shared" si="10"/>
        <v>0</v>
      </c>
      <c r="R59" s="402">
        <f t="shared" si="10"/>
        <v>0</v>
      </c>
      <c r="S59" s="402">
        <f t="shared" si="10"/>
        <v>0</v>
      </c>
      <c r="T59" s="402">
        <f t="shared" si="10"/>
        <v>0</v>
      </c>
      <c r="U59" s="402">
        <f t="shared" si="10"/>
        <v>0</v>
      </c>
      <c r="V59" s="402">
        <f t="shared" si="10"/>
        <v>0</v>
      </c>
      <c r="W59" s="402">
        <f t="shared" si="10"/>
        <v>0</v>
      </c>
      <c r="X59" s="402">
        <f t="shared" si="10"/>
        <v>0</v>
      </c>
      <c r="Y59" s="402">
        <f t="shared" si="10"/>
        <v>0</v>
      </c>
      <c r="Z59" s="402">
        <f t="shared" si="10"/>
        <v>0</v>
      </c>
      <c r="AA59" s="402">
        <f t="shared" si="10"/>
        <v>0</v>
      </c>
      <c r="AB59" s="402">
        <f t="shared" si="10"/>
        <v>0</v>
      </c>
      <c r="AC59" s="402">
        <f t="shared" si="10"/>
        <v>0</v>
      </c>
      <c r="AD59" s="402">
        <f t="shared" si="10"/>
        <v>0</v>
      </c>
      <c r="AE59" s="402">
        <f t="shared" si="10"/>
        <v>0</v>
      </c>
      <c r="AF59" s="402">
        <f t="shared" si="10"/>
        <v>0</v>
      </c>
      <c r="AG59" s="402">
        <f t="shared" si="10"/>
        <v>0</v>
      </c>
      <c r="AH59" s="402">
        <f t="shared" si="10"/>
        <v>0</v>
      </c>
      <c r="AI59" s="402">
        <f t="shared" si="10"/>
        <v>0</v>
      </c>
      <c r="AJ59" s="402">
        <f t="shared" si="10"/>
        <v>0</v>
      </c>
      <c r="AK59" s="402">
        <f t="shared" si="10"/>
        <v>0</v>
      </c>
      <c r="AL59" s="402">
        <f t="shared" si="10"/>
        <v>0</v>
      </c>
      <c r="AM59" s="402">
        <f t="shared" si="10"/>
        <v>0</v>
      </c>
      <c r="AN59" s="402">
        <f t="shared" si="10"/>
        <v>0</v>
      </c>
      <c r="AO59" s="402">
        <f t="shared" si="10"/>
        <v>0</v>
      </c>
      <c r="AP59" s="402">
        <f t="shared" si="10"/>
        <v>0</v>
      </c>
    </row>
    <row r="60" spans="1:45" x14ac:dyDescent="0.2">
      <c r="A60" s="205" t="s">
        <v>272</v>
      </c>
      <c r="B60" s="401">
        <f t="shared" ref="B60:Z60" si="11">SUM(B61:B65)</f>
        <v>0</v>
      </c>
      <c r="C60" s="401">
        <f t="shared" si="11"/>
        <v>-8278.3405634657247</v>
      </c>
      <c r="D60" s="401">
        <f>SUM(D61:D65)</f>
        <v>-8626.030867131285</v>
      </c>
      <c r="E60" s="401">
        <f t="shared" si="11"/>
        <v>-8988.3241635507984</v>
      </c>
      <c r="F60" s="401">
        <f t="shared" si="11"/>
        <v>-9365.8337784199321</v>
      </c>
      <c r="G60" s="401">
        <f t="shared" si="11"/>
        <v>-9759.1987971135695</v>
      </c>
      <c r="H60" s="401">
        <f t="shared" si="11"/>
        <v>-10169.085146592341</v>
      </c>
      <c r="I60" s="401">
        <f t="shared" si="11"/>
        <v>-10596.18672274922</v>
      </c>
      <c r="J60" s="401">
        <f t="shared" si="11"/>
        <v>-11041.226565104687</v>
      </c>
      <c r="K60" s="401">
        <f t="shared" si="11"/>
        <v>-11504.958080839086</v>
      </c>
      <c r="L60" s="401">
        <f t="shared" si="11"/>
        <v>-11988.166320234328</v>
      </c>
      <c r="M60" s="401">
        <f t="shared" si="11"/>
        <v>-12491.66930568417</v>
      </c>
      <c r="N60" s="401">
        <f t="shared" si="11"/>
        <v>-13016.319416522905</v>
      </c>
      <c r="O60" s="401">
        <f t="shared" si="11"/>
        <v>-13563.004832016868</v>
      </c>
      <c r="P60" s="401">
        <f t="shared" si="11"/>
        <v>-14132.651034961576</v>
      </c>
      <c r="Q60" s="401">
        <f t="shared" si="11"/>
        <v>-14726.222378429964</v>
      </c>
      <c r="R60" s="401">
        <f t="shared" si="11"/>
        <v>-15344.723718324021</v>
      </c>
      <c r="S60" s="401">
        <f t="shared" si="11"/>
        <v>-15989.202114493632</v>
      </c>
      <c r="T60" s="401">
        <f t="shared" si="11"/>
        <v>-16660.748603302363</v>
      </c>
      <c r="U60" s="401">
        <f t="shared" si="11"/>
        <v>-17360.500044641063</v>
      </c>
      <c r="V60" s="401">
        <f t="shared" si="11"/>
        <v>-18089.64104651599</v>
      </c>
      <c r="W60" s="401">
        <f t="shared" si="11"/>
        <v>-18849.405970469663</v>
      </c>
      <c r="X60" s="401">
        <f t="shared" si="11"/>
        <v>-19641.081021229387</v>
      </c>
      <c r="Y60" s="401">
        <f t="shared" si="11"/>
        <v>-20466.006424121024</v>
      </c>
      <c r="Z60" s="401">
        <f t="shared" si="11"/>
        <v>-21325.578693934109</v>
      </c>
      <c r="AA60" s="401">
        <f t="shared" ref="AA60:AP60" si="12">SUM(AA61:AA65)</f>
        <v>-22221.252999079341</v>
      </c>
      <c r="AB60" s="401">
        <f t="shared" si="12"/>
        <v>-23154.545625040675</v>
      </c>
      <c r="AC60" s="401">
        <f t="shared" si="12"/>
        <v>-24127.036541292386</v>
      </c>
      <c r="AD60" s="401">
        <f t="shared" si="12"/>
        <v>-25140.37207602667</v>
      </c>
      <c r="AE60" s="401">
        <f t="shared" si="12"/>
        <v>-26196.26770321979</v>
      </c>
      <c r="AF60" s="401">
        <f t="shared" si="12"/>
        <v>-27296.510946755025</v>
      </c>
      <c r="AG60" s="401">
        <f t="shared" si="12"/>
        <v>-28442.964406518731</v>
      </c>
      <c r="AH60" s="401">
        <f t="shared" si="12"/>
        <v>-29637.56891159252</v>
      </c>
      <c r="AI60" s="401">
        <f t="shared" si="12"/>
        <v>-30882.346805879402</v>
      </c>
      <c r="AJ60" s="401">
        <f t="shared" si="12"/>
        <v>-32179.405371726338</v>
      </c>
      <c r="AK60" s="401">
        <f t="shared" si="12"/>
        <v>-33530.940397338847</v>
      </c>
      <c r="AL60" s="401">
        <f t="shared" si="12"/>
        <v>-34939.23989402708</v>
      </c>
      <c r="AM60" s="401">
        <f t="shared" si="12"/>
        <v>-36406.687969576218</v>
      </c>
      <c r="AN60" s="401">
        <f t="shared" si="12"/>
        <v>-37935.768864298429</v>
      </c>
      <c r="AO60" s="401">
        <f t="shared" si="12"/>
        <v>-39529.071156598962</v>
      </c>
      <c r="AP60" s="401">
        <f t="shared" si="12"/>
        <v>-41189.292145176121</v>
      </c>
    </row>
    <row r="61" spans="1:45" x14ac:dyDescent="0.2">
      <c r="A61" s="212" t="s">
        <v>271</v>
      </c>
      <c r="B61" s="401"/>
      <c r="C61" s="401">
        <f>-IF(C$47&lt;=$B$30,0,$B$29*(1+C$49)*$B$28)</f>
        <v>-8278.3405634657247</v>
      </c>
      <c r="D61" s="401">
        <f>-IF(D$47&lt;=$B$30,0,$B$29*(1+D$49)*$B$28)</f>
        <v>-8626.030867131285</v>
      </c>
      <c r="E61" s="401">
        <f t="shared" ref="E61:AP61" si="13">-IF(E$47&lt;=$B$30,0,$B$29*(1+E$49)*$B$28)</f>
        <v>-8988.3241635507984</v>
      </c>
      <c r="F61" s="401">
        <f t="shared" si="13"/>
        <v>-9365.8337784199321</v>
      </c>
      <c r="G61" s="401">
        <f t="shared" si="13"/>
        <v>-9759.1987971135695</v>
      </c>
      <c r="H61" s="401">
        <f t="shared" si="13"/>
        <v>-10169.085146592341</v>
      </c>
      <c r="I61" s="401">
        <f t="shared" si="13"/>
        <v>-10596.18672274922</v>
      </c>
      <c r="J61" s="401">
        <f t="shared" si="13"/>
        <v>-11041.226565104687</v>
      </c>
      <c r="K61" s="401">
        <f t="shared" si="13"/>
        <v>-11504.958080839086</v>
      </c>
      <c r="L61" s="401">
        <f t="shared" si="13"/>
        <v>-11988.166320234328</v>
      </c>
      <c r="M61" s="401">
        <f t="shared" si="13"/>
        <v>-12491.66930568417</v>
      </c>
      <c r="N61" s="401">
        <f t="shared" si="13"/>
        <v>-13016.319416522905</v>
      </c>
      <c r="O61" s="401">
        <f t="shared" si="13"/>
        <v>-13563.004832016868</v>
      </c>
      <c r="P61" s="401">
        <f t="shared" si="13"/>
        <v>-14132.651034961576</v>
      </c>
      <c r="Q61" s="401">
        <f t="shared" si="13"/>
        <v>-14726.222378429964</v>
      </c>
      <c r="R61" s="401">
        <f t="shared" si="13"/>
        <v>-15344.723718324021</v>
      </c>
      <c r="S61" s="401">
        <f t="shared" si="13"/>
        <v>-15989.202114493632</v>
      </c>
      <c r="T61" s="401">
        <f t="shared" si="13"/>
        <v>-16660.748603302363</v>
      </c>
      <c r="U61" s="401">
        <f t="shared" si="13"/>
        <v>-17360.500044641063</v>
      </c>
      <c r="V61" s="401">
        <f t="shared" si="13"/>
        <v>-18089.64104651599</v>
      </c>
      <c r="W61" s="401">
        <f t="shared" si="13"/>
        <v>-18849.405970469663</v>
      </c>
      <c r="X61" s="401">
        <f t="shared" si="13"/>
        <v>-19641.081021229387</v>
      </c>
      <c r="Y61" s="401">
        <f t="shared" si="13"/>
        <v>-20466.006424121024</v>
      </c>
      <c r="Z61" s="401">
        <f t="shared" si="13"/>
        <v>-21325.578693934109</v>
      </c>
      <c r="AA61" s="401">
        <f t="shared" si="13"/>
        <v>-22221.252999079341</v>
      </c>
      <c r="AB61" s="401">
        <f t="shared" si="13"/>
        <v>-23154.545625040675</v>
      </c>
      <c r="AC61" s="401">
        <f t="shared" si="13"/>
        <v>-24127.036541292386</v>
      </c>
      <c r="AD61" s="401">
        <f t="shared" si="13"/>
        <v>-25140.37207602667</v>
      </c>
      <c r="AE61" s="401">
        <f t="shared" si="13"/>
        <v>-26196.26770321979</v>
      </c>
      <c r="AF61" s="401">
        <f t="shared" si="13"/>
        <v>-27296.510946755025</v>
      </c>
      <c r="AG61" s="401">
        <f t="shared" si="13"/>
        <v>-28442.964406518731</v>
      </c>
      <c r="AH61" s="401">
        <f t="shared" si="13"/>
        <v>-29637.56891159252</v>
      </c>
      <c r="AI61" s="401">
        <f t="shared" si="13"/>
        <v>-30882.346805879402</v>
      </c>
      <c r="AJ61" s="401">
        <f t="shared" si="13"/>
        <v>-32179.405371726338</v>
      </c>
      <c r="AK61" s="401">
        <f t="shared" si="13"/>
        <v>-33530.940397338847</v>
      </c>
      <c r="AL61" s="401">
        <f t="shared" si="13"/>
        <v>-34939.23989402708</v>
      </c>
      <c r="AM61" s="401">
        <f t="shared" si="13"/>
        <v>-36406.687969576218</v>
      </c>
      <c r="AN61" s="401">
        <f t="shared" si="13"/>
        <v>-37935.768864298429</v>
      </c>
      <c r="AO61" s="401">
        <f t="shared" si="13"/>
        <v>-39529.071156598962</v>
      </c>
      <c r="AP61" s="401">
        <f t="shared" si="13"/>
        <v>-41189.292145176121</v>
      </c>
    </row>
    <row r="62" spans="1:45" x14ac:dyDescent="0.2">
      <c r="A62" s="212" t="str">
        <f>A32</f>
        <v>Прочие расходы при эксплуатации объекта, руб. без НДС</v>
      </c>
      <c r="B62" s="401"/>
      <c r="C62" s="401"/>
      <c r="D62" s="401"/>
      <c r="E62" s="401"/>
      <c r="F62" s="401"/>
      <c r="G62" s="401"/>
      <c r="H62" s="401"/>
      <c r="I62" s="401"/>
      <c r="J62" s="401"/>
      <c r="K62" s="401"/>
      <c r="L62" s="401"/>
      <c r="M62" s="401"/>
      <c r="N62" s="401"/>
      <c r="O62" s="401"/>
      <c r="P62" s="401"/>
      <c r="Q62" s="401"/>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row>
    <row r="63" spans="1:45" x14ac:dyDescent="0.2">
      <c r="A63" s="212" t="s">
        <v>476</v>
      </c>
      <c r="B63" s="401"/>
      <c r="C63" s="401"/>
      <c r="D63" s="401"/>
      <c r="E63" s="401"/>
      <c r="F63" s="401"/>
      <c r="G63" s="401"/>
      <c r="H63" s="401"/>
      <c r="I63" s="401"/>
      <c r="J63" s="401"/>
      <c r="K63" s="401"/>
      <c r="L63" s="401"/>
      <c r="M63" s="401"/>
      <c r="N63" s="401"/>
      <c r="O63" s="401"/>
      <c r="P63" s="401"/>
      <c r="Q63" s="401"/>
      <c r="R63" s="401"/>
      <c r="S63" s="401"/>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row>
    <row r="64" spans="1:45" x14ac:dyDescent="0.2">
      <c r="A64" s="212" t="s">
        <v>476</v>
      </c>
      <c r="B64" s="401"/>
      <c r="C64" s="401"/>
      <c r="D64" s="401"/>
      <c r="E64" s="401"/>
      <c r="F64" s="401"/>
      <c r="G64" s="401"/>
      <c r="H64" s="401"/>
      <c r="I64" s="401"/>
      <c r="J64" s="401"/>
      <c r="K64" s="401"/>
      <c r="L64" s="401"/>
      <c r="M64" s="401"/>
      <c r="N64" s="401"/>
      <c r="O64" s="401"/>
      <c r="P64" s="401"/>
      <c r="Q64" s="401"/>
      <c r="R64" s="401"/>
      <c r="S64" s="401"/>
      <c r="T64" s="401"/>
      <c r="U64" s="401"/>
      <c r="V64" s="401"/>
      <c r="W64" s="401"/>
      <c r="X64" s="401"/>
      <c r="Y64" s="401"/>
      <c r="Z64" s="401"/>
      <c r="AA64" s="401"/>
      <c r="AB64" s="401"/>
      <c r="AC64" s="401"/>
      <c r="AD64" s="401"/>
      <c r="AE64" s="401"/>
      <c r="AF64" s="401"/>
      <c r="AG64" s="401"/>
      <c r="AH64" s="401"/>
      <c r="AI64" s="401"/>
      <c r="AJ64" s="401"/>
      <c r="AK64" s="401"/>
      <c r="AL64" s="401"/>
      <c r="AM64" s="401"/>
      <c r="AN64" s="401"/>
      <c r="AO64" s="401"/>
      <c r="AP64" s="401"/>
    </row>
    <row r="65" spans="1:45" ht="31.5" x14ac:dyDescent="0.2">
      <c r="A65" s="212" t="s">
        <v>480</v>
      </c>
      <c r="B65" s="401"/>
      <c r="C65" s="401"/>
      <c r="D65" s="401"/>
      <c r="E65" s="401"/>
      <c r="F65" s="401"/>
      <c r="G65" s="401"/>
      <c r="H65" s="401"/>
      <c r="I65" s="401"/>
      <c r="J65" s="401"/>
      <c r="K65" s="401"/>
      <c r="L65" s="401"/>
      <c r="M65" s="401"/>
      <c r="N65" s="401"/>
      <c r="O65" s="401"/>
      <c r="P65" s="401"/>
      <c r="Q65" s="401"/>
      <c r="R65" s="401"/>
      <c r="S65" s="401"/>
      <c r="T65" s="401"/>
      <c r="U65" s="401"/>
      <c r="V65" s="401"/>
      <c r="W65" s="401"/>
      <c r="X65" s="401"/>
      <c r="Y65" s="401"/>
      <c r="Z65" s="401"/>
      <c r="AA65" s="401"/>
      <c r="AB65" s="401"/>
      <c r="AC65" s="401"/>
      <c r="AD65" s="401"/>
      <c r="AE65" s="401"/>
      <c r="AF65" s="401"/>
      <c r="AG65" s="401"/>
      <c r="AH65" s="401"/>
      <c r="AI65" s="401"/>
      <c r="AJ65" s="401"/>
      <c r="AK65" s="401"/>
      <c r="AL65" s="401"/>
      <c r="AM65" s="401"/>
      <c r="AN65" s="401"/>
      <c r="AO65" s="401"/>
      <c r="AP65" s="401"/>
    </row>
    <row r="66" spans="1:45" ht="28.5" x14ac:dyDescent="0.2">
      <c r="A66" s="213" t="s">
        <v>269</v>
      </c>
      <c r="B66" s="402">
        <f t="shared" ref="B66:AO66" si="14">B59+B60</f>
        <v>0</v>
      </c>
      <c r="C66" s="402">
        <f t="shared" si="14"/>
        <v>-8278.3405634657247</v>
      </c>
      <c r="D66" s="402">
        <f t="shared" si="14"/>
        <v>-8626.030867131285</v>
      </c>
      <c r="E66" s="402">
        <f t="shared" si="14"/>
        <v>-8988.3241635507984</v>
      </c>
      <c r="F66" s="402">
        <f t="shared" si="14"/>
        <v>-9365.8337784199321</v>
      </c>
      <c r="G66" s="402">
        <f t="shared" si="14"/>
        <v>-9759.1987971135695</v>
      </c>
      <c r="H66" s="402">
        <f t="shared" si="14"/>
        <v>-10169.085146592341</v>
      </c>
      <c r="I66" s="402">
        <f t="shared" si="14"/>
        <v>-10596.18672274922</v>
      </c>
      <c r="J66" s="402">
        <f t="shared" si="14"/>
        <v>-11041.226565104687</v>
      </c>
      <c r="K66" s="402">
        <f t="shared" si="14"/>
        <v>-11504.958080839086</v>
      </c>
      <c r="L66" s="402">
        <f t="shared" si="14"/>
        <v>-11988.166320234328</v>
      </c>
      <c r="M66" s="402">
        <f t="shared" si="14"/>
        <v>-12491.66930568417</v>
      </c>
      <c r="N66" s="402">
        <f t="shared" si="14"/>
        <v>-13016.319416522905</v>
      </c>
      <c r="O66" s="402">
        <f t="shared" si="14"/>
        <v>-13563.004832016868</v>
      </c>
      <c r="P66" s="402">
        <f t="shared" si="14"/>
        <v>-14132.651034961576</v>
      </c>
      <c r="Q66" s="402">
        <f t="shared" si="14"/>
        <v>-14726.222378429964</v>
      </c>
      <c r="R66" s="402">
        <f t="shared" si="14"/>
        <v>-15344.723718324021</v>
      </c>
      <c r="S66" s="402">
        <f t="shared" si="14"/>
        <v>-15989.202114493632</v>
      </c>
      <c r="T66" s="402">
        <f t="shared" si="14"/>
        <v>-16660.748603302363</v>
      </c>
      <c r="U66" s="402">
        <f t="shared" si="14"/>
        <v>-17360.500044641063</v>
      </c>
      <c r="V66" s="402">
        <f t="shared" si="14"/>
        <v>-18089.64104651599</v>
      </c>
      <c r="W66" s="402">
        <f t="shared" si="14"/>
        <v>-18849.405970469663</v>
      </c>
      <c r="X66" s="402">
        <f t="shared" si="14"/>
        <v>-19641.081021229387</v>
      </c>
      <c r="Y66" s="402">
        <f t="shared" si="14"/>
        <v>-20466.006424121024</v>
      </c>
      <c r="Z66" s="402">
        <f t="shared" si="14"/>
        <v>-21325.578693934109</v>
      </c>
      <c r="AA66" s="402">
        <f t="shared" si="14"/>
        <v>-22221.252999079341</v>
      </c>
      <c r="AB66" s="402">
        <f t="shared" si="14"/>
        <v>-23154.545625040675</v>
      </c>
      <c r="AC66" s="402">
        <f t="shared" si="14"/>
        <v>-24127.036541292386</v>
      </c>
      <c r="AD66" s="402">
        <f t="shared" si="14"/>
        <v>-25140.37207602667</v>
      </c>
      <c r="AE66" s="402">
        <f t="shared" si="14"/>
        <v>-26196.26770321979</v>
      </c>
      <c r="AF66" s="402">
        <f t="shared" si="14"/>
        <v>-27296.510946755025</v>
      </c>
      <c r="AG66" s="402">
        <f t="shared" si="14"/>
        <v>-28442.964406518731</v>
      </c>
      <c r="AH66" s="402">
        <f t="shared" si="14"/>
        <v>-29637.56891159252</v>
      </c>
      <c r="AI66" s="402">
        <f t="shared" si="14"/>
        <v>-30882.346805879402</v>
      </c>
      <c r="AJ66" s="402">
        <f t="shared" si="14"/>
        <v>-32179.405371726338</v>
      </c>
      <c r="AK66" s="402">
        <f t="shared" si="14"/>
        <v>-33530.940397338847</v>
      </c>
      <c r="AL66" s="402">
        <f t="shared" si="14"/>
        <v>-34939.23989402708</v>
      </c>
      <c r="AM66" s="402">
        <f t="shared" si="14"/>
        <v>-36406.687969576218</v>
      </c>
      <c r="AN66" s="402">
        <f t="shared" si="14"/>
        <v>-37935.768864298429</v>
      </c>
      <c r="AO66" s="402">
        <f t="shared" si="14"/>
        <v>-39529.071156598962</v>
      </c>
      <c r="AP66" s="402">
        <f>AP59+AP60</f>
        <v>-41189.292145176121</v>
      </c>
    </row>
    <row r="67" spans="1:45" x14ac:dyDescent="0.2">
      <c r="A67" s="212" t="s">
        <v>264</v>
      </c>
      <c r="B67" s="214"/>
      <c r="C67" s="401">
        <f>-($B$25)*1.18*$B$28/$B$27</f>
        <v>-23273.109510635324</v>
      </c>
      <c r="D67" s="401">
        <f>C67</f>
        <v>-23273.109510635324</v>
      </c>
      <c r="E67" s="401">
        <f t="shared" ref="E67:AP67" si="15">D67</f>
        <v>-23273.109510635324</v>
      </c>
      <c r="F67" s="401">
        <f t="shared" si="15"/>
        <v>-23273.109510635324</v>
      </c>
      <c r="G67" s="401">
        <f t="shared" si="15"/>
        <v>-23273.109510635324</v>
      </c>
      <c r="H67" s="401">
        <f t="shared" si="15"/>
        <v>-23273.109510635324</v>
      </c>
      <c r="I67" s="401">
        <f t="shared" si="15"/>
        <v>-23273.109510635324</v>
      </c>
      <c r="J67" s="401">
        <f t="shared" si="15"/>
        <v>-23273.109510635324</v>
      </c>
      <c r="K67" s="401">
        <f t="shared" si="15"/>
        <v>-23273.109510635324</v>
      </c>
      <c r="L67" s="401">
        <f t="shared" si="15"/>
        <v>-23273.109510635324</v>
      </c>
      <c r="M67" s="401">
        <f t="shared" si="15"/>
        <v>-23273.109510635324</v>
      </c>
      <c r="N67" s="401">
        <f t="shared" si="15"/>
        <v>-23273.109510635324</v>
      </c>
      <c r="O67" s="401">
        <f t="shared" si="15"/>
        <v>-23273.109510635324</v>
      </c>
      <c r="P67" s="401">
        <f t="shared" si="15"/>
        <v>-23273.109510635324</v>
      </c>
      <c r="Q67" s="401">
        <f t="shared" si="15"/>
        <v>-23273.109510635324</v>
      </c>
      <c r="R67" s="401">
        <f t="shared" si="15"/>
        <v>-23273.109510635324</v>
      </c>
      <c r="S67" s="401">
        <f t="shared" si="15"/>
        <v>-23273.109510635324</v>
      </c>
      <c r="T67" s="401">
        <f t="shared" si="15"/>
        <v>-23273.109510635324</v>
      </c>
      <c r="U67" s="401">
        <f t="shared" si="15"/>
        <v>-23273.109510635324</v>
      </c>
      <c r="V67" s="401">
        <f t="shared" si="15"/>
        <v>-23273.109510635324</v>
      </c>
      <c r="W67" s="401">
        <f t="shared" si="15"/>
        <v>-23273.109510635324</v>
      </c>
      <c r="X67" s="401">
        <f t="shared" si="15"/>
        <v>-23273.109510635324</v>
      </c>
      <c r="Y67" s="401">
        <f t="shared" si="15"/>
        <v>-23273.109510635324</v>
      </c>
      <c r="Z67" s="401">
        <f t="shared" si="15"/>
        <v>-23273.109510635324</v>
      </c>
      <c r="AA67" s="401">
        <f t="shared" si="15"/>
        <v>-23273.109510635324</v>
      </c>
      <c r="AB67" s="401">
        <f t="shared" si="15"/>
        <v>-23273.109510635324</v>
      </c>
      <c r="AC67" s="401">
        <f t="shared" si="15"/>
        <v>-23273.109510635324</v>
      </c>
      <c r="AD67" s="401">
        <f t="shared" si="15"/>
        <v>-23273.109510635324</v>
      </c>
      <c r="AE67" s="401">
        <f t="shared" si="15"/>
        <v>-23273.109510635324</v>
      </c>
      <c r="AF67" s="401">
        <f t="shared" si="15"/>
        <v>-23273.109510635324</v>
      </c>
      <c r="AG67" s="401">
        <f t="shared" si="15"/>
        <v>-23273.109510635324</v>
      </c>
      <c r="AH67" s="401">
        <f t="shared" si="15"/>
        <v>-23273.109510635324</v>
      </c>
      <c r="AI67" s="401">
        <f t="shared" si="15"/>
        <v>-23273.109510635324</v>
      </c>
      <c r="AJ67" s="401">
        <f t="shared" si="15"/>
        <v>-23273.109510635324</v>
      </c>
      <c r="AK67" s="401">
        <f t="shared" si="15"/>
        <v>-23273.109510635324</v>
      </c>
      <c r="AL67" s="401">
        <f t="shared" si="15"/>
        <v>-23273.109510635324</v>
      </c>
      <c r="AM67" s="401">
        <f t="shared" si="15"/>
        <v>-23273.109510635324</v>
      </c>
      <c r="AN67" s="401">
        <f t="shared" si="15"/>
        <v>-23273.109510635324</v>
      </c>
      <c r="AO67" s="401">
        <f t="shared" si="15"/>
        <v>-23273.109510635324</v>
      </c>
      <c r="AP67" s="401">
        <f t="shared" si="15"/>
        <v>-23273.109510635324</v>
      </c>
      <c r="AQ67" s="215">
        <f>SUM(B67:AA67)/1.18</f>
        <v>-493074.35403888399</v>
      </c>
      <c r="AR67" s="216">
        <f>SUM(B67:AF67)/1.18</f>
        <v>-591689.22484666097</v>
      </c>
      <c r="AS67" s="216">
        <f>SUM(B67:AP67)/1.18</f>
        <v>-788918.96646221506</v>
      </c>
    </row>
    <row r="68" spans="1:45" ht="28.5" x14ac:dyDescent="0.2">
      <c r="A68" s="213" t="s">
        <v>265</v>
      </c>
      <c r="B68" s="402">
        <f t="shared" ref="B68:J68" si="16">B66+B67</f>
        <v>0</v>
      </c>
      <c r="C68" s="402">
        <f>C66+C67</f>
        <v>-31551.450074101049</v>
      </c>
      <c r="D68" s="402">
        <f>D66+D67</f>
        <v>-31899.140377766609</v>
      </c>
      <c r="E68" s="402">
        <f t="shared" si="16"/>
        <v>-32261.433674186123</v>
      </c>
      <c r="F68" s="402">
        <f>F66+C67</f>
        <v>-32638.943289055256</v>
      </c>
      <c r="G68" s="402">
        <f t="shared" si="16"/>
        <v>-33032.308307748892</v>
      </c>
      <c r="H68" s="402">
        <f t="shared" si="16"/>
        <v>-33442.194657227665</v>
      </c>
      <c r="I68" s="402">
        <f t="shared" si="16"/>
        <v>-33869.296233384543</v>
      </c>
      <c r="J68" s="402">
        <f t="shared" si="16"/>
        <v>-34314.336075740008</v>
      </c>
      <c r="K68" s="402">
        <f>K66+K67</f>
        <v>-34778.067591474406</v>
      </c>
      <c r="L68" s="402">
        <f>L66+L67</f>
        <v>-35261.27583086965</v>
      </c>
      <c r="M68" s="402">
        <f t="shared" ref="M68:AO68" si="17">M66+M67</f>
        <v>-35764.778816319493</v>
      </c>
      <c r="N68" s="402">
        <f t="shared" si="17"/>
        <v>-36289.428927158231</v>
      </c>
      <c r="O68" s="402">
        <f t="shared" si="17"/>
        <v>-36836.114342652188</v>
      </c>
      <c r="P68" s="402">
        <f t="shared" si="17"/>
        <v>-37405.760545596902</v>
      </c>
      <c r="Q68" s="402">
        <f t="shared" si="17"/>
        <v>-37999.331889065288</v>
      </c>
      <c r="R68" s="402">
        <f t="shared" si="17"/>
        <v>-38617.833228959345</v>
      </c>
      <c r="S68" s="402">
        <f t="shared" si="17"/>
        <v>-39262.311625128954</v>
      </c>
      <c r="T68" s="402">
        <f t="shared" si="17"/>
        <v>-39933.858113937691</v>
      </c>
      <c r="U68" s="402">
        <f t="shared" si="17"/>
        <v>-40633.609555276387</v>
      </c>
      <c r="V68" s="402">
        <f t="shared" si="17"/>
        <v>-41362.750557151317</v>
      </c>
      <c r="W68" s="402">
        <f t="shared" si="17"/>
        <v>-42122.515481104987</v>
      </c>
      <c r="X68" s="402">
        <f t="shared" si="17"/>
        <v>-42914.190531864711</v>
      </c>
      <c r="Y68" s="402">
        <f t="shared" si="17"/>
        <v>-43739.115934756352</v>
      </c>
      <c r="Z68" s="402">
        <f t="shared" si="17"/>
        <v>-44598.688204569436</v>
      </c>
      <c r="AA68" s="402">
        <f t="shared" si="17"/>
        <v>-45494.362509714665</v>
      </c>
      <c r="AB68" s="402">
        <f t="shared" si="17"/>
        <v>-46427.655135676003</v>
      </c>
      <c r="AC68" s="402">
        <f t="shared" si="17"/>
        <v>-47400.14605192771</v>
      </c>
      <c r="AD68" s="402">
        <f t="shared" si="17"/>
        <v>-48413.48158666199</v>
      </c>
      <c r="AE68" s="402">
        <f t="shared" si="17"/>
        <v>-49469.377213855114</v>
      </c>
      <c r="AF68" s="402">
        <f t="shared" si="17"/>
        <v>-50569.620457390352</v>
      </c>
      <c r="AG68" s="402">
        <f t="shared" si="17"/>
        <v>-51716.073917154055</v>
      </c>
      <c r="AH68" s="402">
        <f t="shared" si="17"/>
        <v>-52910.678422227844</v>
      </c>
      <c r="AI68" s="402">
        <f t="shared" si="17"/>
        <v>-54155.456316514726</v>
      </c>
      <c r="AJ68" s="402">
        <f t="shared" si="17"/>
        <v>-55452.514882361662</v>
      </c>
      <c r="AK68" s="402">
        <f t="shared" si="17"/>
        <v>-56804.049907974171</v>
      </c>
      <c r="AL68" s="402">
        <f t="shared" si="17"/>
        <v>-58212.349404662404</v>
      </c>
      <c r="AM68" s="402">
        <f t="shared" si="17"/>
        <v>-59679.797480211542</v>
      </c>
      <c r="AN68" s="402">
        <f t="shared" si="17"/>
        <v>-61208.878374933753</v>
      </c>
      <c r="AO68" s="402">
        <f t="shared" si="17"/>
        <v>-62802.180667234286</v>
      </c>
      <c r="AP68" s="402">
        <f>AP66+AP67</f>
        <v>-64462.401655811445</v>
      </c>
      <c r="AQ68" s="159">
        <v>25</v>
      </c>
      <c r="AR68" s="159">
        <v>30</v>
      </c>
      <c r="AS68" s="159">
        <v>40</v>
      </c>
    </row>
    <row r="69" spans="1:45" x14ac:dyDescent="0.2">
      <c r="A69" s="212" t="s">
        <v>263</v>
      </c>
      <c r="B69" s="401">
        <f t="shared" ref="B69:AO69" si="18">-B56</f>
        <v>0</v>
      </c>
      <c r="C69" s="401">
        <f t="shared" si="18"/>
        <v>0</v>
      </c>
      <c r="D69" s="401">
        <f t="shared" si="18"/>
        <v>0</v>
      </c>
      <c r="E69" s="401">
        <f t="shared" si="18"/>
        <v>0</v>
      </c>
      <c r="F69" s="401">
        <f t="shared" si="18"/>
        <v>0</v>
      </c>
      <c r="G69" s="401">
        <f t="shared" si="18"/>
        <v>0</v>
      </c>
      <c r="H69" s="401">
        <f t="shared" si="18"/>
        <v>0</v>
      </c>
      <c r="I69" s="401">
        <f t="shared" si="18"/>
        <v>0</v>
      </c>
      <c r="J69" s="401">
        <f t="shared" si="18"/>
        <v>0</v>
      </c>
      <c r="K69" s="401">
        <f t="shared" si="18"/>
        <v>0</v>
      </c>
      <c r="L69" s="401">
        <f t="shared" si="18"/>
        <v>0</v>
      </c>
      <c r="M69" s="401">
        <f t="shared" si="18"/>
        <v>0</v>
      </c>
      <c r="N69" s="401">
        <f t="shared" si="18"/>
        <v>0</v>
      </c>
      <c r="O69" s="401">
        <f t="shared" si="18"/>
        <v>0</v>
      </c>
      <c r="P69" s="401">
        <f t="shared" si="18"/>
        <v>0</v>
      </c>
      <c r="Q69" s="401">
        <f t="shared" si="18"/>
        <v>0</v>
      </c>
      <c r="R69" s="401">
        <f t="shared" si="18"/>
        <v>0</v>
      </c>
      <c r="S69" s="401">
        <f t="shared" si="18"/>
        <v>0</v>
      </c>
      <c r="T69" s="401">
        <f t="shared" si="18"/>
        <v>0</v>
      </c>
      <c r="U69" s="401">
        <f t="shared" si="18"/>
        <v>0</v>
      </c>
      <c r="V69" s="401">
        <f t="shared" si="18"/>
        <v>0</v>
      </c>
      <c r="W69" s="401">
        <f t="shared" si="18"/>
        <v>0</v>
      </c>
      <c r="X69" s="401">
        <f t="shared" si="18"/>
        <v>0</v>
      </c>
      <c r="Y69" s="401">
        <f t="shared" si="18"/>
        <v>0</v>
      </c>
      <c r="Z69" s="401">
        <f t="shared" si="18"/>
        <v>0</v>
      </c>
      <c r="AA69" s="401">
        <f t="shared" si="18"/>
        <v>0</v>
      </c>
      <c r="AB69" s="401">
        <f t="shared" si="18"/>
        <v>0</v>
      </c>
      <c r="AC69" s="401">
        <f t="shared" si="18"/>
        <v>0</v>
      </c>
      <c r="AD69" s="401">
        <f t="shared" si="18"/>
        <v>0</v>
      </c>
      <c r="AE69" s="401">
        <f t="shared" si="18"/>
        <v>0</v>
      </c>
      <c r="AF69" s="401">
        <f t="shared" si="18"/>
        <v>0</v>
      </c>
      <c r="AG69" s="401">
        <f t="shared" si="18"/>
        <v>0</v>
      </c>
      <c r="AH69" s="401">
        <f t="shared" si="18"/>
        <v>0</v>
      </c>
      <c r="AI69" s="401">
        <f t="shared" si="18"/>
        <v>0</v>
      </c>
      <c r="AJ69" s="401">
        <f t="shared" si="18"/>
        <v>0</v>
      </c>
      <c r="AK69" s="401">
        <f t="shared" si="18"/>
        <v>0</v>
      </c>
      <c r="AL69" s="401">
        <f t="shared" si="18"/>
        <v>0</v>
      </c>
      <c r="AM69" s="401">
        <f t="shared" si="18"/>
        <v>0</v>
      </c>
      <c r="AN69" s="401">
        <f t="shared" si="18"/>
        <v>0</v>
      </c>
      <c r="AO69" s="401">
        <f t="shared" si="18"/>
        <v>0</v>
      </c>
      <c r="AP69" s="401">
        <f>-AP56</f>
        <v>0</v>
      </c>
    </row>
    <row r="70" spans="1:45" ht="14.25" x14ac:dyDescent="0.2">
      <c r="A70" s="213" t="s">
        <v>268</v>
      </c>
      <c r="B70" s="402">
        <f t="shared" ref="B70:AO70" si="19">B68+B69</f>
        <v>0</v>
      </c>
      <c r="C70" s="402">
        <f t="shared" si="19"/>
        <v>-31551.450074101049</v>
      </c>
      <c r="D70" s="402">
        <f t="shared" si="19"/>
        <v>-31899.140377766609</v>
      </c>
      <c r="E70" s="402">
        <f t="shared" si="19"/>
        <v>-32261.433674186123</v>
      </c>
      <c r="F70" s="402">
        <f t="shared" si="19"/>
        <v>-32638.943289055256</v>
      </c>
      <c r="G70" s="402">
        <f t="shared" si="19"/>
        <v>-33032.308307748892</v>
      </c>
      <c r="H70" s="402">
        <f t="shared" si="19"/>
        <v>-33442.194657227665</v>
      </c>
      <c r="I70" s="402">
        <f t="shared" si="19"/>
        <v>-33869.296233384543</v>
      </c>
      <c r="J70" s="402">
        <f t="shared" si="19"/>
        <v>-34314.336075740008</v>
      </c>
      <c r="K70" s="402">
        <f t="shared" si="19"/>
        <v>-34778.067591474406</v>
      </c>
      <c r="L70" s="402">
        <f t="shared" si="19"/>
        <v>-35261.27583086965</v>
      </c>
      <c r="M70" s="402">
        <f t="shared" si="19"/>
        <v>-35764.778816319493</v>
      </c>
      <c r="N70" s="402">
        <f t="shared" si="19"/>
        <v>-36289.428927158231</v>
      </c>
      <c r="O70" s="402">
        <f t="shared" si="19"/>
        <v>-36836.114342652188</v>
      </c>
      <c r="P70" s="402">
        <f t="shared" si="19"/>
        <v>-37405.760545596902</v>
      </c>
      <c r="Q70" s="402">
        <f t="shared" si="19"/>
        <v>-37999.331889065288</v>
      </c>
      <c r="R70" s="402">
        <f t="shared" si="19"/>
        <v>-38617.833228959345</v>
      </c>
      <c r="S70" s="402">
        <f t="shared" si="19"/>
        <v>-39262.311625128954</v>
      </c>
      <c r="T70" s="402">
        <f t="shared" si="19"/>
        <v>-39933.858113937691</v>
      </c>
      <c r="U70" s="402">
        <f t="shared" si="19"/>
        <v>-40633.609555276387</v>
      </c>
      <c r="V70" s="402">
        <f t="shared" si="19"/>
        <v>-41362.750557151317</v>
      </c>
      <c r="W70" s="402">
        <f t="shared" si="19"/>
        <v>-42122.515481104987</v>
      </c>
      <c r="X70" s="402">
        <f t="shared" si="19"/>
        <v>-42914.190531864711</v>
      </c>
      <c r="Y70" s="402">
        <f t="shared" si="19"/>
        <v>-43739.115934756352</v>
      </c>
      <c r="Z70" s="402">
        <f t="shared" si="19"/>
        <v>-44598.688204569436</v>
      </c>
      <c r="AA70" s="402">
        <f t="shared" si="19"/>
        <v>-45494.362509714665</v>
      </c>
      <c r="AB70" s="402">
        <f t="shared" si="19"/>
        <v>-46427.655135676003</v>
      </c>
      <c r="AC70" s="402">
        <f t="shared" si="19"/>
        <v>-47400.14605192771</v>
      </c>
      <c r="AD70" s="402">
        <f t="shared" si="19"/>
        <v>-48413.48158666199</v>
      </c>
      <c r="AE70" s="402">
        <f t="shared" si="19"/>
        <v>-49469.377213855114</v>
      </c>
      <c r="AF70" s="402">
        <f t="shared" si="19"/>
        <v>-50569.620457390352</v>
      </c>
      <c r="AG70" s="402">
        <f t="shared" si="19"/>
        <v>-51716.073917154055</v>
      </c>
      <c r="AH70" s="402">
        <f t="shared" si="19"/>
        <v>-52910.678422227844</v>
      </c>
      <c r="AI70" s="402">
        <f t="shared" si="19"/>
        <v>-54155.456316514726</v>
      </c>
      <c r="AJ70" s="402">
        <f t="shared" si="19"/>
        <v>-55452.514882361662</v>
      </c>
      <c r="AK70" s="402">
        <f t="shared" si="19"/>
        <v>-56804.049907974171</v>
      </c>
      <c r="AL70" s="402">
        <f t="shared" si="19"/>
        <v>-58212.349404662404</v>
      </c>
      <c r="AM70" s="402">
        <f t="shared" si="19"/>
        <v>-59679.797480211542</v>
      </c>
      <c r="AN70" s="402">
        <f t="shared" si="19"/>
        <v>-61208.878374933753</v>
      </c>
      <c r="AO70" s="402">
        <f t="shared" si="19"/>
        <v>-62802.180667234286</v>
      </c>
      <c r="AP70" s="402">
        <f>AP68+AP69</f>
        <v>-64462.401655811445</v>
      </c>
    </row>
    <row r="71" spans="1:45" x14ac:dyDescent="0.2">
      <c r="A71" s="212" t="s">
        <v>262</v>
      </c>
      <c r="B71" s="401">
        <f t="shared" ref="B71:AP71" si="20">-B70*$B$36</f>
        <v>0</v>
      </c>
      <c r="C71" s="401">
        <f t="shared" si="20"/>
        <v>6310.2900148202098</v>
      </c>
      <c r="D71" s="401">
        <f t="shared" si="20"/>
        <v>6379.8280755533224</v>
      </c>
      <c r="E71" s="401">
        <f t="shared" si="20"/>
        <v>6452.2867348372247</v>
      </c>
      <c r="F71" s="401">
        <f t="shared" si="20"/>
        <v>6527.788657811052</v>
      </c>
      <c r="G71" s="401">
        <f t="shared" si="20"/>
        <v>6606.4616615497789</v>
      </c>
      <c r="H71" s="401">
        <f t="shared" si="20"/>
        <v>6688.4389314455329</v>
      </c>
      <c r="I71" s="401">
        <f t="shared" si="20"/>
        <v>6773.8592466769087</v>
      </c>
      <c r="J71" s="401">
        <f t="shared" si="20"/>
        <v>6862.8672151480023</v>
      </c>
      <c r="K71" s="401">
        <f t="shared" si="20"/>
        <v>6955.6135182948819</v>
      </c>
      <c r="L71" s="401">
        <f t="shared" si="20"/>
        <v>7052.2551661739308</v>
      </c>
      <c r="M71" s="401">
        <f t="shared" si="20"/>
        <v>7152.9557632638989</v>
      </c>
      <c r="N71" s="401">
        <f t="shared" si="20"/>
        <v>7257.8857854316466</v>
      </c>
      <c r="O71" s="401">
        <f t="shared" si="20"/>
        <v>7367.2228685304381</v>
      </c>
      <c r="P71" s="401">
        <f t="shared" si="20"/>
        <v>7481.1521091193808</v>
      </c>
      <c r="Q71" s="401">
        <f t="shared" si="20"/>
        <v>7599.8663778130576</v>
      </c>
      <c r="R71" s="401">
        <f t="shared" si="20"/>
        <v>7723.5666457918696</v>
      </c>
      <c r="S71" s="401">
        <f t="shared" si="20"/>
        <v>7852.462325025791</v>
      </c>
      <c r="T71" s="401">
        <f t="shared" si="20"/>
        <v>7986.7716227875389</v>
      </c>
      <c r="U71" s="401">
        <f t="shared" si="20"/>
        <v>8126.7219110552778</v>
      </c>
      <c r="V71" s="401">
        <f t="shared" si="20"/>
        <v>8272.5501114302642</v>
      </c>
      <c r="W71" s="401">
        <f t="shared" si="20"/>
        <v>8424.5030962209985</v>
      </c>
      <c r="X71" s="401">
        <f t="shared" si="20"/>
        <v>8582.838106372943</v>
      </c>
      <c r="Y71" s="401">
        <f t="shared" si="20"/>
        <v>8747.8231869512711</v>
      </c>
      <c r="Z71" s="401">
        <f t="shared" si="20"/>
        <v>8919.7376409138869</v>
      </c>
      <c r="AA71" s="401">
        <f t="shared" si="20"/>
        <v>9098.872501942933</v>
      </c>
      <c r="AB71" s="401">
        <f t="shared" si="20"/>
        <v>9285.5310271352009</v>
      </c>
      <c r="AC71" s="401">
        <f t="shared" si="20"/>
        <v>9480.0292103855427</v>
      </c>
      <c r="AD71" s="401">
        <f t="shared" si="20"/>
        <v>9682.6963173323984</v>
      </c>
      <c r="AE71" s="401">
        <f t="shared" si="20"/>
        <v>9893.8754427710228</v>
      </c>
      <c r="AF71" s="401">
        <f t="shared" si="20"/>
        <v>10113.924091478071</v>
      </c>
      <c r="AG71" s="401">
        <f t="shared" si="20"/>
        <v>10343.214783430813</v>
      </c>
      <c r="AH71" s="401">
        <f t="shared" si="20"/>
        <v>10582.135684445569</v>
      </c>
      <c r="AI71" s="401">
        <f t="shared" si="20"/>
        <v>10831.091263302946</v>
      </c>
      <c r="AJ71" s="401">
        <f t="shared" si="20"/>
        <v>11090.502976472333</v>
      </c>
      <c r="AK71" s="401">
        <f t="shared" si="20"/>
        <v>11360.809981594835</v>
      </c>
      <c r="AL71" s="401">
        <f t="shared" si="20"/>
        <v>11642.469880932482</v>
      </c>
      <c r="AM71" s="401">
        <f t="shared" si="20"/>
        <v>11935.959496042309</v>
      </c>
      <c r="AN71" s="401">
        <f t="shared" si="20"/>
        <v>12241.775674986751</v>
      </c>
      <c r="AO71" s="401">
        <f t="shared" si="20"/>
        <v>12560.436133446858</v>
      </c>
      <c r="AP71" s="401">
        <f t="shared" si="20"/>
        <v>12892.480331162289</v>
      </c>
    </row>
    <row r="72" spans="1:45" ht="15" thickBot="1" x14ac:dyDescent="0.25">
      <c r="A72" s="217" t="s">
        <v>267</v>
      </c>
      <c r="B72" s="218">
        <f t="shared" ref="B72:AO72" si="21">B70+B71</f>
        <v>0</v>
      </c>
      <c r="C72" s="218">
        <f t="shared" si="21"/>
        <v>-25241.160059280839</v>
      </c>
      <c r="D72" s="218">
        <f t="shared" si="21"/>
        <v>-25519.312302213286</v>
      </c>
      <c r="E72" s="218">
        <f t="shared" si="21"/>
        <v>-25809.146939348899</v>
      </c>
      <c r="F72" s="218">
        <f t="shared" si="21"/>
        <v>-26111.154631244204</v>
      </c>
      <c r="G72" s="218">
        <f t="shared" si="21"/>
        <v>-26425.846646199112</v>
      </c>
      <c r="H72" s="218">
        <f t="shared" si="21"/>
        <v>-26753.755725782132</v>
      </c>
      <c r="I72" s="218">
        <f t="shared" si="21"/>
        <v>-27095.436986707635</v>
      </c>
      <c r="J72" s="218">
        <f t="shared" si="21"/>
        <v>-27451.468860592006</v>
      </c>
      <c r="K72" s="218">
        <f t="shared" si="21"/>
        <v>-27822.454073179524</v>
      </c>
      <c r="L72" s="218">
        <f t="shared" si="21"/>
        <v>-28209.020664695719</v>
      </c>
      <c r="M72" s="218">
        <f t="shared" si="21"/>
        <v>-28611.823053055596</v>
      </c>
      <c r="N72" s="218">
        <f t="shared" si="21"/>
        <v>-29031.543141726586</v>
      </c>
      <c r="O72" s="218">
        <f t="shared" si="21"/>
        <v>-29468.891474121752</v>
      </c>
      <c r="P72" s="218">
        <f t="shared" si="21"/>
        <v>-29924.608436477523</v>
      </c>
      <c r="Q72" s="218">
        <f t="shared" si="21"/>
        <v>-30399.46551125223</v>
      </c>
      <c r="R72" s="218">
        <f t="shared" si="21"/>
        <v>-30894.266583167475</v>
      </c>
      <c r="S72" s="218">
        <f t="shared" si="21"/>
        <v>-31409.849300103164</v>
      </c>
      <c r="T72" s="218">
        <f t="shared" si="21"/>
        <v>-31947.086491150152</v>
      </c>
      <c r="U72" s="218">
        <f t="shared" si="21"/>
        <v>-32506.887644221111</v>
      </c>
      <c r="V72" s="218">
        <f t="shared" si="21"/>
        <v>-33090.200445721057</v>
      </c>
      <c r="W72" s="218">
        <f t="shared" si="21"/>
        <v>-33698.012384883987</v>
      </c>
      <c r="X72" s="218">
        <f t="shared" si="21"/>
        <v>-34331.352425491772</v>
      </c>
      <c r="Y72" s="218">
        <f t="shared" si="21"/>
        <v>-34991.292747805084</v>
      </c>
      <c r="Z72" s="218">
        <f t="shared" si="21"/>
        <v>-35678.950563655548</v>
      </c>
      <c r="AA72" s="218">
        <f t="shared" si="21"/>
        <v>-36395.490007771732</v>
      </c>
      <c r="AB72" s="218">
        <f t="shared" si="21"/>
        <v>-37142.124108540804</v>
      </c>
      <c r="AC72" s="218">
        <f t="shared" si="21"/>
        <v>-37920.116841542171</v>
      </c>
      <c r="AD72" s="218">
        <f t="shared" si="21"/>
        <v>-38730.785269329594</v>
      </c>
      <c r="AE72" s="218">
        <f t="shared" si="21"/>
        <v>-39575.501771084091</v>
      </c>
      <c r="AF72" s="218">
        <f t="shared" si="21"/>
        <v>-40455.696365912285</v>
      </c>
      <c r="AG72" s="218">
        <f t="shared" si="21"/>
        <v>-41372.859133723243</v>
      </c>
      <c r="AH72" s="218">
        <f t="shared" si="21"/>
        <v>-42328.542737782278</v>
      </c>
      <c r="AI72" s="218">
        <f t="shared" si="21"/>
        <v>-43324.365053211783</v>
      </c>
      <c r="AJ72" s="218">
        <f t="shared" si="21"/>
        <v>-44362.011905889332</v>
      </c>
      <c r="AK72" s="218">
        <f t="shared" si="21"/>
        <v>-45443.239926379334</v>
      </c>
      <c r="AL72" s="218">
        <f t="shared" si="21"/>
        <v>-46569.87952372992</v>
      </c>
      <c r="AM72" s="218">
        <f t="shared" si="21"/>
        <v>-47743.837984169237</v>
      </c>
      <c r="AN72" s="218">
        <f t="shared" si="21"/>
        <v>-48967.102699947005</v>
      </c>
      <c r="AO72" s="218">
        <f t="shared" si="21"/>
        <v>-50241.744533787431</v>
      </c>
      <c r="AP72" s="218">
        <f>AP70+AP71</f>
        <v>-51569.921324649156</v>
      </c>
    </row>
    <row r="73" spans="1:45" s="220" customFormat="1" ht="16.5" thickBot="1" x14ac:dyDescent="0.25">
      <c r="A73" s="208"/>
      <c r="B73" s="219">
        <f>F141</f>
        <v>2.5</v>
      </c>
      <c r="C73" s="219">
        <f t="shared" ref="C73:AP73" si="22">G141</f>
        <v>3.5</v>
      </c>
      <c r="D73" s="219">
        <f t="shared" si="22"/>
        <v>4.5</v>
      </c>
      <c r="E73" s="219">
        <f t="shared" si="22"/>
        <v>5.5</v>
      </c>
      <c r="F73" s="219">
        <f t="shared" si="22"/>
        <v>6.5</v>
      </c>
      <c r="G73" s="219">
        <f t="shared" si="22"/>
        <v>7.5</v>
      </c>
      <c r="H73" s="219">
        <f t="shared" si="22"/>
        <v>8.5</v>
      </c>
      <c r="I73" s="219">
        <f t="shared" si="22"/>
        <v>9.5</v>
      </c>
      <c r="J73" s="219">
        <f t="shared" si="22"/>
        <v>10.5</v>
      </c>
      <c r="K73" s="219">
        <f t="shared" si="22"/>
        <v>11.5</v>
      </c>
      <c r="L73" s="219">
        <f t="shared" si="22"/>
        <v>12.5</v>
      </c>
      <c r="M73" s="219">
        <f t="shared" si="22"/>
        <v>13.5</v>
      </c>
      <c r="N73" s="219">
        <f t="shared" si="22"/>
        <v>14.5</v>
      </c>
      <c r="O73" s="219">
        <f t="shared" si="22"/>
        <v>15.5</v>
      </c>
      <c r="P73" s="219">
        <f t="shared" si="22"/>
        <v>16.5</v>
      </c>
      <c r="Q73" s="219">
        <f t="shared" si="22"/>
        <v>17.5</v>
      </c>
      <c r="R73" s="219">
        <f t="shared" si="22"/>
        <v>18.5</v>
      </c>
      <c r="S73" s="219">
        <f t="shared" si="22"/>
        <v>19.5</v>
      </c>
      <c r="T73" s="219">
        <f t="shared" si="22"/>
        <v>20.5</v>
      </c>
      <c r="U73" s="219">
        <f t="shared" si="22"/>
        <v>21.5</v>
      </c>
      <c r="V73" s="219">
        <f t="shared" si="22"/>
        <v>22.5</v>
      </c>
      <c r="W73" s="219">
        <f t="shared" si="22"/>
        <v>23.5</v>
      </c>
      <c r="X73" s="219">
        <f t="shared" si="22"/>
        <v>24.5</v>
      </c>
      <c r="Y73" s="219">
        <f t="shared" si="22"/>
        <v>25.5</v>
      </c>
      <c r="Z73" s="219">
        <f t="shared" si="22"/>
        <v>26.5</v>
      </c>
      <c r="AA73" s="219">
        <f t="shared" si="22"/>
        <v>27.5</v>
      </c>
      <c r="AB73" s="219">
        <f t="shared" si="22"/>
        <v>28.5</v>
      </c>
      <c r="AC73" s="219">
        <f t="shared" si="22"/>
        <v>29.5</v>
      </c>
      <c r="AD73" s="219">
        <f t="shared" si="22"/>
        <v>30.5</v>
      </c>
      <c r="AE73" s="219">
        <f t="shared" si="22"/>
        <v>31.5</v>
      </c>
      <c r="AF73" s="219">
        <f t="shared" si="22"/>
        <v>32.5</v>
      </c>
      <c r="AG73" s="219">
        <f t="shared" si="22"/>
        <v>33.5</v>
      </c>
      <c r="AH73" s="219">
        <f t="shared" si="22"/>
        <v>34.5</v>
      </c>
      <c r="AI73" s="219">
        <f t="shared" si="22"/>
        <v>35.5</v>
      </c>
      <c r="AJ73" s="219">
        <f t="shared" si="22"/>
        <v>36.5</v>
      </c>
      <c r="AK73" s="219">
        <f t="shared" si="22"/>
        <v>37.5</v>
      </c>
      <c r="AL73" s="219">
        <f t="shared" si="22"/>
        <v>38.5</v>
      </c>
      <c r="AM73" s="219">
        <f t="shared" si="22"/>
        <v>39.5</v>
      </c>
      <c r="AN73" s="219">
        <f t="shared" si="22"/>
        <v>40.5</v>
      </c>
      <c r="AO73" s="219">
        <f t="shared" si="22"/>
        <v>41.5</v>
      </c>
      <c r="AP73" s="219">
        <f t="shared" si="22"/>
        <v>42.5</v>
      </c>
      <c r="AQ73" s="159"/>
      <c r="AR73" s="159"/>
      <c r="AS73" s="159"/>
    </row>
    <row r="74" spans="1:45" x14ac:dyDescent="0.2">
      <c r="A74" s="203" t="s">
        <v>266</v>
      </c>
      <c r="B74" s="204">
        <f t="shared" ref="B74:AO74" si="23">B58</f>
        <v>1</v>
      </c>
      <c r="C74" s="204">
        <f t="shared" si="23"/>
        <v>2</v>
      </c>
      <c r="D74" s="204">
        <f t="shared" si="23"/>
        <v>3</v>
      </c>
      <c r="E74" s="204">
        <f t="shared" si="23"/>
        <v>4</v>
      </c>
      <c r="F74" s="204">
        <f t="shared" si="23"/>
        <v>5</v>
      </c>
      <c r="G74" s="204">
        <f t="shared" si="23"/>
        <v>6</v>
      </c>
      <c r="H74" s="204">
        <f t="shared" si="23"/>
        <v>7</v>
      </c>
      <c r="I74" s="204">
        <f t="shared" si="23"/>
        <v>8</v>
      </c>
      <c r="J74" s="204">
        <f t="shared" si="23"/>
        <v>9</v>
      </c>
      <c r="K74" s="204">
        <f t="shared" si="23"/>
        <v>10</v>
      </c>
      <c r="L74" s="204">
        <f t="shared" si="23"/>
        <v>11</v>
      </c>
      <c r="M74" s="204">
        <f t="shared" si="23"/>
        <v>12</v>
      </c>
      <c r="N74" s="204">
        <f t="shared" si="23"/>
        <v>13</v>
      </c>
      <c r="O74" s="204">
        <f t="shared" si="23"/>
        <v>14</v>
      </c>
      <c r="P74" s="204">
        <f t="shared" si="23"/>
        <v>15</v>
      </c>
      <c r="Q74" s="204">
        <f t="shared" si="23"/>
        <v>16</v>
      </c>
      <c r="R74" s="204">
        <f t="shared" si="23"/>
        <v>17</v>
      </c>
      <c r="S74" s="204">
        <f t="shared" si="23"/>
        <v>18</v>
      </c>
      <c r="T74" s="204">
        <f t="shared" si="23"/>
        <v>19</v>
      </c>
      <c r="U74" s="204">
        <f t="shared" si="23"/>
        <v>20</v>
      </c>
      <c r="V74" s="204">
        <f t="shared" si="23"/>
        <v>21</v>
      </c>
      <c r="W74" s="204">
        <f t="shared" si="23"/>
        <v>22</v>
      </c>
      <c r="X74" s="204">
        <f t="shared" si="23"/>
        <v>23</v>
      </c>
      <c r="Y74" s="204">
        <f t="shared" si="23"/>
        <v>24</v>
      </c>
      <c r="Z74" s="204">
        <f t="shared" si="23"/>
        <v>25</v>
      </c>
      <c r="AA74" s="204">
        <f t="shared" si="23"/>
        <v>26</v>
      </c>
      <c r="AB74" s="204">
        <f t="shared" si="23"/>
        <v>27</v>
      </c>
      <c r="AC74" s="204">
        <f t="shared" si="23"/>
        <v>28</v>
      </c>
      <c r="AD74" s="204">
        <f t="shared" si="23"/>
        <v>29</v>
      </c>
      <c r="AE74" s="204">
        <f t="shared" si="23"/>
        <v>30</v>
      </c>
      <c r="AF74" s="204">
        <f t="shared" si="23"/>
        <v>31</v>
      </c>
      <c r="AG74" s="204">
        <f t="shared" si="23"/>
        <v>32</v>
      </c>
      <c r="AH74" s="204">
        <f t="shared" si="23"/>
        <v>33</v>
      </c>
      <c r="AI74" s="204">
        <f t="shared" si="23"/>
        <v>34</v>
      </c>
      <c r="AJ74" s="204">
        <f t="shared" si="23"/>
        <v>35</v>
      </c>
      <c r="AK74" s="204">
        <f t="shared" si="23"/>
        <v>36</v>
      </c>
      <c r="AL74" s="204">
        <f t="shared" si="23"/>
        <v>37</v>
      </c>
      <c r="AM74" s="204">
        <f t="shared" si="23"/>
        <v>38</v>
      </c>
      <c r="AN74" s="204">
        <f t="shared" si="23"/>
        <v>39</v>
      </c>
      <c r="AO74" s="204">
        <f t="shared" si="23"/>
        <v>40</v>
      </c>
      <c r="AP74" s="204">
        <f>AP58</f>
        <v>41</v>
      </c>
    </row>
    <row r="75" spans="1:45" ht="28.5" x14ac:dyDescent="0.2">
      <c r="A75" s="211" t="s">
        <v>265</v>
      </c>
      <c r="B75" s="402">
        <f t="shared" ref="B75:AO75" si="24">B68</f>
        <v>0</v>
      </c>
      <c r="C75" s="402">
        <f t="shared" si="24"/>
        <v>-31551.450074101049</v>
      </c>
      <c r="D75" s="402">
        <f>D68</f>
        <v>-31899.140377766609</v>
      </c>
      <c r="E75" s="402">
        <f t="shared" si="24"/>
        <v>-32261.433674186123</v>
      </c>
      <c r="F75" s="402">
        <f t="shared" si="24"/>
        <v>-32638.943289055256</v>
      </c>
      <c r="G75" s="402">
        <f t="shared" si="24"/>
        <v>-33032.308307748892</v>
      </c>
      <c r="H75" s="402">
        <f t="shared" si="24"/>
        <v>-33442.194657227665</v>
      </c>
      <c r="I75" s="402">
        <f t="shared" si="24"/>
        <v>-33869.296233384543</v>
      </c>
      <c r="J75" s="402">
        <f t="shared" si="24"/>
        <v>-34314.336075740008</v>
      </c>
      <c r="K75" s="402">
        <f t="shared" si="24"/>
        <v>-34778.067591474406</v>
      </c>
      <c r="L75" s="402">
        <f t="shared" si="24"/>
        <v>-35261.27583086965</v>
      </c>
      <c r="M75" s="402">
        <f t="shared" si="24"/>
        <v>-35764.778816319493</v>
      </c>
      <c r="N75" s="402">
        <f t="shared" si="24"/>
        <v>-36289.428927158231</v>
      </c>
      <c r="O75" s="402">
        <f t="shared" si="24"/>
        <v>-36836.114342652188</v>
      </c>
      <c r="P75" s="402">
        <f t="shared" si="24"/>
        <v>-37405.760545596902</v>
      </c>
      <c r="Q75" s="402">
        <f t="shared" si="24"/>
        <v>-37999.331889065288</v>
      </c>
      <c r="R75" s="402">
        <f t="shared" si="24"/>
        <v>-38617.833228959345</v>
      </c>
      <c r="S75" s="402">
        <f t="shared" si="24"/>
        <v>-39262.311625128954</v>
      </c>
      <c r="T75" s="402">
        <f t="shared" si="24"/>
        <v>-39933.858113937691</v>
      </c>
      <c r="U75" s="402">
        <f t="shared" si="24"/>
        <v>-40633.609555276387</v>
      </c>
      <c r="V75" s="402">
        <f t="shared" si="24"/>
        <v>-41362.750557151317</v>
      </c>
      <c r="W75" s="402">
        <f t="shared" si="24"/>
        <v>-42122.515481104987</v>
      </c>
      <c r="X75" s="402">
        <f t="shared" si="24"/>
        <v>-42914.190531864711</v>
      </c>
      <c r="Y75" s="402">
        <f t="shared" si="24"/>
        <v>-43739.115934756352</v>
      </c>
      <c r="Z75" s="402">
        <f t="shared" si="24"/>
        <v>-44598.688204569436</v>
      </c>
      <c r="AA75" s="402">
        <f t="shared" si="24"/>
        <v>-45494.362509714665</v>
      </c>
      <c r="AB75" s="402">
        <f t="shared" si="24"/>
        <v>-46427.655135676003</v>
      </c>
      <c r="AC75" s="402">
        <f t="shared" si="24"/>
        <v>-47400.14605192771</v>
      </c>
      <c r="AD75" s="402">
        <f t="shared" si="24"/>
        <v>-48413.48158666199</v>
      </c>
      <c r="AE75" s="402">
        <f t="shared" si="24"/>
        <v>-49469.377213855114</v>
      </c>
      <c r="AF75" s="402">
        <f t="shared" si="24"/>
        <v>-50569.620457390352</v>
      </c>
      <c r="AG75" s="402">
        <f t="shared" si="24"/>
        <v>-51716.073917154055</v>
      </c>
      <c r="AH75" s="402">
        <f t="shared" si="24"/>
        <v>-52910.678422227844</v>
      </c>
      <c r="AI75" s="402">
        <f t="shared" si="24"/>
        <v>-54155.456316514726</v>
      </c>
      <c r="AJ75" s="402">
        <f t="shared" si="24"/>
        <v>-55452.514882361662</v>
      </c>
      <c r="AK75" s="402">
        <f t="shared" si="24"/>
        <v>-56804.049907974171</v>
      </c>
      <c r="AL75" s="402">
        <f t="shared" si="24"/>
        <v>-58212.349404662404</v>
      </c>
      <c r="AM75" s="402">
        <f t="shared" si="24"/>
        <v>-59679.797480211542</v>
      </c>
      <c r="AN75" s="402">
        <f t="shared" si="24"/>
        <v>-61208.878374933753</v>
      </c>
      <c r="AO75" s="402">
        <f t="shared" si="24"/>
        <v>-62802.180667234286</v>
      </c>
      <c r="AP75" s="402">
        <f>AP68</f>
        <v>-64462.401655811445</v>
      </c>
    </row>
    <row r="76" spans="1:45" x14ac:dyDescent="0.2">
      <c r="A76" s="212" t="s">
        <v>264</v>
      </c>
      <c r="B76" s="401">
        <f t="shared" ref="B76:AO76" si="25">-B67</f>
        <v>0</v>
      </c>
      <c r="C76" s="401">
        <f>-C67</f>
        <v>23273.109510635324</v>
      </c>
      <c r="D76" s="401">
        <f t="shared" si="25"/>
        <v>23273.109510635324</v>
      </c>
      <c r="E76" s="401">
        <f t="shared" si="25"/>
        <v>23273.109510635324</v>
      </c>
      <c r="F76" s="401">
        <f>-C67</f>
        <v>23273.109510635324</v>
      </c>
      <c r="G76" s="401">
        <f t="shared" si="25"/>
        <v>23273.109510635324</v>
      </c>
      <c r="H76" s="401">
        <f t="shared" si="25"/>
        <v>23273.109510635324</v>
      </c>
      <c r="I76" s="401">
        <f t="shared" si="25"/>
        <v>23273.109510635324</v>
      </c>
      <c r="J76" s="401">
        <f t="shared" si="25"/>
        <v>23273.109510635324</v>
      </c>
      <c r="K76" s="401">
        <f t="shared" si="25"/>
        <v>23273.109510635324</v>
      </c>
      <c r="L76" s="401">
        <f>-L67</f>
        <v>23273.109510635324</v>
      </c>
      <c r="M76" s="401">
        <f>-M67</f>
        <v>23273.109510635324</v>
      </c>
      <c r="N76" s="401">
        <f t="shared" si="25"/>
        <v>23273.109510635324</v>
      </c>
      <c r="O76" s="401">
        <f t="shared" si="25"/>
        <v>23273.109510635324</v>
      </c>
      <c r="P76" s="401">
        <f t="shared" si="25"/>
        <v>23273.109510635324</v>
      </c>
      <c r="Q76" s="401">
        <f t="shared" si="25"/>
        <v>23273.109510635324</v>
      </c>
      <c r="R76" s="401">
        <f t="shared" si="25"/>
        <v>23273.109510635324</v>
      </c>
      <c r="S76" s="401">
        <f t="shared" si="25"/>
        <v>23273.109510635324</v>
      </c>
      <c r="T76" s="401">
        <f t="shared" si="25"/>
        <v>23273.109510635324</v>
      </c>
      <c r="U76" s="401">
        <f t="shared" si="25"/>
        <v>23273.109510635324</v>
      </c>
      <c r="V76" s="401">
        <f t="shared" si="25"/>
        <v>23273.109510635324</v>
      </c>
      <c r="W76" s="401">
        <f t="shared" si="25"/>
        <v>23273.109510635324</v>
      </c>
      <c r="X76" s="401">
        <f t="shared" si="25"/>
        <v>23273.109510635324</v>
      </c>
      <c r="Y76" s="401">
        <f t="shared" si="25"/>
        <v>23273.109510635324</v>
      </c>
      <c r="Z76" s="401">
        <f t="shared" si="25"/>
        <v>23273.109510635324</v>
      </c>
      <c r="AA76" s="401">
        <f t="shared" si="25"/>
        <v>23273.109510635324</v>
      </c>
      <c r="AB76" s="401">
        <f t="shared" si="25"/>
        <v>23273.109510635324</v>
      </c>
      <c r="AC76" s="401">
        <f t="shared" si="25"/>
        <v>23273.109510635324</v>
      </c>
      <c r="AD76" s="401">
        <f t="shared" si="25"/>
        <v>23273.109510635324</v>
      </c>
      <c r="AE76" s="401">
        <f t="shared" si="25"/>
        <v>23273.109510635324</v>
      </c>
      <c r="AF76" s="401">
        <f t="shared" si="25"/>
        <v>23273.109510635324</v>
      </c>
      <c r="AG76" s="401">
        <f t="shared" si="25"/>
        <v>23273.109510635324</v>
      </c>
      <c r="AH76" s="401">
        <f t="shared" si="25"/>
        <v>23273.109510635324</v>
      </c>
      <c r="AI76" s="401">
        <f t="shared" si="25"/>
        <v>23273.109510635324</v>
      </c>
      <c r="AJ76" s="401">
        <f t="shared" si="25"/>
        <v>23273.109510635324</v>
      </c>
      <c r="AK76" s="401">
        <f t="shared" si="25"/>
        <v>23273.109510635324</v>
      </c>
      <c r="AL76" s="401">
        <f t="shared" si="25"/>
        <v>23273.109510635324</v>
      </c>
      <c r="AM76" s="401">
        <f t="shared" si="25"/>
        <v>23273.109510635324</v>
      </c>
      <c r="AN76" s="401">
        <f t="shared" si="25"/>
        <v>23273.109510635324</v>
      </c>
      <c r="AO76" s="401">
        <f t="shared" si="25"/>
        <v>23273.109510635324</v>
      </c>
      <c r="AP76" s="401">
        <f>-AP67</f>
        <v>23273.109510635324</v>
      </c>
    </row>
    <row r="77" spans="1:45" x14ac:dyDescent="0.2">
      <c r="A77" s="212" t="s">
        <v>263</v>
      </c>
      <c r="B77" s="401">
        <f t="shared" ref="B77:AO77" si="26">B69</f>
        <v>0</v>
      </c>
      <c r="C77" s="401">
        <f t="shared" si="26"/>
        <v>0</v>
      </c>
      <c r="D77" s="401">
        <f t="shared" si="26"/>
        <v>0</v>
      </c>
      <c r="E77" s="401">
        <f t="shared" si="26"/>
        <v>0</v>
      </c>
      <c r="F77" s="401">
        <f t="shared" si="26"/>
        <v>0</v>
      </c>
      <c r="G77" s="401">
        <f t="shared" si="26"/>
        <v>0</v>
      </c>
      <c r="H77" s="401">
        <f t="shared" si="26"/>
        <v>0</v>
      </c>
      <c r="I77" s="401">
        <f t="shared" si="26"/>
        <v>0</v>
      </c>
      <c r="J77" s="401">
        <f t="shared" si="26"/>
        <v>0</v>
      </c>
      <c r="K77" s="401">
        <f t="shared" si="26"/>
        <v>0</v>
      </c>
      <c r="L77" s="401">
        <f t="shared" si="26"/>
        <v>0</v>
      </c>
      <c r="M77" s="401">
        <f t="shared" si="26"/>
        <v>0</v>
      </c>
      <c r="N77" s="401">
        <f t="shared" si="26"/>
        <v>0</v>
      </c>
      <c r="O77" s="401">
        <f t="shared" si="26"/>
        <v>0</v>
      </c>
      <c r="P77" s="401">
        <f t="shared" si="26"/>
        <v>0</v>
      </c>
      <c r="Q77" s="401">
        <f t="shared" si="26"/>
        <v>0</v>
      </c>
      <c r="R77" s="401">
        <f t="shared" si="26"/>
        <v>0</v>
      </c>
      <c r="S77" s="401">
        <f t="shared" si="26"/>
        <v>0</v>
      </c>
      <c r="T77" s="401">
        <f t="shared" si="26"/>
        <v>0</v>
      </c>
      <c r="U77" s="401">
        <f t="shared" si="26"/>
        <v>0</v>
      </c>
      <c r="V77" s="401">
        <f t="shared" si="26"/>
        <v>0</v>
      </c>
      <c r="W77" s="401">
        <f t="shared" si="26"/>
        <v>0</v>
      </c>
      <c r="X77" s="401">
        <f t="shared" si="26"/>
        <v>0</v>
      </c>
      <c r="Y77" s="401">
        <f t="shared" si="26"/>
        <v>0</v>
      </c>
      <c r="Z77" s="401">
        <f t="shared" si="26"/>
        <v>0</v>
      </c>
      <c r="AA77" s="401">
        <f t="shared" si="26"/>
        <v>0</v>
      </c>
      <c r="AB77" s="401">
        <f t="shared" si="26"/>
        <v>0</v>
      </c>
      <c r="AC77" s="401">
        <f t="shared" si="26"/>
        <v>0</v>
      </c>
      <c r="AD77" s="401">
        <f t="shared" si="26"/>
        <v>0</v>
      </c>
      <c r="AE77" s="401">
        <f t="shared" si="26"/>
        <v>0</v>
      </c>
      <c r="AF77" s="401">
        <f t="shared" si="26"/>
        <v>0</v>
      </c>
      <c r="AG77" s="401">
        <f t="shared" si="26"/>
        <v>0</v>
      </c>
      <c r="AH77" s="401">
        <f t="shared" si="26"/>
        <v>0</v>
      </c>
      <c r="AI77" s="401">
        <f t="shared" si="26"/>
        <v>0</v>
      </c>
      <c r="AJ77" s="401">
        <f t="shared" si="26"/>
        <v>0</v>
      </c>
      <c r="AK77" s="401">
        <f t="shared" si="26"/>
        <v>0</v>
      </c>
      <c r="AL77" s="401">
        <f t="shared" si="26"/>
        <v>0</v>
      </c>
      <c r="AM77" s="401">
        <f t="shared" si="26"/>
        <v>0</v>
      </c>
      <c r="AN77" s="401">
        <f t="shared" si="26"/>
        <v>0</v>
      </c>
      <c r="AO77" s="401">
        <f t="shared" si="26"/>
        <v>0</v>
      </c>
      <c r="AP77" s="401">
        <f>AP69</f>
        <v>0</v>
      </c>
    </row>
    <row r="78" spans="1:45" x14ac:dyDescent="0.2">
      <c r="A78" s="212" t="s">
        <v>262</v>
      </c>
      <c r="B78" s="401">
        <f>IF(SUM($B$71:B71)+SUM($A$78:A78)&gt;0,0,SUM($B$71:B71)-SUM($A$78:A78))</f>
        <v>0</v>
      </c>
      <c r="C78" s="401">
        <f>IF(SUM($B$71:C71)+SUM($A$78:B78)&gt;0,0,SUM($B$71:C71)-SUM($A$78:B78))</f>
        <v>0</v>
      </c>
      <c r="D78" s="401">
        <f>IF(SUM($B$71:D71)+SUM($A$78:C78)&gt;0,0,SUM($B$71:D71)-SUM($A$78:C78))</f>
        <v>0</v>
      </c>
      <c r="E78" s="401">
        <f>IF(SUM($B$71:E71)+SUM($A$78:D78)&gt;0,0,SUM($B$71:E71)-SUM($A$78:D78))</f>
        <v>0</v>
      </c>
      <c r="F78" s="401">
        <f>IF(SUM($B$71:F71)+SUM($A$78:E78)&gt;0,0,SUM($B$71:F71)-SUM($A$78:E78))</f>
        <v>0</v>
      </c>
      <c r="G78" s="401">
        <f>IF(SUM($B$71:G71)+SUM($A$78:F78)&gt;0,0,SUM($B$71:G71)-SUM($A$78:F78))</f>
        <v>0</v>
      </c>
      <c r="H78" s="401">
        <f>IF(SUM($B$71:H71)+SUM($A$78:G78)&gt;0,0,SUM($B$71:H71)-SUM($A$78:G78))</f>
        <v>0</v>
      </c>
      <c r="I78" s="401">
        <f>IF(SUM($B$71:I71)+SUM($A$78:H78)&gt;0,0,SUM($B$71:I71)-SUM($A$78:H78))</f>
        <v>0</v>
      </c>
      <c r="J78" s="401">
        <f>IF(SUM($B$71:J71)+SUM($A$78:I78)&gt;0,0,SUM($B$71:J71)-SUM($A$78:I78))</f>
        <v>0</v>
      </c>
      <c r="K78" s="401">
        <f>IF(SUM($B$71:K71)+SUM($A$78:J78)&gt;0,0,SUM($B$71:K71)-SUM($A$78:J78))</f>
        <v>0</v>
      </c>
      <c r="L78" s="401">
        <f>IF(SUM($B$71:L71)+SUM($A$78:K78)&gt;0,0,SUM($B$71:L71)-SUM($A$78:K78))</f>
        <v>0</v>
      </c>
      <c r="M78" s="401">
        <f>IF(SUM($B$71:M71)+SUM($A$78:L78)&gt;0,0,SUM($B$71:M71)-SUM($A$78:L78))</f>
        <v>0</v>
      </c>
      <c r="N78" s="401">
        <f>IF(SUM($B$71:N71)+SUM($A$78:M78)&gt;0,0,SUM($B$71:N71)-SUM($A$78:M78))</f>
        <v>0</v>
      </c>
      <c r="O78" s="401">
        <f>IF(SUM($B$71:O71)+SUM($A$78:N78)&gt;0,0,SUM($B$71:O71)-SUM($A$78:N78))</f>
        <v>0</v>
      </c>
      <c r="P78" s="401">
        <f>IF(SUM($B$71:P71)+SUM($A$78:O78)&gt;0,0,SUM($B$71:P71)-SUM($A$78:O78))</f>
        <v>0</v>
      </c>
      <c r="Q78" s="401">
        <f>IF(SUM($B$71:Q71)+SUM($A$78:P78)&gt;0,0,SUM($B$71:Q71)-SUM($A$78:P78))</f>
        <v>0</v>
      </c>
      <c r="R78" s="401">
        <f>IF(SUM($B$71:R71)+SUM($A$78:Q78)&gt;0,0,SUM($B$71:R71)-SUM($A$78:Q78))</f>
        <v>0</v>
      </c>
      <c r="S78" s="401">
        <f>IF(SUM($B$71:S71)+SUM($A$78:R78)&gt;0,0,SUM($B$71:S71)-SUM($A$78:R78))</f>
        <v>0</v>
      </c>
      <c r="T78" s="401">
        <f>IF(SUM($B$71:T71)+SUM($A$78:S78)&gt;0,0,SUM($B$71:T71)-SUM($A$78:S78))</f>
        <v>0</v>
      </c>
      <c r="U78" s="401">
        <f>IF(SUM($B$71:U71)+SUM($A$78:T78)&gt;0,0,SUM($B$71:U71)-SUM($A$78:T78))</f>
        <v>0</v>
      </c>
      <c r="V78" s="401">
        <f>IF(SUM($B$71:V71)+SUM($A$78:U78)&gt;0,0,SUM($B$71:V71)-SUM($A$78:U78))</f>
        <v>0</v>
      </c>
      <c r="W78" s="401">
        <f>IF(SUM($B$71:W71)+SUM($A$78:V78)&gt;0,0,SUM($B$71:W71)-SUM($A$78:V78))</f>
        <v>0</v>
      </c>
      <c r="X78" s="401">
        <f>IF(SUM($B$71:X71)+SUM($A$78:W78)&gt;0,0,SUM($B$71:X71)-SUM($A$78:W78))</f>
        <v>0</v>
      </c>
      <c r="Y78" s="401">
        <f>IF(SUM($B$71:Y71)+SUM($A$78:X78)&gt;0,0,SUM($B$71:Y71)-SUM($A$78:X78))</f>
        <v>0</v>
      </c>
      <c r="Z78" s="401">
        <f>IF(SUM($B$71:Z71)+SUM($A$78:Y78)&gt;0,0,SUM($B$71:Z71)-SUM($A$78:Y78))</f>
        <v>0</v>
      </c>
      <c r="AA78" s="401">
        <f>IF(SUM($B$71:AA71)+SUM($A$78:Z78)&gt;0,0,SUM($B$71:AA71)-SUM($A$78:Z78))</f>
        <v>0</v>
      </c>
      <c r="AB78" s="401">
        <f>IF(SUM($B$71:AB71)+SUM($A$78:AA78)&gt;0,0,SUM($B$71:AB71)-SUM($A$78:AA78))</f>
        <v>0</v>
      </c>
      <c r="AC78" s="401">
        <f>IF(SUM($B$71:AC71)+SUM($A$78:AB78)&gt;0,0,SUM($B$71:AC71)-SUM($A$78:AB78))</f>
        <v>0</v>
      </c>
      <c r="AD78" s="401">
        <f>IF(SUM($B$71:AD71)+SUM($A$78:AC78)&gt;0,0,SUM($B$71:AD71)-SUM($A$78:AC78))</f>
        <v>0</v>
      </c>
      <c r="AE78" s="401">
        <f>IF(SUM($B$71:AE71)+SUM($A$78:AD78)&gt;0,0,SUM($B$71:AE71)-SUM($A$78:AD78))</f>
        <v>0</v>
      </c>
      <c r="AF78" s="401">
        <f>IF(SUM($B$71:AF71)+SUM($A$78:AE78)&gt;0,0,SUM($B$71:AF71)-SUM($A$78:AE78))</f>
        <v>0</v>
      </c>
      <c r="AG78" s="401">
        <f>IF(SUM($B$71:AG71)+SUM($A$78:AF78)&gt;0,0,SUM($B$71:AG71)-SUM($A$78:AF78))</f>
        <v>0</v>
      </c>
      <c r="AH78" s="401">
        <f>IF(SUM($B$71:AH71)+SUM($A$78:AG78)&gt;0,0,SUM($B$71:AH71)-SUM($A$78:AG78))</f>
        <v>0</v>
      </c>
      <c r="AI78" s="401">
        <f>IF(SUM($B$71:AI71)+SUM($A$78:AH78)&gt;0,0,SUM($B$71:AI71)-SUM($A$78:AH78))</f>
        <v>0</v>
      </c>
      <c r="AJ78" s="401">
        <f>IF(SUM($B$71:AJ71)+SUM($A$78:AI78)&gt;0,0,SUM($B$71:AJ71)-SUM($A$78:AI78))</f>
        <v>0</v>
      </c>
      <c r="AK78" s="401">
        <f>IF(SUM($B$71:AK71)+SUM($A$78:AJ78)&gt;0,0,SUM($B$71:AK71)-SUM($A$78:AJ78))</f>
        <v>0</v>
      </c>
      <c r="AL78" s="401">
        <f>IF(SUM($B$71:AL71)+SUM($A$78:AK78)&gt;0,0,SUM($B$71:AL71)-SUM($A$78:AK78))</f>
        <v>0</v>
      </c>
      <c r="AM78" s="401">
        <f>IF(SUM($B$71:AM71)+SUM($A$78:AL78)&gt;0,0,SUM($B$71:AM71)-SUM($A$78:AL78))</f>
        <v>0</v>
      </c>
      <c r="AN78" s="401">
        <f>IF(SUM($B$71:AN71)+SUM($A$78:AM78)&gt;0,0,SUM($B$71:AN71)-SUM($A$78:AM78))</f>
        <v>0</v>
      </c>
      <c r="AO78" s="401">
        <f>IF(SUM($B$71:AO71)+SUM($A$78:AN78)&gt;0,0,SUM($B$71:AO71)-SUM($A$78:AN78))</f>
        <v>0</v>
      </c>
      <c r="AP78" s="401">
        <f>IF(SUM($B$71:AP71)+SUM($A$78:AO78)&gt;0,0,SUM($B$71:AP71)-SUM($A$78:AO78))</f>
        <v>0</v>
      </c>
    </row>
    <row r="79" spans="1:45" x14ac:dyDescent="0.2">
      <c r="A79" s="212" t="s">
        <v>261</v>
      </c>
      <c r="B79" s="401">
        <f>IF(((SUM($B$59:B59)+SUM($B$61:B64))+SUM($B$81:B81))&lt;0,((SUM($B$59:B59)+SUM($B$61:B64))+SUM($B$81:B81))*0.18-SUM($A$79:A79),IF(SUM(A$79:$B79)&lt;0,0-SUM(A$79:$B79),0))</f>
        <v>-125674.79135743073</v>
      </c>
      <c r="C79" s="401">
        <f>IF(((SUM($B$59:C59)+SUM($B$61:C64))+SUM($B$81:C81))&lt;0,((SUM($B$59:C59)+SUM($B$61:C64))+SUM($B$81:C81))*0.18-SUM($A$79:B79),IF(SUM($B$79:B79)&lt;0,0-SUM($B$79:B79),0))</f>
        <v>-1490.101301423827</v>
      </c>
      <c r="D79" s="401">
        <f>IF(((SUM($B$59:D59)+SUM($B$61:D64))+SUM($B$81:D81))&lt;0,((SUM($B$59:D59)+SUM($B$61:D64))+SUM($B$81:D81))*0.18-SUM($A$79:C79),IF(SUM($B$79:C79)&lt;0,0-SUM($B$79:C79),0))</f>
        <v>-1552.6855560836411</v>
      </c>
      <c r="E79" s="401">
        <f>IF(((SUM($B$59:E59)+SUM($B$61:E64))+SUM($B$81:E81))&lt;0,((SUM($B$59:E59)+SUM($B$61:E64))+SUM($B$81:E81))*0.18-SUM($A$79:D79),IF(SUM($B$79:D79)&lt;0,0-SUM($B$79:D79),0))</f>
        <v>-1617.8983494391287</v>
      </c>
      <c r="F79" s="401">
        <f>IF(((SUM($B$59:F59)+SUM($B$61:F64))+SUM($B$81:F81))&lt;0,((SUM($B$59:F59)+SUM($B$61:F64))+SUM($B$81:F81))*0.18-SUM($A$79:E79),IF(SUM($B$79:E79)&lt;0,0-SUM($B$79:E79),0))</f>
        <v>-1685.8500801155897</v>
      </c>
      <c r="G79" s="401">
        <f>IF(((SUM($B$59:G59)+SUM($B$61:G64))+SUM($B$81:G81))&lt;0,((SUM($B$59:G59)+SUM($B$61:G64))+SUM($B$81:G81))*0.18-SUM($A$79:F79),IF(SUM($B$79:F79)&lt;0,0-SUM($B$79:F79),0))</f>
        <v>-1756.6557834804407</v>
      </c>
      <c r="H79" s="401">
        <f>IF(((SUM($B$59:H59)+SUM($B$61:H64))+SUM($B$81:H81))&lt;0,((SUM($B$59:H59)+SUM($B$61:H64))+SUM($B$81:H81))*0.18-SUM($A$79:G79),IF(SUM($B$79:G79)&lt;0,0-SUM($B$79:G79),0))</f>
        <v>-1830.4353263866215</v>
      </c>
      <c r="I79" s="401">
        <f>IF(((SUM($B$59:I59)+SUM($B$61:I64))+SUM($B$81:I81))&lt;0,((SUM($B$59:I59)+SUM($B$61:I64))+SUM($B$81:I81))*0.18-SUM($A$79:H79),IF(SUM($B$79:H79)&lt;0,0-SUM($B$79:H79),0))</f>
        <v>-1907.3136100948614</v>
      </c>
      <c r="J79" s="401">
        <f>IF(((SUM($B$59:J59)+SUM($B$61:J64))+SUM($B$81:J81))&lt;0,((SUM($B$59:J59)+SUM($B$61:J64))+SUM($B$81:J81))*0.18-SUM($A$79:I79),IF(SUM($B$79:I79)&lt;0,0-SUM($B$79:I79),0))</f>
        <v>-1987.4207817188581</v>
      </c>
      <c r="K79" s="401">
        <f>IF(((SUM($B$59:K59)+SUM($B$61:K64))+SUM($B$81:K81))&lt;0,((SUM($B$59:K59)+SUM($B$61:K64))+SUM($B$81:K81))*0.18-SUM($A$79:J79),IF(SUM($B$79:J79)&lt;0,0-SUM($B$79:J79),0))</f>
        <v>-2070.8924545510381</v>
      </c>
      <c r="L79" s="401">
        <f>IF(((SUM($B$59:L59)+SUM($B$61:L64))+SUM($B$81:L81))&lt;0,((SUM($B$59:L59)+SUM($B$61:L64))+SUM($B$81:L81))*0.18-SUM($A$79:K79),IF(SUM($B$79:K79)&lt;0,0-SUM($B$79:K79),0))</f>
        <v>-2157.8699376421573</v>
      </c>
      <c r="M79" s="401">
        <f>IF(((SUM($B$59:M59)+SUM($B$61:M64))+SUM($B$81:M81))&lt;0,((SUM($B$59:M59)+SUM($B$61:M64))+SUM($B$81:M81))*0.18-SUM($A$79:L79),IF(SUM($B$79:L79)&lt;0,0-SUM($B$79:L79),0))</f>
        <v>-2248.5004750231456</v>
      </c>
      <c r="N79" s="401">
        <f>IF(((SUM($B$59:N59)+SUM($B$61:N64))+SUM($B$81:N81))&lt;0,((SUM($B$59:N59)+SUM($B$61:N64))+SUM($B$81:N81))*0.18-SUM($A$79:M79),IF(SUM($B$79:M79)&lt;0,0-SUM($B$79:M79),0))</f>
        <v>-2342.9374949741177</v>
      </c>
      <c r="O79" s="401">
        <f>IF(((SUM($B$59:O59)+SUM($B$61:O64))+SUM($B$81:O81))&lt;0,((SUM($B$59:O59)+SUM($B$61:O64))+SUM($B$81:O81))*0.18-SUM($A$79:N79),IF(SUM($B$79:N79)&lt;0,0-SUM($B$79:N79),0))</f>
        <v>-2441.3408697630512</v>
      </c>
      <c r="P79" s="401">
        <f>IF(((SUM($B$59:P59)+SUM($B$61:P64))+SUM($B$81:P81))&lt;0,((SUM($B$59:P59)+SUM($B$61:P64))+SUM($B$81:P81))*0.18-SUM($A$79:O79),IF(SUM($B$79:O79)&lt;0,0-SUM($B$79:O79),0))</f>
        <v>-2543.8771862930735</v>
      </c>
      <c r="Q79" s="401">
        <f>IF(((SUM($B$59:Q59)+SUM($B$61:Q64))+SUM($B$81:Q81))&lt;0,((SUM($B$59:Q59)+SUM($B$61:Q64))+SUM($B$81:Q81))*0.18-SUM($A$79:P79),IF(SUM($B$79:P79)&lt;0,0-SUM($B$79:P79),0))</f>
        <v>-2650.7200281174155</v>
      </c>
      <c r="R79" s="401">
        <f>IF(((SUM($B$59:R59)+SUM($B$61:R64))+SUM($B$81:R81))&lt;0,((SUM($B$59:R59)+SUM($B$61:R64))+SUM($B$81:R81))*0.18-SUM($A$79:Q79),IF(SUM($B$79:Q79)&lt;0,0-SUM($B$79:Q79),0))</f>
        <v>-2762.0502692983137</v>
      </c>
      <c r="S79" s="401">
        <f>IF(((SUM($B$59:S59)+SUM($B$61:S64))+SUM($B$81:S81))&lt;0,((SUM($B$59:S59)+SUM($B$61:S64))+SUM($B$81:S81))*0.18-SUM($A$79:R79),IF(SUM($B$79:R79)&lt;0,0-SUM($B$79:R79),0))</f>
        <v>-2878.0563806088467</v>
      </c>
      <c r="T79" s="401">
        <f>IF(((SUM($B$59:T59)+SUM($B$61:T64))+SUM($B$81:T81))&lt;0,((SUM($B$59:T59)+SUM($B$61:T64))+SUM($B$81:T81))*0.18-SUM($A$79:S79),IF(SUM($B$79:S79)&lt;0,0-SUM($B$79:S79),0))</f>
        <v>-2998.9347485944454</v>
      </c>
      <c r="U79" s="401">
        <f>IF(((SUM($B$59:U59)+SUM($B$61:U64))+SUM($B$81:U81))&lt;0,((SUM($B$59:U59)+SUM($B$61:U64))+SUM($B$81:U81))*0.18-SUM($A$79:T79),IF(SUM($B$79:T79)&lt;0,0-SUM($B$79:T79),0))</f>
        <v>-3124.8900080353778</v>
      </c>
      <c r="V79" s="401">
        <f>IF(((SUM($B$59:V59)+SUM($B$61:V64))+SUM($B$81:V81))&lt;0,((SUM($B$59:V59)+SUM($B$61:V64))+SUM($B$81:V81))*0.18-SUM($A$79:U79),IF(SUM($B$79:U79)&lt;0,0-SUM($B$79:U79),0))</f>
        <v>-3256.1353883728734</v>
      </c>
      <c r="W79" s="401">
        <f>IF(((SUM($B$59:W59)+SUM($B$61:W64))+SUM($B$81:W81))&lt;0,((SUM($B$59:W59)+SUM($B$61:W64))+SUM($B$81:W81))*0.18-SUM($A$79:V79),IF(SUM($B$79:V79)&lt;0,0-SUM($B$79:V79),0))</f>
        <v>-3392.8930746845435</v>
      </c>
      <c r="X79" s="401">
        <f>IF(((SUM($B$59:X59)+SUM($B$61:X64))+SUM($B$81:X81))&lt;0,((SUM($B$59:X59)+SUM($B$61:X64))+SUM($B$81:X81))*0.18-SUM($A$79:W79),IF(SUM($B$79:W79)&lt;0,0-SUM($B$79:W79),0))</f>
        <v>-3535.3945838212967</v>
      </c>
      <c r="Y79" s="401">
        <f>IF(((SUM($B$59:Y59)+SUM($B$61:Y64))+SUM($B$81:Y81))&lt;0,((SUM($B$59:Y59)+SUM($B$61:Y64))+SUM($B$81:Y81))*0.18-SUM($A$79:X79),IF(SUM($B$79:X79)&lt;0,0-SUM($B$79:X79),0))</f>
        <v>-3683.8811563417839</v>
      </c>
      <c r="Z79" s="401">
        <f>IF(((SUM($B$59:Z59)+SUM($B$61:Z64))+SUM($B$81:Z81))&lt;0,((SUM($B$59:Z59)+SUM($B$61:Z64))+SUM($B$81:Z81))*0.18-SUM($A$79:Y79),IF(SUM($B$79:Y79)&lt;0,0-SUM($B$79:Y79),0))</f>
        <v>-3838.6041649081453</v>
      </c>
      <c r="AA79" s="401">
        <f>IF(((SUM($B$59:AA59)+SUM($B$61:AA64))+SUM($B$81:AA81))&lt;0,((SUM($B$59:AA59)+SUM($B$61:AA64))+SUM($B$81:AA81))*0.18-SUM($A$79:Z79),IF(SUM($B$79:Z79)&lt;0,0-SUM($B$79:Z79),0))</f>
        <v>-3999.8255398342735</v>
      </c>
      <c r="AB79" s="401">
        <f>IF(((SUM($B$59:AB59)+SUM($B$61:AB64))+SUM($B$81:AB81))&lt;0,((SUM($B$59:AB59)+SUM($B$61:AB64))+SUM($B$81:AB81))*0.18-SUM($A$79:AA79),IF(SUM($B$79:AA79)&lt;0,0-SUM($B$79:AA79),0))</f>
        <v>-4167.8182125073508</v>
      </c>
      <c r="AC79" s="401">
        <f>IF(((SUM($B$59:AC59)+SUM($B$61:AC64))+SUM($B$81:AC81))&lt;0,((SUM($B$59:AC59)+SUM($B$61:AC64))+SUM($B$81:AC81))*0.18-SUM($A$79:AB79),IF(SUM($B$79:AB79)&lt;0,0-SUM($B$79:AB79),0))</f>
        <v>-4342.8665774326073</v>
      </c>
      <c r="AD79" s="401">
        <f>IF(((SUM($B$59:AD59)+SUM($B$61:AD64))+SUM($B$81:AD81))&lt;0,((SUM($B$59:AD59)+SUM($B$61:AD64))+SUM($B$81:AD81))*0.18-SUM($A$79:AC79),IF(SUM($B$79:AC79)&lt;0,0-SUM($B$79:AC79),0))</f>
        <v>-4525.2669736848329</v>
      </c>
      <c r="AE79" s="401">
        <f>IF(((SUM($B$59:AE59)+SUM($B$61:AE64))+SUM($B$81:AE81))&lt;0,((SUM($B$59:AE59)+SUM($B$61:AE64))+SUM($B$81:AE81))*0.18-SUM($A$79:AD79),IF(SUM($B$79:AD79)&lt;0,0-SUM($B$79:AD79),0))</f>
        <v>-4715.3281865795434</v>
      </c>
      <c r="AF79" s="401">
        <f>IF(((SUM($B$59:AF59)+SUM($B$61:AF64))+SUM($B$81:AF81))&lt;0,((SUM($B$59:AF59)+SUM($B$61:AF64))+SUM($B$81:AF81))*0.18-SUM($A$79:AE79),IF(SUM($B$79:AE79)&lt;0,0-SUM($B$79:AE79),0))</f>
        <v>-4913.3719704158721</v>
      </c>
      <c r="AG79" s="401">
        <f>IF(((SUM($B$59:AG59)+SUM($B$61:AG64))+SUM($B$81:AG81))&lt;0,((SUM($B$59:AG59)+SUM($B$61:AG64))+SUM($B$81:AG81))*0.18-SUM($A$79:AF79),IF(SUM($B$79:AF79)&lt;0,0-SUM($B$79:AF79),0))</f>
        <v>-5119.7335931733833</v>
      </c>
      <c r="AH79" s="401">
        <f>IF(((SUM($B$59:AH59)+SUM($B$61:AH64))+SUM($B$81:AH81))&lt;0,((SUM($B$59:AH59)+SUM($B$61:AH64))+SUM($B$81:AH81))*0.18-SUM($A$79:AG79),IF(SUM($B$79:AG79)&lt;0,0-SUM($B$79:AG79),0))</f>
        <v>-5334.7624040866503</v>
      </c>
      <c r="AI79" s="401">
        <f>IF(((SUM($B$59:AI59)+SUM($B$61:AI64))+SUM($B$81:AI81))&lt;0,((SUM($B$59:AI59)+SUM($B$61:AI64))+SUM($B$81:AI81))*0.18-SUM($A$79:AH79),IF(SUM($B$79:AH79)&lt;0,0-SUM($B$79:AH79),0))</f>
        <v>-5558.8224250582862</v>
      </c>
      <c r="AJ79" s="401">
        <f>IF(((SUM($B$59:AJ59)+SUM($B$61:AJ64))+SUM($B$81:AJ81))&lt;0,((SUM($B$59:AJ59)+SUM($B$61:AJ64))+SUM($B$81:AJ81))*0.18-SUM($A$79:AI79),IF(SUM($B$79:AI79)&lt;0,0-SUM($B$79:AI79),0))</f>
        <v>-5792.2929669107543</v>
      </c>
      <c r="AK79" s="401">
        <f>IF(((SUM($B$59:AK59)+SUM($B$61:AK64))+SUM($B$81:AK81))&lt;0,((SUM($B$59:AK59)+SUM($B$61:AK64))+SUM($B$81:AK81))*0.18-SUM($A$79:AJ79),IF(SUM($B$79:AJ79)&lt;0,0-SUM($B$79:AJ79),0))</f>
        <v>-6035.5692715210025</v>
      </c>
      <c r="AL79" s="401">
        <f>IF(((SUM($B$59:AL59)+SUM($B$61:AL64))+SUM($B$81:AL81))&lt;0,((SUM($B$59:AL59)+SUM($B$61:AL64))+SUM($B$81:AL81))*0.18-SUM($A$79:AK79),IF(SUM($B$79:AK79)&lt;0,0-SUM($B$79:AK79),0))</f>
        <v>-6289.0631809248589</v>
      </c>
      <c r="AM79" s="401">
        <f>IF(((SUM($B$59:AM59)+SUM($B$61:AM64))+SUM($B$81:AM81))&lt;0,((SUM($B$59:AM59)+SUM($B$61:AM64))+SUM($B$81:AM81))*0.18-SUM($A$79:AL79),IF(SUM($B$79:AL79)&lt;0,0-SUM($B$79:AL79),0))</f>
        <v>-6553.2038345237379</v>
      </c>
      <c r="AN79" s="401">
        <f>IF(((SUM($B$59:AN59)+SUM($B$61:AN64))+SUM($B$81:AN81))&lt;0,((SUM($B$59:AN59)+SUM($B$61:AN64))+SUM($B$81:AN81))*0.18-SUM($A$79:AM79),IF(SUM($B$79:AM79)&lt;0,0-SUM($B$79:AM79),0))</f>
        <v>-6828.4383955737285</v>
      </c>
      <c r="AO79" s="401">
        <f>IF(((SUM($B$59:AO59)+SUM($B$61:AO64))+SUM($B$81:AO81))&lt;0,((SUM($B$59:AO59)+SUM($B$61:AO64))+SUM($B$81:AO81))*0.18-SUM($A$79:AN79),IF(SUM($B$79:AN79)&lt;0,0-SUM($B$79:AN79),0))</f>
        <v>-7115.2328081878368</v>
      </c>
      <c r="AP79" s="401">
        <f>IF(((SUM($B$59:AP59)+SUM($B$61:AP64))+SUM($B$81:AP81))&lt;0,((SUM($B$59:AP59)+SUM($B$61:AP64))+SUM($B$81:AP81))*0.18-SUM($A$79:AO79),IF(SUM($B$79:AO79)&lt;0,0-SUM($B$79:AO79),0))</f>
        <v>-7414.0725861316314</v>
      </c>
    </row>
    <row r="80" spans="1:45" x14ac:dyDescent="0.2">
      <c r="A80" s="212" t="s">
        <v>260</v>
      </c>
      <c r="B80" s="401">
        <f>-B59*(B39)</f>
        <v>0</v>
      </c>
      <c r="C80" s="401">
        <f t="shared" ref="C80:AP80" si="27">-(C59-B59)*$B$39</f>
        <v>0</v>
      </c>
      <c r="D80" s="401">
        <f t="shared" si="27"/>
        <v>0</v>
      </c>
      <c r="E80" s="401">
        <f t="shared" si="27"/>
        <v>0</v>
      </c>
      <c r="F80" s="401">
        <f t="shared" si="27"/>
        <v>0</v>
      </c>
      <c r="G80" s="401">
        <f t="shared" si="27"/>
        <v>0</v>
      </c>
      <c r="H80" s="401">
        <f t="shared" si="27"/>
        <v>0</v>
      </c>
      <c r="I80" s="401">
        <f t="shared" si="27"/>
        <v>0</v>
      </c>
      <c r="J80" s="401">
        <f t="shared" si="27"/>
        <v>0</v>
      </c>
      <c r="K80" s="401">
        <f t="shared" si="27"/>
        <v>0</v>
      </c>
      <c r="L80" s="401">
        <f t="shared" si="27"/>
        <v>0</v>
      </c>
      <c r="M80" s="401">
        <f t="shared" si="27"/>
        <v>0</v>
      </c>
      <c r="N80" s="401">
        <f t="shared" si="27"/>
        <v>0</v>
      </c>
      <c r="O80" s="401">
        <f t="shared" si="27"/>
        <v>0</v>
      </c>
      <c r="P80" s="401">
        <f t="shared" si="27"/>
        <v>0</v>
      </c>
      <c r="Q80" s="401">
        <f t="shared" si="27"/>
        <v>0</v>
      </c>
      <c r="R80" s="401">
        <f t="shared" si="27"/>
        <v>0</v>
      </c>
      <c r="S80" s="401">
        <f t="shared" si="27"/>
        <v>0</v>
      </c>
      <c r="T80" s="401">
        <f t="shared" si="27"/>
        <v>0</v>
      </c>
      <c r="U80" s="401">
        <f t="shared" si="27"/>
        <v>0</v>
      </c>
      <c r="V80" s="401">
        <f t="shared" si="27"/>
        <v>0</v>
      </c>
      <c r="W80" s="401">
        <f t="shared" si="27"/>
        <v>0</v>
      </c>
      <c r="X80" s="401">
        <f t="shared" si="27"/>
        <v>0</v>
      </c>
      <c r="Y80" s="401">
        <f t="shared" si="27"/>
        <v>0</v>
      </c>
      <c r="Z80" s="401">
        <f t="shared" si="27"/>
        <v>0</v>
      </c>
      <c r="AA80" s="401">
        <f t="shared" si="27"/>
        <v>0</v>
      </c>
      <c r="AB80" s="401">
        <f t="shared" si="27"/>
        <v>0</v>
      </c>
      <c r="AC80" s="401">
        <f t="shared" si="27"/>
        <v>0</v>
      </c>
      <c r="AD80" s="401">
        <f t="shared" si="27"/>
        <v>0</v>
      </c>
      <c r="AE80" s="401">
        <f t="shared" si="27"/>
        <v>0</v>
      </c>
      <c r="AF80" s="401">
        <f t="shared" si="27"/>
        <v>0</v>
      </c>
      <c r="AG80" s="401">
        <f t="shared" si="27"/>
        <v>0</v>
      </c>
      <c r="AH80" s="401">
        <f t="shared" si="27"/>
        <v>0</v>
      </c>
      <c r="AI80" s="401">
        <f t="shared" si="27"/>
        <v>0</v>
      </c>
      <c r="AJ80" s="401">
        <f t="shared" si="27"/>
        <v>0</v>
      </c>
      <c r="AK80" s="401">
        <f t="shared" si="27"/>
        <v>0</v>
      </c>
      <c r="AL80" s="401">
        <f t="shared" si="27"/>
        <v>0</v>
      </c>
      <c r="AM80" s="401">
        <f t="shared" si="27"/>
        <v>0</v>
      </c>
      <c r="AN80" s="401">
        <f t="shared" si="27"/>
        <v>0</v>
      </c>
      <c r="AO80" s="401">
        <f t="shared" si="27"/>
        <v>0</v>
      </c>
      <c r="AP80" s="401">
        <f t="shared" si="27"/>
        <v>0</v>
      </c>
    </row>
    <row r="81" spans="1:45" x14ac:dyDescent="0.2">
      <c r="A81" s="212" t="s">
        <v>481</v>
      </c>
      <c r="B81" s="401">
        <f>-$B$126</f>
        <v>-698193.28531905962</v>
      </c>
      <c r="C81" s="401"/>
      <c r="D81" s="401"/>
      <c r="E81" s="401"/>
      <c r="F81" s="401"/>
      <c r="G81" s="401"/>
      <c r="H81" s="401"/>
      <c r="I81" s="401"/>
      <c r="J81" s="401"/>
      <c r="K81" s="401"/>
      <c r="L81" s="401"/>
      <c r="M81" s="401"/>
      <c r="N81" s="401"/>
      <c r="O81" s="401"/>
      <c r="P81" s="401"/>
      <c r="Q81" s="401"/>
      <c r="R81" s="401"/>
      <c r="S81" s="401"/>
      <c r="T81" s="401"/>
      <c r="U81" s="401"/>
      <c r="V81" s="401"/>
      <c r="W81" s="401"/>
      <c r="X81" s="401"/>
      <c r="Y81" s="401"/>
      <c r="Z81" s="401"/>
      <c r="AA81" s="401"/>
      <c r="AB81" s="401"/>
      <c r="AC81" s="401"/>
      <c r="AD81" s="401"/>
      <c r="AE81" s="401"/>
      <c r="AF81" s="401"/>
      <c r="AG81" s="401"/>
      <c r="AH81" s="401"/>
      <c r="AI81" s="401"/>
      <c r="AJ81" s="401"/>
      <c r="AK81" s="401"/>
      <c r="AL81" s="401"/>
      <c r="AM81" s="401"/>
      <c r="AN81" s="401"/>
      <c r="AO81" s="401"/>
      <c r="AP81" s="401"/>
      <c r="AQ81" s="215">
        <f>SUM(B81:AP81)</f>
        <v>-698193.28531905962</v>
      </c>
      <c r="AR81" s="216"/>
    </row>
    <row r="82" spans="1:45" x14ac:dyDescent="0.2">
      <c r="A82" s="212" t="s">
        <v>259</v>
      </c>
      <c r="B82" s="401">
        <f t="shared" ref="B82:AO82" si="28">B54-B55</f>
        <v>0</v>
      </c>
      <c r="C82" s="401">
        <f t="shared" si="28"/>
        <v>0</v>
      </c>
      <c r="D82" s="401">
        <f t="shared" si="28"/>
        <v>0</v>
      </c>
      <c r="E82" s="401">
        <f t="shared" si="28"/>
        <v>0</v>
      </c>
      <c r="F82" s="401">
        <f t="shared" si="28"/>
        <v>0</v>
      </c>
      <c r="G82" s="401">
        <f t="shared" si="28"/>
        <v>0</v>
      </c>
      <c r="H82" s="401">
        <f t="shared" si="28"/>
        <v>0</v>
      </c>
      <c r="I82" s="401">
        <f t="shared" si="28"/>
        <v>0</v>
      </c>
      <c r="J82" s="401">
        <f t="shared" si="28"/>
        <v>0</v>
      </c>
      <c r="K82" s="401">
        <f t="shared" si="28"/>
        <v>0</v>
      </c>
      <c r="L82" s="401">
        <f t="shared" si="28"/>
        <v>0</v>
      </c>
      <c r="M82" s="401">
        <f t="shared" si="28"/>
        <v>0</v>
      </c>
      <c r="N82" s="401">
        <f t="shared" si="28"/>
        <v>0</v>
      </c>
      <c r="O82" s="401">
        <f t="shared" si="28"/>
        <v>0</v>
      </c>
      <c r="P82" s="401">
        <f t="shared" si="28"/>
        <v>0</v>
      </c>
      <c r="Q82" s="401">
        <f t="shared" si="28"/>
        <v>0</v>
      </c>
      <c r="R82" s="401">
        <f t="shared" si="28"/>
        <v>0</v>
      </c>
      <c r="S82" s="401">
        <f t="shared" si="28"/>
        <v>0</v>
      </c>
      <c r="T82" s="401">
        <f t="shared" si="28"/>
        <v>0</v>
      </c>
      <c r="U82" s="401">
        <f t="shared" si="28"/>
        <v>0</v>
      </c>
      <c r="V82" s="401">
        <f t="shared" si="28"/>
        <v>0</v>
      </c>
      <c r="W82" s="401">
        <f t="shared" si="28"/>
        <v>0</v>
      </c>
      <c r="X82" s="401">
        <f t="shared" si="28"/>
        <v>0</v>
      </c>
      <c r="Y82" s="401">
        <f t="shared" si="28"/>
        <v>0</v>
      </c>
      <c r="Z82" s="401">
        <f t="shared" si="28"/>
        <v>0</v>
      </c>
      <c r="AA82" s="401">
        <f t="shared" si="28"/>
        <v>0</v>
      </c>
      <c r="AB82" s="401">
        <f t="shared" si="28"/>
        <v>0</v>
      </c>
      <c r="AC82" s="401">
        <f t="shared" si="28"/>
        <v>0</v>
      </c>
      <c r="AD82" s="401">
        <f t="shared" si="28"/>
        <v>0</v>
      </c>
      <c r="AE82" s="401">
        <f t="shared" si="28"/>
        <v>0</v>
      </c>
      <c r="AF82" s="401">
        <f t="shared" si="28"/>
        <v>0</v>
      </c>
      <c r="AG82" s="401">
        <f t="shared" si="28"/>
        <v>0</v>
      </c>
      <c r="AH82" s="401">
        <f t="shared" si="28"/>
        <v>0</v>
      </c>
      <c r="AI82" s="401">
        <f t="shared" si="28"/>
        <v>0</v>
      </c>
      <c r="AJ82" s="401">
        <f t="shared" si="28"/>
        <v>0</v>
      </c>
      <c r="AK82" s="401">
        <f t="shared" si="28"/>
        <v>0</v>
      </c>
      <c r="AL82" s="401">
        <f t="shared" si="28"/>
        <v>0</v>
      </c>
      <c r="AM82" s="401">
        <f t="shared" si="28"/>
        <v>0</v>
      </c>
      <c r="AN82" s="401">
        <f t="shared" si="28"/>
        <v>0</v>
      </c>
      <c r="AO82" s="401">
        <f t="shared" si="28"/>
        <v>0</v>
      </c>
      <c r="AP82" s="401">
        <f>AP54-AP55</f>
        <v>0</v>
      </c>
    </row>
    <row r="83" spans="1:45" ht="14.25" x14ac:dyDescent="0.2">
      <c r="A83" s="213" t="s">
        <v>258</v>
      </c>
      <c r="B83" s="402">
        <f>SUM(B75:B82)</f>
        <v>-823868.07667649037</v>
      </c>
      <c r="C83" s="402">
        <f t="shared" ref="C83:V83" si="29">SUM(C75:C82)</f>
        <v>-9768.4418648895517</v>
      </c>
      <c r="D83" s="402">
        <f t="shared" si="29"/>
        <v>-10178.716423214926</v>
      </c>
      <c r="E83" s="402">
        <f t="shared" si="29"/>
        <v>-10606.222512989927</v>
      </c>
      <c r="F83" s="402">
        <f t="shared" si="29"/>
        <v>-11051.683858535522</v>
      </c>
      <c r="G83" s="402">
        <f t="shared" si="29"/>
        <v>-11515.854580594008</v>
      </c>
      <c r="H83" s="402">
        <f t="shared" si="29"/>
        <v>-11999.520472978962</v>
      </c>
      <c r="I83" s="402">
        <f t="shared" si="29"/>
        <v>-12503.50033284408</v>
      </c>
      <c r="J83" s="402">
        <f t="shared" si="29"/>
        <v>-13028.647346823542</v>
      </c>
      <c r="K83" s="402">
        <f t="shared" si="29"/>
        <v>-13575.85053539012</v>
      </c>
      <c r="L83" s="402">
        <f t="shared" si="29"/>
        <v>-14146.036257876483</v>
      </c>
      <c r="M83" s="402">
        <f t="shared" si="29"/>
        <v>-14740.169780707314</v>
      </c>
      <c r="N83" s="402">
        <f t="shared" si="29"/>
        <v>-15359.256911497025</v>
      </c>
      <c r="O83" s="402">
        <f t="shared" si="29"/>
        <v>-16004.345701779916</v>
      </c>
      <c r="P83" s="402">
        <f t="shared" si="29"/>
        <v>-16676.528221254652</v>
      </c>
      <c r="Q83" s="402">
        <f t="shared" si="29"/>
        <v>-17376.94240654738</v>
      </c>
      <c r="R83" s="402">
        <f t="shared" si="29"/>
        <v>-18106.773987622335</v>
      </c>
      <c r="S83" s="402">
        <f t="shared" si="29"/>
        <v>-18867.258495102476</v>
      </c>
      <c r="T83" s="402">
        <f t="shared" si="29"/>
        <v>-19659.683351896812</v>
      </c>
      <c r="U83" s="402">
        <f t="shared" si="29"/>
        <v>-20485.390052676441</v>
      </c>
      <c r="V83" s="402">
        <f t="shared" si="29"/>
        <v>-21345.776434888867</v>
      </c>
      <c r="W83" s="402">
        <f>SUM(W75:W82)</f>
        <v>-22242.299045154206</v>
      </c>
      <c r="X83" s="402">
        <f>SUM(X75:X82)</f>
        <v>-23176.475605050684</v>
      </c>
      <c r="Y83" s="402">
        <f>SUM(Y75:Y82)</f>
        <v>-24149.887580462811</v>
      </c>
      <c r="Z83" s="402">
        <f>SUM(Z75:Z82)</f>
        <v>-25164.182858842258</v>
      </c>
      <c r="AA83" s="402">
        <f t="shared" ref="AA83:AP83" si="30">SUM(AA75:AA82)</f>
        <v>-26221.078538913614</v>
      </c>
      <c r="AB83" s="402">
        <f t="shared" si="30"/>
        <v>-27322.36383754803</v>
      </c>
      <c r="AC83" s="402">
        <f t="shared" si="30"/>
        <v>-28469.903118724993</v>
      </c>
      <c r="AD83" s="402">
        <f t="shared" si="30"/>
        <v>-29665.639049711499</v>
      </c>
      <c r="AE83" s="402">
        <f t="shared" si="30"/>
        <v>-30911.595889799333</v>
      </c>
      <c r="AF83" s="402">
        <f t="shared" si="30"/>
        <v>-32209.8829171709</v>
      </c>
      <c r="AG83" s="402">
        <f t="shared" si="30"/>
        <v>-33562.697999692115</v>
      </c>
      <c r="AH83" s="402">
        <f t="shared" si="30"/>
        <v>-34972.33131567917</v>
      </c>
      <c r="AI83" s="402">
        <f t="shared" si="30"/>
        <v>-36441.169230937689</v>
      </c>
      <c r="AJ83" s="402">
        <f t="shared" si="30"/>
        <v>-37971.698338637092</v>
      </c>
      <c r="AK83" s="402">
        <f t="shared" si="30"/>
        <v>-39566.50966885985</v>
      </c>
      <c r="AL83" s="402">
        <f t="shared" si="30"/>
        <v>-41228.303074951938</v>
      </c>
      <c r="AM83" s="402">
        <f t="shared" si="30"/>
        <v>-42959.891804099956</v>
      </c>
      <c r="AN83" s="402">
        <f t="shared" si="30"/>
        <v>-44764.207259872157</v>
      </c>
      <c r="AO83" s="402">
        <f t="shared" si="30"/>
        <v>-46644.303964786799</v>
      </c>
      <c r="AP83" s="402">
        <f t="shared" si="30"/>
        <v>-48603.364731307753</v>
      </c>
    </row>
    <row r="84" spans="1:45" ht="14.25" x14ac:dyDescent="0.2">
      <c r="A84" s="213" t="s">
        <v>257</v>
      </c>
      <c r="B84" s="402">
        <f>SUM($B$83:B83)</f>
        <v>-823868.07667649037</v>
      </c>
      <c r="C84" s="402">
        <f>SUM($B$83:C83)</f>
        <v>-833636.51854137995</v>
      </c>
      <c r="D84" s="402">
        <f>SUM($B$83:D83)</f>
        <v>-843815.23496459483</v>
      </c>
      <c r="E84" s="402">
        <f>SUM($B$83:E83)</f>
        <v>-854421.45747758471</v>
      </c>
      <c r="F84" s="402">
        <f>SUM($B$83:F83)</f>
        <v>-865473.1413361202</v>
      </c>
      <c r="G84" s="402">
        <f>SUM($B$83:G83)</f>
        <v>-876988.99591671419</v>
      </c>
      <c r="H84" s="402">
        <f>SUM($B$83:H83)</f>
        <v>-888988.51638969313</v>
      </c>
      <c r="I84" s="402">
        <f>SUM($B$83:I83)</f>
        <v>-901492.01672253723</v>
      </c>
      <c r="J84" s="402">
        <f>SUM($B$83:J83)</f>
        <v>-914520.66406936082</v>
      </c>
      <c r="K84" s="402">
        <f>SUM($B$83:K83)</f>
        <v>-928096.5146047509</v>
      </c>
      <c r="L84" s="402">
        <f>SUM($B$83:L83)</f>
        <v>-942242.55086262734</v>
      </c>
      <c r="M84" s="402">
        <f>SUM($B$83:M83)</f>
        <v>-956982.72064333467</v>
      </c>
      <c r="N84" s="402">
        <f>SUM($B$83:N83)</f>
        <v>-972341.97755483165</v>
      </c>
      <c r="O84" s="402">
        <f>SUM($B$83:O83)</f>
        <v>-988346.32325661159</v>
      </c>
      <c r="P84" s="402">
        <f>SUM($B$83:P83)</f>
        <v>-1005022.8514778663</v>
      </c>
      <c r="Q84" s="402">
        <f>SUM($B$83:Q83)</f>
        <v>-1022399.7938844137</v>
      </c>
      <c r="R84" s="402">
        <f>SUM($B$83:R83)</f>
        <v>-1040506.567872036</v>
      </c>
      <c r="S84" s="402">
        <f>SUM($B$83:S83)</f>
        <v>-1059373.8263671384</v>
      </c>
      <c r="T84" s="402">
        <f>SUM($B$83:T83)</f>
        <v>-1079033.5097190351</v>
      </c>
      <c r="U84" s="402">
        <f>SUM($B$83:U83)</f>
        <v>-1099518.8997717116</v>
      </c>
      <c r="V84" s="402">
        <f>SUM($B$83:V83)</f>
        <v>-1120864.6762066004</v>
      </c>
      <c r="W84" s="402">
        <f>SUM($B$83:W83)</f>
        <v>-1143106.9752517545</v>
      </c>
      <c r="X84" s="402">
        <f>SUM($B$83:X83)</f>
        <v>-1166283.4508568053</v>
      </c>
      <c r="Y84" s="402">
        <f>SUM($B$83:Y83)</f>
        <v>-1190433.338437268</v>
      </c>
      <c r="Z84" s="402">
        <f>SUM($B$83:Z83)</f>
        <v>-1215597.5212961102</v>
      </c>
      <c r="AA84" s="402">
        <f>SUM($B$83:AA83)</f>
        <v>-1241818.5998350237</v>
      </c>
      <c r="AB84" s="402">
        <f>SUM($B$83:AB83)</f>
        <v>-1269140.9636725718</v>
      </c>
      <c r="AC84" s="402">
        <f>SUM($B$83:AC83)</f>
        <v>-1297610.8667912968</v>
      </c>
      <c r="AD84" s="402">
        <f>SUM($B$83:AD83)</f>
        <v>-1327276.5058410082</v>
      </c>
      <c r="AE84" s="402">
        <f>SUM($B$83:AE83)</f>
        <v>-1358188.1017308075</v>
      </c>
      <c r="AF84" s="402">
        <f>SUM($B$83:AF83)</f>
        <v>-1390397.9846479783</v>
      </c>
      <c r="AG84" s="402">
        <f>SUM($B$83:AG83)</f>
        <v>-1423960.6826476704</v>
      </c>
      <c r="AH84" s="402">
        <f>SUM($B$83:AH83)</f>
        <v>-1458933.0139633496</v>
      </c>
      <c r="AI84" s="402">
        <f>SUM($B$83:AI83)</f>
        <v>-1495374.1831942874</v>
      </c>
      <c r="AJ84" s="402">
        <f>SUM($B$83:AJ83)</f>
        <v>-1533345.8815329245</v>
      </c>
      <c r="AK84" s="402">
        <f>SUM($B$83:AK83)</f>
        <v>-1572912.3912017844</v>
      </c>
      <c r="AL84" s="402">
        <f>SUM($B$83:AL83)</f>
        <v>-1614140.6942767364</v>
      </c>
      <c r="AM84" s="402">
        <f>SUM($B$83:AM83)</f>
        <v>-1657100.5860808364</v>
      </c>
      <c r="AN84" s="402">
        <f>SUM($B$83:AN83)</f>
        <v>-1701864.7933407086</v>
      </c>
      <c r="AO84" s="402">
        <f>SUM($B$83:AO83)</f>
        <v>-1748509.0973054953</v>
      </c>
      <c r="AP84" s="402">
        <f>SUM($B$83:AP83)</f>
        <v>-1797112.4620368031</v>
      </c>
    </row>
    <row r="85" spans="1:45" x14ac:dyDescent="0.2">
      <c r="A85" s="212" t="s">
        <v>482</v>
      </c>
      <c r="B85" s="403">
        <f t="shared" ref="B85:AP85" si="31">1/POWER((1+$B$44),B73)</f>
        <v>0.6273824743710017</v>
      </c>
      <c r="C85" s="403">
        <f t="shared" si="31"/>
        <v>0.52064935632448273</v>
      </c>
      <c r="D85" s="403">
        <f t="shared" si="31"/>
        <v>0.43207415462612664</v>
      </c>
      <c r="E85" s="403">
        <f t="shared" si="31"/>
        <v>0.35856776317520883</v>
      </c>
      <c r="F85" s="403">
        <f t="shared" si="31"/>
        <v>0.29756660844415667</v>
      </c>
      <c r="G85" s="403">
        <f t="shared" si="31"/>
        <v>0.24694324352212174</v>
      </c>
      <c r="H85" s="403">
        <f t="shared" si="31"/>
        <v>0.20493215230051592</v>
      </c>
      <c r="I85" s="403">
        <f t="shared" si="31"/>
        <v>0.1700681761830008</v>
      </c>
      <c r="J85" s="403">
        <f t="shared" si="31"/>
        <v>0.14113541591950271</v>
      </c>
      <c r="K85" s="403">
        <f t="shared" si="31"/>
        <v>0.11712482648921385</v>
      </c>
      <c r="L85" s="403">
        <f t="shared" si="31"/>
        <v>9.719902613212765E-2</v>
      </c>
      <c r="M85" s="403">
        <f t="shared" si="31"/>
        <v>8.0663092225832109E-2</v>
      </c>
      <c r="N85" s="403">
        <f t="shared" si="31"/>
        <v>6.6940325498615838E-2</v>
      </c>
      <c r="O85" s="403">
        <f t="shared" si="31"/>
        <v>5.5552137343249659E-2</v>
      </c>
      <c r="P85" s="403">
        <f t="shared" si="31"/>
        <v>4.6101358791078552E-2</v>
      </c>
      <c r="Q85" s="403">
        <f t="shared" si="31"/>
        <v>3.825838903823945E-2</v>
      </c>
      <c r="R85" s="403">
        <f t="shared" si="31"/>
        <v>3.174970044667174E-2</v>
      </c>
      <c r="S85" s="403">
        <f t="shared" si="31"/>
        <v>2.6348299125868668E-2</v>
      </c>
      <c r="T85" s="403">
        <f t="shared" si="31"/>
        <v>2.1865808403210511E-2</v>
      </c>
      <c r="U85" s="403">
        <f t="shared" si="31"/>
        <v>1.814589908980126E-2</v>
      </c>
      <c r="V85" s="403">
        <f t="shared" si="31"/>
        <v>1.5058837418922204E-2</v>
      </c>
      <c r="W85" s="403">
        <f t="shared" si="31"/>
        <v>1.2496960513628384E-2</v>
      </c>
      <c r="X85" s="403">
        <f t="shared" si="31"/>
        <v>1.0370921588073345E-2</v>
      </c>
      <c r="Y85" s="403">
        <f t="shared" si="31"/>
        <v>8.6065739320110735E-3</v>
      </c>
      <c r="Z85" s="403">
        <f t="shared" si="31"/>
        <v>7.1423850058183183E-3</v>
      </c>
      <c r="AA85" s="403">
        <f t="shared" si="31"/>
        <v>5.9272904612600145E-3</v>
      </c>
      <c r="AB85" s="403">
        <f t="shared" si="31"/>
        <v>4.9189132458589318E-3</v>
      </c>
      <c r="AC85" s="403">
        <f t="shared" si="31"/>
        <v>4.082085681210732E-3</v>
      </c>
      <c r="AD85" s="403">
        <f t="shared" si="31"/>
        <v>3.3876229719591129E-3</v>
      </c>
      <c r="AE85" s="403">
        <f t="shared" si="31"/>
        <v>2.8113053709204251E-3</v>
      </c>
      <c r="AF85" s="403">
        <f t="shared" si="31"/>
        <v>2.3330335028385286E-3</v>
      </c>
      <c r="AG85" s="403">
        <f t="shared" si="31"/>
        <v>1.9361273882477412E-3</v>
      </c>
      <c r="AH85" s="403">
        <f t="shared" si="31"/>
        <v>1.6067447205375444E-3</v>
      </c>
      <c r="AI85" s="403">
        <f t="shared" si="31"/>
        <v>1.3333981083299121E-3</v>
      </c>
      <c r="AJ85" s="403">
        <f t="shared" si="31"/>
        <v>1.1065544467468149E-3</v>
      </c>
      <c r="AK85" s="403">
        <f t="shared" si="31"/>
        <v>9.1830244543304122E-4</v>
      </c>
      <c r="AL85" s="403">
        <f t="shared" si="31"/>
        <v>7.6207671820169396E-4</v>
      </c>
      <c r="AM85" s="403">
        <f t="shared" si="31"/>
        <v>6.3242881178563804E-4</v>
      </c>
      <c r="AN85" s="403">
        <f t="shared" si="31"/>
        <v>5.2483718820384888E-4</v>
      </c>
      <c r="AO85" s="403">
        <f t="shared" si="31"/>
        <v>4.3554953377912764E-4</v>
      </c>
      <c r="AP85" s="403">
        <f t="shared" si="31"/>
        <v>3.6145189525238806E-4</v>
      </c>
    </row>
    <row r="86" spans="1:45" ht="28.5" x14ac:dyDescent="0.2">
      <c r="A86" s="211" t="s">
        <v>256</v>
      </c>
      <c r="B86" s="402">
        <f>B83*B85</f>
        <v>-516880.3925005747</v>
      </c>
      <c r="C86" s="402">
        <f>C83*C85</f>
        <v>-5085.932969247875</v>
      </c>
      <c r="D86" s="402">
        <f t="shared" ref="D86:AO86" si="32">D83*D85</f>
        <v>-4397.9602937396603</v>
      </c>
      <c r="E86" s="402">
        <f t="shared" si="32"/>
        <v>-3803.0494822213404</v>
      </c>
      <c r="F86" s="402">
        <f t="shared" si="32"/>
        <v>-3288.6120833814462</v>
      </c>
      <c r="G86" s="402">
        <f t="shared" si="32"/>
        <v>-2843.7624820609672</v>
      </c>
      <c r="H86" s="402">
        <f t="shared" si="32"/>
        <v>-2459.0875571016836</v>
      </c>
      <c r="I86" s="402">
        <f t="shared" si="32"/>
        <v>-2126.4474975103362</v>
      </c>
      <c r="J86" s="402">
        <f t="shared" si="32"/>
        <v>-1838.8035621624661</v>
      </c>
      <c r="K86" s="402">
        <f t="shared" si="32"/>
        <v>-1590.0691384010688</v>
      </c>
      <c r="L86" s="402">
        <f t="shared" si="32"/>
        <v>-1374.9809478953616</v>
      </c>
      <c r="M86" s="402">
        <f t="shared" si="32"/>
        <v>-1188.9876744456176</v>
      </c>
      <c r="N86" s="402">
        <f t="shared" si="32"/>
        <v>-1028.1536570724759</v>
      </c>
      <c r="O86" s="402">
        <f t="shared" si="32"/>
        <v>-889.07561051412517</v>
      </c>
      <c r="P86" s="402">
        <f t="shared" si="32"/>
        <v>-768.81061091760773</v>
      </c>
      <c r="Q86" s="402">
        <f t="shared" si="32"/>
        <v>-664.8138228847705</v>
      </c>
      <c r="R86" s="402">
        <f t="shared" si="32"/>
        <v>-574.88465016259704</v>
      </c>
      <c r="S86" s="402">
        <f t="shared" si="32"/>
        <v>-497.12017051404678</v>
      </c>
      <c r="T86" s="402">
        <f t="shared" si="32"/>
        <v>-429.87486944036311</v>
      </c>
      <c r="U86" s="402">
        <f t="shared" si="32"/>
        <v>-371.72582071108525</v>
      </c>
      <c r="V86" s="402">
        <f t="shared" si="32"/>
        <v>-321.44257691365226</v>
      </c>
      <c r="W86" s="402">
        <f t="shared" si="32"/>
        <v>-277.96113289960641</v>
      </c>
      <c r="X86" s="402">
        <f t="shared" si="32"/>
        <v>-240.36141118787538</v>
      </c>
      <c r="Y86" s="402">
        <f t="shared" si="32"/>
        <v>-207.84779291100921</v>
      </c>
      <c r="Z86" s="402">
        <f t="shared" si="32"/>
        <v>-179.73228233466529</v>
      </c>
      <c r="AA86" s="402">
        <f t="shared" si="32"/>
        <v>-155.41994870765234</v>
      </c>
      <c r="AB86" s="402">
        <f t="shared" si="32"/>
        <v>-134.39633738869207</v>
      </c>
      <c r="AC86" s="402">
        <f t="shared" si="32"/>
        <v>-116.21658386640405</v>
      </c>
      <c r="AD86" s="402">
        <f t="shared" si="32"/>
        <v>-100.49600032264998</v>
      </c>
      <c r="AE86" s="402">
        <f t="shared" si="32"/>
        <v>-86.901935548714604</v>
      </c>
      <c r="AF86" s="402">
        <f t="shared" si="32"/>
        <v>-75.146735968266114</v>
      </c>
      <c r="AG86" s="402">
        <f t="shared" si="32"/>
        <v>-64.981658820691578</v>
      </c>
      <c r="AH86" s="402">
        <f t="shared" si="32"/>
        <v>-56.191608706357336</v>
      </c>
      <c r="AI86" s="402">
        <f t="shared" si="32"/>
        <v>-48.590586117862507</v>
      </c>
      <c r="AJ86" s="402">
        <f t="shared" si="32"/>
        <v>-42.01775164714752</v>
      </c>
      <c r="AK86" s="402">
        <f t="shared" si="32"/>
        <v>-36.334022586164068</v>
      </c>
      <c r="AL86" s="402">
        <f t="shared" si="32"/>
        <v>-31.419129904384182</v>
      </c>
      <c r="AM86" s="402">
        <f t="shared" si="32"/>
        <v>-27.169073328106506</v>
      </c>
      <c r="AN86" s="402">
        <f t="shared" si="32"/>
        <v>-23.493920670445622</v>
      </c>
      <c r="AO86" s="402">
        <f t="shared" si="32"/>
        <v>-20.315904845314805</v>
      </c>
      <c r="AP86" s="402">
        <f>AP83*AP85</f>
        <v>-17.567778297774261</v>
      </c>
    </row>
    <row r="87" spans="1:45" ht="14.25" x14ac:dyDescent="0.2">
      <c r="A87" s="211" t="s">
        <v>255</v>
      </c>
      <c r="B87" s="402">
        <f>SUM($B$86:B86)</f>
        <v>-516880.3925005747</v>
      </c>
      <c r="C87" s="402">
        <f>SUM($B$86:C86)</f>
        <v>-521966.32546982256</v>
      </c>
      <c r="D87" s="402">
        <f>SUM($B$86:D86)</f>
        <v>-526364.28576356219</v>
      </c>
      <c r="E87" s="402">
        <f>SUM($B$86:E86)</f>
        <v>-530167.33524578356</v>
      </c>
      <c r="F87" s="402">
        <f>SUM($B$86:F86)</f>
        <v>-533455.94732916495</v>
      </c>
      <c r="G87" s="402">
        <f>SUM($B$86:G86)</f>
        <v>-536299.70981122588</v>
      </c>
      <c r="H87" s="402">
        <f>SUM($B$86:H86)</f>
        <v>-538758.79736832762</v>
      </c>
      <c r="I87" s="402">
        <f>SUM($B$86:I86)</f>
        <v>-540885.24486583797</v>
      </c>
      <c r="J87" s="402">
        <f>SUM($B$86:J86)</f>
        <v>-542724.04842800042</v>
      </c>
      <c r="K87" s="402">
        <f>SUM($B$86:K86)</f>
        <v>-544314.11756640149</v>
      </c>
      <c r="L87" s="402">
        <f>SUM($B$86:L86)</f>
        <v>-545689.09851429681</v>
      </c>
      <c r="M87" s="402">
        <f>SUM($B$86:M86)</f>
        <v>-546878.08618874243</v>
      </c>
      <c r="N87" s="402">
        <f>SUM($B$86:N86)</f>
        <v>-547906.23984581488</v>
      </c>
      <c r="O87" s="402">
        <f>SUM($B$86:O86)</f>
        <v>-548795.31545632903</v>
      </c>
      <c r="P87" s="402">
        <f>SUM($B$86:P86)</f>
        <v>-549564.12606724666</v>
      </c>
      <c r="Q87" s="402">
        <f>SUM($B$86:Q86)</f>
        <v>-550228.93989013147</v>
      </c>
      <c r="R87" s="402">
        <f>SUM($B$86:R86)</f>
        <v>-550803.82454029412</v>
      </c>
      <c r="S87" s="402">
        <f>SUM($B$86:S86)</f>
        <v>-551300.94471080822</v>
      </c>
      <c r="T87" s="402">
        <f>SUM($B$86:T86)</f>
        <v>-551730.81958024856</v>
      </c>
      <c r="U87" s="402">
        <f>SUM($B$86:U86)</f>
        <v>-552102.54540095967</v>
      </c>
      <c r="V87" s="402">
        <f>SUM($B$86:V86)</f>
        <v>-552423.9879778733</v>
      </c>
      <c r="W87" s="402">
        <f>SUM($B$86:W86)</f>
        <v>-552701.94911077293</v>
      </c>
      <c r="X87" s="402">
        <f>SUM($B$86:X86)</f>
        <v>-552942.31052196084</v>
      </c>
      <c r="Y87" s="402">
        <f>SUM($B$86:Y86)</f>
        <v>-553150.15831487183</v>
      </c>
      <c r="Z87" s="402">
        <f>SUM($B$86:Z86)</f>
        <v>-553329.89059720654</v>
      </c>
      <c r="AA87" s="402">
        <f>SUM($B$86:AA86)</f>
        <v>-553485.31054591422</v>
      </c>
      <c r="AB87" s="402">
        <f>SUM($B$86:AB86)</f>
        <v>-553619.70688330289</v>
      </c>
      <c r="AC87" s="402">
        <f>SUM($B$86:AC86)</f>
        <v>-553735.92346716928</v>
      </c>
      <c r="AD87" s="402">
        <f>SUM($B$86:AD86)</f>
        <v>-553836.41946749191</v>
      </c>
      <c r="AE87" s="402">
        <f>SUM($B$86:AE86)</f>
        <v>-553923.32140304067</v>
      </c>
      <c r="AF87" s="402">
        <f>SUM($B$86:AF86)</f>
        <v>-553998.46813900897</v>
      </c>
      <c r="AG87" s="402">
        <f>SUM($B$86:AG86)</f>
        <v>-554063.44979782961</v>
      </c>
      <c r="AH87" s="402">
        <f>SUM($B$86:AH86)</f>
        <v>-554119.64140653599</v>
      </c>
      <c r="AI87" s="402">
        <f>SUM($B$86:AI86)</f>
        <v>-554168.2319926538</v>
      </c>
      <c r="AJ87" s="402">
        <f>SUM($B$86:AJ86)</f>
        <v>-554210.24974430096</v>
      </c>
      <c r="AK87" s="402">
        <f>SUM($B$86:AK86)</f>
        <v>-554246.58376688708</v>
      </c>
      <c r="AL87" s="402">
        <f>SUM($B$86:AL86)</f>
        <v>-554278.00289679144</v>
      </c>
      <c r="AM87" s="402">
        <f>SUM($B$86:AM86)</f>
        <v>-554305.17197011958</v>
      </c>
      <c r="AN87" s="402">
        <f>SUM($B$86:AN86)</f>
        <v>-554328.66589079006</v>
      </c>
      <c r="AO87" s="402">
        <f>SUM($B$86:AO86)</f>
        <v>-554348.98179563542</v>
      </c>
      <c r="AP87" s="402">
        <f>SUM($B$86:AP86)</f>
        <v>-554366.54957393324</v>
      </c>
    </row>
    <row r="88" spans="1:45" ht="14.25" x14ac:dyDescent="0.2">
      <c r="A88" s="211" t="s">
        <v>254</v>
      </c>
      <c r="B88" s="404">
        <f>IF((ISERR(IRR($B$83:B83))),0,IF(IRR($B$83:B83)&lt;0,0,IRR($B$83:B83)))</f>
        <v>0</v>
      </c>
      <c r="C88" s="404">
        <f>IF((ISERR(IRR($B$83:C83))),0,IF(IRR($B$83:C83)&lt;0,0,IRR($B$83:C83)))</f>
        <v>0</v>
      </c>
      <c r="D88" s="404">
        <f>IF((ISERR(IRR($B$83:D83))),0,IF(IRR($B$83:D83)&lt;0,0,IRR($B$83:D83)))</f>
        <v>0</v>
      </c>
      <c r="E88" s="404">
        <f>IF((ISERR(IRR($B$83:E83))),0,IF(IRR($B$83:E83)&lt;0,0,IRR($B$83:E83)))</f>
        <v>0</v>
      </c>
      <c r="F88" s="404">
        <f>IF((ISERR(IRR($B$83:F83))),0,IF(IRR($B$83:F83)&lt;0,0,IRR($B$83:F83)))</f>
        <v>0</v>
      </c>
      <c r="G88" s="404">
        <f>IF((ISERR(IRR($B$83:G83))),0,IF(IRR($B$83:G83)&lt;0,0,IRR($B$83:G83)))</f>
        <v>0</v>
      </c>
      <c r="H88" s="404">
        <f>IF((ISERR(IRR($B$83:H83))),0,IF(IRR($B$83:H83)&lt;0,0,IRR($B$83:H83)))</f>
        <v>0</v>
      </c>
      <c r="I88" s="404">
        <f>IF((ISERR(IRR($B$83:I83))),0,IF(IRR($B$83:I83)&lt;0,0,IRR($B$83:I83)))</f>
        <v>0</v>
      </c>
      <c r="J88" s="404">
        <f>IF((ISERR(IRR($B$83:J83))),0,IF(IRR($B$83:J83)&lt;0,0,IRR($B$83:J83)))</f>
        <v>0</v>
      </c>
      <c r="K88" s="404">
        <f>IF((ISERR(IRR($B$83:K83))),0,IF(IRR($B$83:K83)&lt;0,0,IRR($B$83:K83)))</f>
        <v>0</v>
      </c>
      <c r="L88" s="404">
        <f>IF((ISERR(IRR($B$83:L83))),0,IF(IRR($B$83:L83)&lt;0,0,IRR($B$83:L83)))</f>
        <v>0</v>
      </c>
      <c r="M88" s="404">
        <f>IF((ISERR(IRR($B$83:M83))),0,IF(IRR($B$83:M83)&lt;0,0,IRR($B$83:M83)))</f>
        <v>0</v>
      </c>
      <c r="N88" s="404">
        <f>IF((ISERR(IRR($B$83:N83))),0,IF(IRR($B$83:N83)&lt;0,0,IRR($B$83:N83)))</f>
        <v>0</v>
      </c>
      <c r="O88" s="404">
        <f>IF((ISERR(IRR($B$83:O83))),0,IF(IRR($B$83:O83)&lt;0,0,IRR($B$83:O83)))</f>
        <v>0</v>
      </c>
      <c r="P88" s="404">
        <f>IF((ISERR(IRR($B$83:P83))),0,IF(IRR($B$83:P83)&lt;0,0,IRR($B$83:P83)))</f>
        <v>0</v>
      </c>
      <c r="Q88" s="404">
        <f>IF((ISERR(IRR($B$83:Q83))),0,IF(IRR($B$83:Q83)&lt;0,0,IRR($B$83:Q83)))</f>
        <v>0</v>
      </c>
      <c r="R88" s="404">
        <f>IF((ISERR(IRR($B$83:R83))),0,IF(IRR($B$83:R83)&lt;0,0,IRR($B$83:R83)))</f>
        <v>0</v>
      </c>
      <c r="S88" s="404">
        <f>IF((ISERR(IRR($B$83:S83))),0,IF(IRR($B$83:S83)&lt;0,0,IRR($B$83:S83)))</f>
        <v>0</v>
      </c>
      <c r="T88" s="404">
        <f>IF((ISERR(IRR($B$83:T83))),0,IF(IRR($B$83:T83)&lt;0,0,IRR($B$83:T83)))</f>
        <v>0</v>
      </c>
      <c r="U88" s="404">
        <f>IF((ISERR(IRR($B$83:U83))),0,IF(IRR($B$83:U83)&lt;0,0,IRR($B$83:U83)))</f>
        <v>0</v>
      </c>
      <c r="V88" s="404">
        <f>IF((ISERR(IRR($B$83:V83))),0,IF(IRR($B$83:V83)&lt;0,0,IRR($B$83:V83)))</f>
        <v>0</v>
      </c>
      <c r="W88" s="404">
        <f>IF((ISERR(IRR($B$83:W83))),0,IF(IRR($B$83:W83)&lt;0,0,IRR($B$83:W83)))</f>
        <v>0</v>
      </c>
      <c r="X88" s="404">
        <f>IF((ISERR(IRR($B$83:X83))),0,IF(IRR($B$83:X83)&lt;0,0,IRR($B$83:X83)))</f>
        <v>0</v>
      </c>
      <c r="Y88" s="404">
        <f>IF((ISERR(IRR($B$83:Y83))),0,IF(IRR($B$83:Y83)&lt;0,0,IRR($B$83:Y83)))</f>
        <v>0</v>
      </c>
      <c r="Z88" s="404">
        <f>IF((ISERR(IRR($B$83:Z83))),0,IF(IRR($B$83:Z83)&lt;0,0,IRR($B$83:Z83)))</f>
        <v>0</v>
      </c>
      <c r="AA88" s="404">
        <f>IF((ISERR(IRR($B$83:AA83))),0,IF(IRR($B$83:AA83)&lt;0,0,IRR($B$83:AA83)))</f>
        <v>0</v>
      </c>
      <c r="AB88" s="404">
        <f>IF((ISERR(IRR($B$83:AB83))),0,IF(IRR($B$83:AB83)&lt;0,0,IRR($B$83:AB83)))</f>
        <v>0</v>
      </c>
      <c r="AC88" s="404">
        <f>IF((ISERR(IRR($B$83:AC83))),0,IF(IRR($B$83:AC83)&lt;0,0,IRR($B$83:AC83)))</f>
        <v>0</v>
      </c>
      <c r="AD88" s="404">
        <f>IF((ISERR(IRR($B$83:AD83))),0,IF(IRR($B$83:AD83)&lt;0,0,IRR($B$83:AD83)))</f>
        <v>0</v>
      </c>
      <c r="AE88" s="404">
        <f>IF((ISERR(IRR($B$83:AE83))),0,IF(IRR($B$83:AE83)&lt;0,0,IRR($B$83:AE83)))</f>
        <v>0</v>
      </c>
      <c r="AF88" s="404">
        <f>IF((ISERR(IRR($B$83:AF83))),0,IF(IRR($B$83:AF83)&lt;0,0,IRR($B$83:AF83)))</f>
        <v>0</v>
      </c>
      <c r="AG88" s="404">
        <f>IF((ISERR(IRR($B$83:AG83))),0,IF(IRR($B$83:AG83)&lt;0,0,IRR($B$83:AG83)))</f>
        <v>0</v>
      </c>
      <c r="AH88" s="404">
        <f>IF((ISERR(IRR($B$83:AH83))),0,IF(IRR($B$83:AH83)&lt;0,0,IRR($B$83:AH83)))</f>
        <v>0</v>
      </c>
      <c r="AI88" s="404">
        <f>IF((ISERR(IRR($B$83:AI83))),0,IF(IRR($B$83:AI83)&lt;0,0,IRR($B$83:AI83)))</f>
        <v>0</v>
      </c>
      <c r="AJ88" s="404">
        <f>IF((ISERR(IRR($B$83:AJ83))),0,IF(IRR($B$83:AJ83)&lt;0,0,IRR($B$83:AJ83)))</f>
        <v>0</v>
      </c>
      <c r="AK88" s="404">
        <f>IF((ISERR(IRR($B$83:AK83))),0,IF(IRR($B$83:AK83)&lt;0,0,IRR($B$83:AK83)))</f>
        <v>0</v>
      </c>
      <c r="AL88" s="404">
        <f>IF((ISERR(IRR($B$83:AL83))),0,IF(IRR($B$83:AL83)&lt;0,0,IRR($B$83:AL83)))</f>
        <v>0</v>
      </c>
      <c r="AM88" s="404">
        <f>IF((ISERR(IRR($B$83:AM83))),0,IF(IRR($B$83:AM83)&lt;0,0,IRR($B$83:AM83)))</f>
        <v>0</v>
      </c>
      <c r="AN88" s="404">
        <f>IF((ISERR(IRR($B$83:AN83))),0,IF(IRR($B$83:AN83)&lt;0,0,IRR($B$83:AN83)))</f>
        <v>0</v>
      </c>
      <c r="AO88" s="404">
        <f>IF((ISERR(IRR($B$83:AO83))),0,IF(IRR($B$83:AO83)&lt;0,0,IRR($B$83:AO83)))</f>
        <v>0</v>
      </c>
      <c r="AP88" s="404">
        <f>IF((ISERR(IRR($B$83:AP83))),0,IF(IRR($B$83:AP83)&lt;0,0,IRR($B$83:AP83)))</f>
        <v>0</v>
      </c>
    </row>
    <row r="89" spans="1:45" ht="14.25" x14ac:dyDescent="0.2">
      <c r="A89" s="211" t="s">
        <v>253</v>
      </c>
      <c r="B89" s="405">
        <f>IF(AND(B84&gt;0,A84&lt;0),(B74-(B84/(B84-A84))),0)</f>
        <v>0</v>
      </c>
      <c r="C89" s="405">
        <f t="shared" ref="C89:AP89" si="33">IF(AND(C84&gt;0,B84&lt;0),(C74-(C84/(C84-B84))),0)</f>
        <v>0</v>
      </c>
      <c r="D89" s="405">
        <f t="shared" si="33"/>
        <v>0</v>
      </c>
      <c r="E89" s="405">
        <f t="shared" si="33"/>
        <v>0</v>
      </c>
      <c r="F89" s="405">
        <f t="shared" si="33"/>
        <v>0</v>
      </c>
      <c r="G89" s="405">
        <f t="shared" si="33"/>
        <v>0</v>
      </c>
      <c r="H89" s="405">
        <f>IF(AND(H84&gt;0,G84&lt;0),(H74-(H84/(H84-G84))),0)</f>
        <v>0</v>
      </c>
      <c r="I89" s="405">
        <f t="shared" si="33"/>
        <v>0</v>
      </c>
      <c r="J89" s="405">
        <f t="shared" si="33"/>
        <v>0</v>
      </c>
      <c r="K89" s="405">
        <f t="shared" si="33"/>
        <v>0</v>
      </c>
      <c r="L89" s="405">
        <f t="shared" si="33"/>
        <v>0</v>
      </c>
      <c r="M89" s="405">
        <f t="shared" si="33"/>
        <v>0</v>
      </c>
      <c r="N89" s="405">
        <f t="shared" si="33"/>
        <v>0</v>
      </c>
      <c r="O89" s="405">
        <f t="shared" si="33"/>
        <v>0</v>
      </c>
      <c r="P89" s="405">
        <f t="shared" si="33"/>
        <v>0</v>
      </c>
      <c r="Q89" s="405">
        <f t="shared" si="33"/>
        <v>0</v>
      </c>
      <c r="R89" s="405">
        <f t="shared" si="33"/>
        <v>0</v>
      </c>
      <c r="S89" s="405">
        <f t="shared" si="33"/>
        <v>0</v>
      </c>
      <c r="T89" s="405">
        <f t="shared" si="33"/>
        <v>0</v>
      </c>
      <c r="U89" s="405">
        <f t="shared" si="33"/>
        <v>0</v>
      </c>
      <c r="V89" s="405">
        <f t="shared" si="33"/>
        <v>0</v>
      </c>
      <c r="W89" s="405">
        <f t="shared" si="33"/>
        <v>0</v>
      </c>
      <c r="X89" s="405">
        <f t="shared" si="33"/>
        <v>0</v>
      </c>
      <c r="Y89" s="405">
        <f t="shared" si="33"/>
        <v>0</v>
      </c>
      <c r="Z89" s="405">
        <f t="shared" si="33"/>
        <v>0</v>
      </c>
      <c r="AA89" s="405">
        <f t="shared" si="33"/>
        <v>0</v>
      </c>
      <c r="AB89" s="405">
        <f t="shared" si="33"/>
        <v>0</v>
      </c>
      <c r="AC89" s="405">
        <f t="shared" si="33"/>
        <v>0</v>
      </c>
      <c r="AD89" s="405">
        <f t="shared" si="33"/>
        <v>0</v>
      </c>
      <c r="AE89" s="405">
        <f t="shared" si="33"/>
        <v>0</v>
      </c>
      <c r="AF89" s="405">
        <f t="shared" si="33"/>
        <v>0</v>
      </c>
      <c r="AG89" s="405">
        <f t="shared" si="33"/>
        <v>0</v>
      </c>
      <c r="AH89" s="405">
        <f t="shared" si="33"/>
        <v>0</v>
      </c>
      <c r="AI89" s="405">
        <f t="shared" si="33"/>
        <v>0</v>
      </c>
      <c r="AJ89" s="405">
        <f t="shared" si="33"/>
        <v>0</v>
      </c>
      <c r="AK89" s="405">
        <f t="shared" si="33"/>
        <v>0</v>
      </c>
      <c r="AL89" s="405">
        <f t="shared" si="33"/>
        <v>0</v>
      </c>
      <c r="AM89" s="405">
        <f t="shared" si="33"/>
        <v>0</v>
      </c>
      <c r="AN89" s="405">
        <f t="shared" si="33"/>
        <v>0</v>
      </c>
      <c r="AO89" s="405">
        <f t="shared" si="33"/>
        <v>0</v>
      </c>
      <c r="AP89" s="405">
        <f t="shared" si="33"/>
        <v>0</v>
      </c>
    </row>
    <row r="90" spans="1:45" ht="15" thickBot="1" x14ac:dyDescent="0.25">
      <c r="A90" s="221" t="s">
        <v>252</v>
      </c>
      <c r="B90" s="222">
        <f t="shared" ref="B90:AP90" si="34">IF(AND(B87&gt;0,A87&lt;0),(B74-(B87/(B87-A87))),0)</f>
        <v>0</v>
      </c>
      <c r="C90" s="222">
        <f t="shared" si="34"/>
        <v>0</v>
      </c>
      <c r="D90" s="222">
        <f t="shared" si="34"/>
        <v>0</v>
      </c>
      <c r="E90" s="222">
        <f t="shared" si="34"/>
        <v>0</v>
      </c>
      <c r="F90" s="222">
        <f t="shared" si="34"/>
        <v>0</v>
      </c>
      <c r="G90" s="222">
        <f t="shared" si="34"/>
        <v>0</v>
      </c>
      <c r="H90" s="222">
        <f t="shared" si="34"/>
        <v>0</v>
      </c>
      <c r="I90" s="222">
        <f t="shared" si="34"/>
        <v>0</v>
      </c>
      <c r="J90" s="222">
        <f t="shared" si="34"/>
        <v>0</v>
      </c>
      <c r="K90" s="222">
        <f t="shared" si="34"/>
        <v>0</v>
      </c>
      <c r="L90" s="222">
        <f t="shared" si="34"/>
        <v>0</v>
      </c>
      <c r="M90" s="222">
        <f t="shared" si="34"/>
        <v>0</v>
      </c>
      <c r="N90" s="222">
        <f t="shared" si="34"/>
        <v>0</v>
      </c>
      <c r="O90" s="222">
        <f t="shared" si="34"/>
        <v>0</v>
      </c>
      <c r="P90" s="222">
        <f t="shared" si="34"/>
        <v>0</v>
      </c>
      <c r="Q90" s="222">
        <f t="shared" si="34"/>
        <v>0</v>
      </c>
      <c r="R90" s="222">
        <f t="shared" si="34"/>
        <v>0</v>
      </c>
      <c r="S90" s="222">
        <f t="shared" si="34"/>
        <v>0</v>
      </c>
      <c r="T90" s="222">
        <f t="shared" si="34"/>
        <v>0</v>
      </c>
      <c r="U90" s="222">
        <f t="shared" si="34"/>
        <v>0</v>
      </c>
      <c r="V90" s="222">
        <f t="shared" si="34"/>
        <v>0</v>
      </c>
      <c r="W90" s="222">
        <f t="shared" si="34"/>
        <v>0</v>
      </c>
      <c r="X90" s="222">
        <f t="shared" si="34"/>
        <v>0</v>
      </c>
      <c r="Y90" s="222">
        <f t="shared" si="34"/>
        <v>0</v>
      </c>
      <c r="Z90" s="222">
        <f t="shared" si="34"/>
        <v>0</v>
      </c>
      <c r="AA90" s="222">
        <f t="shared" si="34"/>
        <v>0</v>
      </c>
      <c r="AB90" s="222">
        <f t="shared" si="34"/>
        <v>0</v>
      </c>
      <c r="AC90" s="222">
        <f t="shared" si="34"/>
        <v>0</v>
      </c>
      <c r="AD90" s="222">
        <f t="shared" si="34"/>
        <v>0</v>
      </c>
      <c r="AE90" s="222">
        <f t="shared" si="34"/>
        <v>0</v>
      </c>
      <c r="AF90" s="222">
        <f t="shared" si="34"/>
        <v>0</v>
      </c>
      <c r="AG90" s="222">
        <f t="shared" si="34"/>
        <v>0</v>
      </c>
      <c r="AH90" s="222">
        <f t="shared" si="34"/>
        <v>0</v>
      </c>
      <c r="AI90" s="222">
        <f t="shared" si="34"/>
        <v>0</v>
      </c>
      <c r="AJ90" s="222">
        <f t="shared" si="34"/>
        <v>0</v>
      </c>
      <c r="AK90" s="222">
        <f t="shared" si="34"/>
        <v>0</v>
      </c>
      <c r="AL90" s="222">
        <f t="shared" si="34"/>
        <v>0</v>
      </c>
      <c r="AM90" s="222">
        <f t="shared" si="34"/>
        <v>0</v>
      </c>
      <c r="AN90" s="222">
        <f t="shared" si="34"/>
        <v>0</v>
      </c>
      <c r="AO90" s="222">
        <f t="shared" si="34"/>
        <v>0</v>
      </c>
      <c r="AP90" s="222">
        <f t="shared" si="34"/>
        <v>0</v>
      </c>
    </row>
    <row r="91" spans="1:45" s="199" customFormat="1" x14ac:dyDescent="0.2">
      <c r="A91" s="173"/>
      <c r="B91" s="223">
        <v>2020</v>
      </c>
      <c r="C91" s="223">
        <f>B91+1</f>
        <v>2021</v>
      </c>
      <c r="D91" s="158">
        <f t="shared" ref="D91:AP91" si="35">C91+1</f>
        <v>2022</v>
      </c>
      <c r="E91" s="158">
        <f t="shared" si="35"/>
        <v>2023</v>
      </c>
      <c r="F91" s="158">
        <f t="shared" si="35"/>
        <v>2024</v>
      </c>
      <c r="G91" s="158">
        <f t="shared" si="35"/>
        <v>2025</v>
      </c>
      <c r="H91" s="158">
        <f t="shared" si="35"/>
        <v>2026</v>
      </c>
      <c r="I91" s="158">
        <f t="shared" si="35"/>
        <v>2027</v>
      </c>
      <c r="J91" s="158">
        <f t="shared" si="35"/>
        <v>2028</v>
      </c>
      <c r="K91" s="158">
        <f t="shared" si="35"/>
        <v>2029</v>
      </c>
      <c r="L91" s="158">
        <f t="shared" si="35"/>
        <v>2030</v>
      </c>
      <c r="M91" s="158">
        <f t="shared" si="35"/>
        <v>2031</v>
      </c>
      <c r="N91" s="158">
        <f t="shared" si="35"/>
        <v>2032</v>
      </c>
      <c r="O91" s="158">
        <f t="shared" si="35"/>
        <v>2033</v>
      </c>
      <c r="P91" s="158">
        <f t="shared" si="35"/>
        <v>2034</v>
      </c>
      <c r="Q91" s="158">
        <f t="shared" si="35"/>
        <v>2035</v>
      </c>
      <c r="R91" s="158">
        <f t="shared" si="35"/>
        <v>2036</v>
      </c>
      <c r="S91" s="158">
        <f t="shared" si="35"/>
        <v>2037</v>
      </c>
      <c r="T91" s="158">
        <f t="shared" si="35"/>
        <v>2038</v>
      </c>
      <c r="U91" s="158">
        <f t="shared" si="35"/>
        <v>2039</v>
      </c>
      <c r="V91" s="158">
        <f t="shared" si="35"/>
        <v>2040</v>
      </c>
      <c r="W91" s="158">
        <f t="shared" si="35"/>
        <v>2041</v>
      </c>
      <c r="X91" s="158">
        <f t="shared" si="35"/>
        <v>2042</v>
      </c>
      <c r="Y91" s="158">
        <f t="shared" si="35"/>
        <v>2043</v>
      </c>
      <c r="Z91" s="158">
        <f t="shared" si="35"/>
        <v>2044</v>
      </c>
      <c r="AA91" s="158">
        <f t="shared" si="35"/>
        <v>2045</v>
      </c>
      <c r="AB91" s="158">
        <f t="shared" si="35"/>
        <v>2046</v>
      </c>
      <c r="AC91" s="158">
        <f t="shared" si="35"/>
        <v>2047</v>
      </c>
      <c r="AD91" s="158">
        <f t="shared" si="35"/>
        <v>2048</v>
      </c>
      <c r="AE91" s="158">
        <f t="shared" si="35"/>
        <v>2049</v>
      </c>
      <c r="AF91" s="158">
        <f t="shared" si="35"/>
        <v>2050</v>
      </c>
      <c r="AG91" s="158">
        <f t="shared" si="35"/>
        <v>2051</v>
      </c>
      <c r="AH91" s="158">
        <f t="shared" si="35"/>
        <v>2052</v>
      </c>
      <c r="AI91" s="158">
        <f t="shared" si="35"/>
        <v>2053</v>
      </c>
      <c r="AJ91" s="158">
        <f t="shared" si="35"/>
        <v>2054</v>
      </c>
      <c r="AK91" s="158">
        <f t="shared" si="35"/>
        <v>2055</v>
      </c>
      <c r="AL91" s="158">
        <f t="shared" si="35"/>
        <v>2056</v>
      </c>
      <c r="AM91" s="158">
        <f t="shared" si="35"/>
        <v>2057</v>
      </c>
      <c r="AN91" s="158">
        <f t="shared" si="35"/>
        <v>2058</v>
      </c>
      <c r="AO91" s="158">
        <f t="shared" si="35"/>
        <v>2059</v>
      </c>
      <c r="AP91" s="158">
        <f t="shared" si="35"/>
        <v>2060</v>
      </c>
      <c r="AQ91" s="159"/>
      <c r="AR91" s="159"/>
      <c r="AS91" s="159"/>
    </row>
    <row r="92" spans="1:45" ht="15.6" customHeight="1" x14ac:dyDescent="0.2">
      <c r="A92" s="224" t="s">
        <v>251</v>
      </c>
      <c r="B92" s="104"/>
      <c r="C92" s="104"/>
      <c r="D92" s="104"/>
      <c r="E92" s="104"/>
      <c r="F92" s="104"/>
      <c r="G92" s="104"/>
      <c r="H92" s="104"/>
      <c r="I92" s="104"/>
      <c r="J92" s="104"/>
      <c r="K92" s="104"/>
      <c r="L92" s="225">
        <v>10</v>
      </c>
      <c r="M92" s="104"/>
      <c r="N92" s="104"/>
      <c r="O92" s="104"/>
      <c r="P92" s="104"/>
      <c r="Q92" s="104"/>
      <c r="R92" s="104"/>
      <c r="S92" s="104"/>
      <c r="T92" s="104"/>
      <c r="U92" s="104"/>
      <c r="V92" s="104"/>
      <c r="W92" s="104"/>
      <c r="X92" s="104"/>
      <c r="Y92" s="104"/>
      <c r="Z92" s="104"/>
      <c r="AA92" s="104">
        <v>25</v>
      </c>
      <c r="AB92" s="104"/>
      <c r="AC92" s="104"/>
      <c r="AD92" s="104"/>
      <c r="AE92" s="104"/>
      <c r="AF92" s="104">
        <v>30</v>
      </c>
      <c r="AG92" s="104"/>
      <c r="AH92" s="104"/>
      <c r="AI92" s="104"/>
      <c r="AJ92" s="104"/>
      <c r="AK92" s="104"/>
      <c r="AL92" s="104"/>
      <c r="AM92" s="104"/>
      <c r="AN92" s="104"/>
      <c r="AO92" s="104"/>
      <c r="AP92" s="104">
        <v>40</v>
      </c>
    </row>
    <row r="93" spans="1:45" ht="12.75" x14ac:dyDescent="0.2">
      <c r="A93" s="105" t="s">
        <v>250</v>
      </c>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5"/>
    </row>
    <row r="94" spans="1:45" ht="12.75" x14ac:dyDescent="0.2">
      <c r="A94" s="105" t="s">
        <v>249</v>
      </c>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5"/>
    </row>
    <row r="95" spans="1:45" ht="12.75" x14ac:dyDescent="0.2">
      <c r="A95" s="105" t="s">
        <v>248</v>
      </c>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5"/>
    </row>
    <row r="96" spans="1:45" ht="12.75" x14ac:dyDescent="0.2">
      <c r="A96" s="106" t="s">
        <v>247</v>
      </c>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row>
    <row r="97" spans="1:71" ht="33" customHeight="1" x14ac:dyDescent="0.2">
      <c r="A97" s="503" t="s">
        <v>483</v>
      </c>
      <c r="B97" s="503"/>
      <c r="C97" s="503"/>
      <c r="D97" s="503"/>
      <c r="E97" s="503"/>
      <c r="F97" s="503"/>
      <c r="G97" s="503"/>
      <c r="H97" s="503"/>
      <c r="I97" s="503"/>
      <c r="J97" s="503"/>
      <c r="K97" s="503"/>
      <c r="L97" s="503"/>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row>
    <row r="98" spans="1:71" ht="16.5" thickBot="1" x14ac:dyDescent="0.25">
      <c r="C98" s="226"/>
    </row>
    <row r="99" spans="1:71" s="232" customFormat="1" ht="16.5" thickTop="1" x14ac:dyDescent="0.2">
      <c r="A99" s="227" t="s">
        <v>484</v>
      </c>
      <c r="B99" s="228">
        <f>B81*B85</f>
        <v>-438034.23093269038</v>
      </c>
      <c r="C99" s="229">
        <f>C81*C85</f>
        <v>0</v>
      </c>
      <c r="D99" s="229">
        <f t="shared" ref="D99:AP99" si="36">D81*D85</f>
        <v>0</v>
      </c>
      <c r="E99" s="229">
        <f t="shared" si="36"/>
        <v>0</v>
      </c>
      <c r="F99" s="229">
        <f t="shared" si="36"/>
        <v>0</v>
      </c>
      <c r="G99" s="229">
        <f t="shared" si="36"/>
        <v>0</v>
      </c>
      <c r="H99" s="229">
        <f t="shared" si="36"/>
        <v>0</v>
      </c>
      <c r="I99" s="229">
        <f t="shared" si="36"/>
        <v>0</v>
      </c>
      <c r="J99" s="229">
        <f>J81*J85</f>
        <v>0</v>
      </c>
      <c r="K99" s="229">
        <f t="shared" si="36"/>
        <v>0</v>
      </c>
      <c r="L99" s="229">
        <f>L81*L85</f>
        <v>0</v>
      </c>
      <c r="M99" s="229">
        <f t="shared" si="36"/>
        <v>0</v>
      </c>
      <c r="N99" s="229">
        <f t="shared" si="36"/>
        <v>0</v>
      </c>
      <c r="O99" s="229">
        <f t="shared" si="36"/>
        <v>0</v>
      </c>
      <c r="P99" s="229">
        <f t="shared" si="36"/>
        <v>0</v>
      </c>
      <c r="Q99" s="229">
        <f t="shared" si="36"/>
        <v>0</v>
      </c>
      <c r="R99" s="229">
        <f t="shared" si="36"/>
        <v>0</v>
      </c>
      <c r="S99" s="229">
        <f t="shared" si="36"/>
        <v>0</v>
      </c>
      <c r="T99" s="229">
        <f t="shared" si="36"/>
        <v>0</v>
      </c>
      <c r="U99" s="229">
        <f t="shared" si="36"/>
        <v>0</v>
      </c>
      <c r="V99" s="229">
        <f t="shared" si="36"/>
        <v>0</v>
      </c>
      <c r="W99" s="229">
        <f t="shared" si="36"/>
        <v>0</v>
      </c>
      <c r="X99" s="229">
        <f t="shared" si="36"/>
        <v>0</v>
      </c>
      <c r="Y99" s="229">
        <f t="shared" si="36"/>
        <v>0</v>
      </c>
      <c r="Z99" s="229">
        <f t="shared" si="36"/>
        <v>0</v>
      </c>
      <c r="AA99" s="229">
        <f t="shared" si="36"/>
        <v>0</v>
      </c>
      <c r="AB99" s="229">
        <f t="shared" si="36"/>
        <v>0</v>
      </c>
      <c r="AC99" s="229">
        <f t="shared" si="36"/>
        <v>0</v>
      </c>
      <c r="AD99" s="229">
        <f t="shared" si="36"/>
        <v>0</v>
      </c>
      <c r="AE99" s="229">
        <f t="shared" si="36"/>
        <v>0</v>
      </c>
      <c r="AF99" s="229">
        <f t="shared" si="36"/>
        <v>0</v>
      </c>
      <c r="AG99" s="229">
        <f t="shared" si="36"/>
        <v>0</v>
      </c>
      <c r="AH99" s="229">
        <f t="shared" si="36"/>
        <v>0</v>
      </c>
      <c r="AI99" s="229">
        <f t="shared" si="36"/>
        <v>0</v>
      </c>
      <c r="AJ99" s="229">
        <f t="shared" si="36"/>
        <v>0</v>
      </c>
      <c r="AK99" s="229">
        <f t="shared" si="36"/>
        <v>0</v>
      </c>
      <c r="AL99" s="229">
        <f t="shared" si="36"/>
        <v>0</v>
      </c>
      <c r="AM99" s="229">
        <f t="shared" si="36"/>
        <v>0</v>
      </c>
      <c r="AN99" s="229">
        <f t="shared" si="36"/>
        <v>0</v>
      </c>
      <c r="AO99" s="229">
        <f t="shared" si="36"/>
        <v>0</v>
      </c>
      <c r="AP99" s="229">
        <f t="shared" si="36"/>
        <v>0</v>
      </c>
      <c r="AQ99" s="230">
        <f>SUM(B99:AP99)</f>
        <v>-438034.23093269038</v>
      </c>
      <c r="AR99" s="231"/>
      <c r="AS99" s="231"/>
    </row>
    <row r="100" spans="1:71" s="235" customFormat="1" x14ac:dyDescent="0.2">
      <c r="A100" s="233">
        <f>AQ99</f>
        <v>-438034.23093269038</v>
      </c>
      <c r="B100" s="234"/>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59"/>
      <c r="AR100" s="159"/>
      <c r="AS100" s="159"/>
    </row>
    <row r="101" spans="1:71" s="235" customFormat="1" x14ac:dyDescent="0.2">
      <c r="A101" s="233">
        <f>AP87</f>
        <v>-554366.54957393324</v>
      </c>
      <c r="B101" s="234"/>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59"/>
      <c r="AR101" s="159"/>
      <c r="AS101" s="159"/>
    </row>
    <row r="102" spans="1:71" s="235" customFormat="1" x14ac:dyDescent="0.2">
      <c r="A102" s="236" t="s">
        <v>485</v>
      </c>
      <c r="B102" s="406">
        <f>(A101+-A100)/-A100</f>
        <v>-0.26557814532791346</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59"/>
      <c r="AR102" s="159"/>
      <c r="AS102" s="159"/>
    </row>
    <row r="103" spans="1:71" s="235" customFormat="1" x14ac:dyDescent="0.2">
      <c r="A103" s="237"/>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59"/>
      <c r="AR103" s="159"/>
      <c r="AS103" s="159"/>
    </row>
    <row r="104" spans="1:71" ht="12.75" x14ac:dyDescent="0.2">
      <c r="A104" s="407" t="s">
        <v>486</v>
      </c>
      <c r="B104" s="407" t="s">
        <v>487</v>
      </c>
      <c r="C104" s="407" t="s">
        <v>488</v>
      </c>
      <c r="D104" s="407" t="s">
        <v>489</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x14ac:dyDescent="0.2">
      <c r="A105" s="408">
        <f>G30/1000/1000</f>
        <v>-0.54568909851429681</v>
      </c>
      <c r="B105" s="409">
        <f>L88</f>
        <v>0</v>
      </c>
      <c r="C105" s="410" t="str">
        <f>G28</f>
        <v>не окупается</v>
      </c>
      <c r="D105" s="410" t="str">
        <f>G29</f>
        <v>не окупается</v>
      </c>
      <c r="E105" s="240" t="s">
        <v>490</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x14ac:dyDescent="0.2">
      <c r="A107" s="411"/>
      <c r="B107" s="412">
        <v>2016</v>
      </c>
      <c r="C107" s="412">
        <v>2017</v>
      </c>
      <c r="D107" s="413">
        <f t="shared" ref="D107:AP107" si="37">C107+1</f>
        <v>2018</v>
      </c>
      <c r="E107" s="413">
        <f t="shared" si="37"/>
        <v>2019</v>
      </c>
      <c r="F107" s="413">
        <f t="shared" si="37"/>
        <v>2020</v>
      </c>
      <c r="G107" s="413">
        <f t="shared" si="37"/>
        <v>2021</v>
      </c>
      <c r="H107" s="413">
        <f t="shared" si="37"/>
        <v>2022</v>
      </c>
      <c r="I107" s="413">
        <f t="shared" si="37"/>
        <v>2023</v>
      </c>
      <c r="J107" s="413">
        <f t="shared" si="37"/>
        <v>2024</v>
      </c>
      <c r="K107" s="413">
        <f t="shared" si="37"/>
        <v>2025</v>
      </c>
      <c r="L107" s="413">
        <f t="shared" si="37"/>
        <v>2026</v>
      </c>
      <c r="M107" s="413">
        <f t="shared" si="37"/>
        <v>2027</v>
      </c>
      <c r="N107" s="413">
        <f t="shared" si="37"/>
        <v>2028</v>
      </c>
      <c r="O107" s="413">
        <f t="shared" si="37"/>
        <v>2029</v>
      </c>
      <c r="P107" s="413">
        <f t="shared" si="37"/>
        <v>2030</v>
      </c>
      <c r="Q107" s="413">
        <f t="shared" si="37"/>
        <v>2031</v>
      </c>
      <c r="R107" s="413">
        <f t="shared" si="37"/>
        <v>2032</v>
      </c>
      <c r="S107" s="413">
        <f t="shared" si="37"/>
        <v>2033</v>
      </c>
      <c r="T107" s="413">
        <f t="shared" si="37"/>
        <v>2034</v>
      </c>
      <c r="U107" s="413">
        <f t="shared" si="37"/>
        <v>2035</v>
      </c>
      <c r="V107" s="413">
        <f t="shared" si="37"/>
        <v>2036</v>
      </c>
      <c r="W107" s="413">
        <f t="shared" si="37"/>
        <v>2037</v>
      </c>
      <c r="X107" s="413">
        <f t="shared" si="37"/>
        <v>2038</v>
      </c>
      <c r="Y107" s="413">
        <f t="shared" si="37"/>
        <v>2039</v>
      </c>
      <c r="Z107" s="413">
        <f t="shared" si="37"/>
        <v>2040</v>
      </c>
      <c r="AA107" s="413">
        <f t="shared" si="37"/>
        <v>2041</v>
      </c>
      <c r="AB107" s="413">
        <f t="shared" si="37"/>
        <v>2042</v>
      </c>
      <c r="AC107" s="413">
        <f t="shared" si="37"/>
        <v>2043</v>
      </c>
      <c r="AD107" s="413">
        <f t="shared" si="37"/>
        <v>2044</v>
      </c>
      <c r="AE107" s="413">
        <f t="shared" si="37"/>
        <v>2045</v>
      </c>
      <c r="AF107" s="413">
        <f t="shared" si="37"/>
        <v>2046</v>
      </c>
      <c r="AG107" s="413">
        <f t="shared" si="37"/>
        <v>2047</v>
      </c>
      <c r="AH107" s="413">
        <f t="shared" si="37"/>
        <v>2048</v>
      </c>
      <c r="AI107" s="413">
        <f t="shared" si="37"/>
        <v>2049</v>
      </c>
      <c r="AJ107" s="413">
        <f t="shared" si="37"/>
        <v>2050</v>
      </c>
      <c r="AK107" s="413">
        <f t="shared" si="37"/>
        <v>2051</v>
      </c>
      <c r="AL107" s="413">
        <f t="shared" si="37"/>
        <v>2052</v>
      </c>
      <c r="AM107" s="413">
        <f t="shared" si="37"/>
        <v>2053</v>
      </c>
      <c r="AN107" s="413">
        <f t="shared" si="37"/>
        <v>2054</v>
      </c>
      <c r="AO107" s="413">
        <f t="shared" si="37"/>
        <v>2055</v>
      </c>
      <c r="AP107" s="413">
        <f t="shared" si="37"/>
        <v>2056</v>
      </c>
      <c r="AT107" s="235"/>
      <c r="AU107" s="235"/>
      <c r="AV107" s="235"/>
      <c r="AW107" s="235"/>
      <c r="AX107" s="235"/>
      <c r="AY107" s="235"/>
      <c r="AZ107" s="235"/>
      <c r="BA107" s="235"/>
      <c r="BB107" s="235"/>
      <c r="BC107" s="235"/>
      <c r="BD107" s="235"/>
      <c r="BE107" s="235"/>
      <c r="BF107" s="235"/>
      <c r="BG107" s="235"/>
    </row>
    <row r="108" spans="1:71" ht="12.75" x14ac:dyDescent="0.2">
      <c r="A108" s="414" t="s">
        <v>491</v>
      </c>
      <c r="B108" s="415"/>
      <c r="C108" s="415">
        <f>C109*$B$111*$B$112*1000</f>
        <v>0</v>
      </c>
      <c r="D108" s="415">
        <f t="shared" ref="D108:AP108" si="38">D109*$B$111*$B$112*1000</f>
        <v>0</v>
      </c>
      <c r="E108" s="415">
        <f>E109*$B$111*$B$112*1000</f>
        <v>0</v>
      </c>
      <c r="F108" s="415">
        <f t="shared" si="38"/>
        <v>0</v>
      </c>
      <c r="G108" s="415">
        <f t="shared" si="38"/>
        <v>0</v>
      </c>
      <c r="H108" s="415">
        <f t="shared" si="38"/>
        <v>0</v>
      </c>
      <c r="I108" s="415">
        <f t="shared" si="38"/>
        <v>0</v>
      </c>
      <c r="J108" s="415">
        <f t="shared" si="38"/>
        <v>0</v>
      </c>
      <c r="K108" s="415">
        <f t="shared" si="38"/>
        <v>0</v>
      </c>
      <c r="L108" s="415">
        <f t="shared" si="38"/>
        <v>0</v>
      </c>
      <c r="M108" s="415">
        <f t="shared" si="38"/>
        <v>0</v>
      </c>
      <c r="N108" s="415">
        <f t="shared" si="38"/>
        <v>0</v>
      </c>
      <c r="O108" s="415">
        <f t="shared" si="38"/>
        <v>0</v>
      </c>
      <c r="P108" s="415">
        <f t="shared" si="38"/>
        <v>0</v>
      </c>
      <c r="Q108" s="415">
        <f t="shared" si="38"/>
        <v>0</v>
      </c>
      <c r="R108" s="415">
        <f t="shared" si="38"/>
        <v>0</v>
      </c>
      <c r="S108" s="415">
        <f t="shared" si="38"/>
        <v>0</v>
      </c>
      <c r="T108" s="415">
        <f t="shared" si="38"/>
        <v>0</v>
      </c>
      <c r="U108" s="415">
        <f t="shared" si="38"/>
        <v>0</v>
      </c>
      <c r="V108" s="415">
        <f t="shared" si="38"/>
        <v>0</v>
      </c>
      <c r="W108" s="415">
        <f t="shared" si="38"/>
        <v>0</v>
      </c>
      <c r="X108" s="415">
        <f t="shared" si="38"/>
        <v>0</v>
      </c>
      <c r="Y108" s="415">
        <f t="shared" si="38"/>
        <v>0</v>
      </c>
      <c r="Z108" s="415">
        <f t="shared" si="38"/>
        <v>0</v>
      </c>
      <c r="AA108" s="415">
        <f t="shared" si="38"/>
        <v>0</v>
      </c>
      <c r="AB108" s="415">
        <f t="shared" si="38"/>
        <v>0</v>
      </c>
      <c r="AC108" s="415">
        <f t="shared" si="38"/>
        <v>0</v>
      </c>
      <c r="AD108" s="415">
        <f t="shared" si="38"/>
        <v>0</v>
      </c>
      <c r="AE108" s="415">
        <f t="shared" si="38"/>
        <v>0</v>
      </c>
      <c r="AF108" s="415">
        <f t="shared" si="38"/>
        <v>0</v>
      </c>
      <c r="AG108" s="415">
        <f t="shared" si="38"/>
        <v>0</v>
      </c>
      <c r="AH108" s="415">
        <f t="shared" si="38"/>
        <v>0</v>
      </c>
      <c r="AI108" s="415">
        <f t="shared" si="38"/>
        <v>0</v>
      </c>
      <c r="AJ108" s="415">
        <f t="shared" si="38"/>
        <v>0</v>
      </c>
      <c r="AK108" s="415">
        <f t="shared" si="38"/>
        <v>0</v>
      </c>
      <c r="AL108" s="415">
        <f t="shared" si="38"/>
        <v>0</v>
      </c>
      <c r="AM108" s="415">
        <f t="shared" si="38"/>
        <v>0</v>
      </c>
      <c r="AN108" s="415">
        <f t="shared" si="38"/>
        <v>0</v>
      </c>
      <c r="AO108" s="415">
        <f t="shared" si="38"/>
        <v>0</v>
      </c>
      <c r="AP108" s="415">
        <f t="shared" si="38"/>
        <v>0</v>
      </c>
      <c r="AT108" s="235"/>
      <c r="AU108" s="235"/>
      <c r="AV108" s="235"/>
      <c r="AW108" s="235"/>
      <c r="AX108" s="235"/>
      <c r="AY108" s="235"/>
      <c r="AZ108" s="235"/>
      <c r="BA108" s="235"/>
      <c r="BB108" s="235"/>
      <c r="BC108" s="235"/>
      <c r="BD108" s="235"/>
      <c r="BE108" s="235"/>
      <c r="BF108" s="235"/>
      <c r="BG108" s="235"/>
    </row>
    <row r="109" spans="1:71" ht="12.75" x14ac:dyDescent="0.2">
      <c r="A109" s="414" t="s">
        <v>492</v>
      </c>
      <c r="B109" s="413"/>
      <c r="C109" s="413">
        <f>B109+$I$120*C113</f>
        <v>0</v>
      </c>
      <c r="D109" s="413">
        <f>C109+$I$120*D113</f>
        <v>0</v>
      </c>
      <c r="E109" s="413">
        <f t="shared" ref="E109:AP109" si="39">D109+$I$120*E113</f>
        <v>0</v>
      </c>
      <c r="F109" s="413">
        <f t="shared" si="39"/>
        <v>0</v>
      </c>
      <c r="G109" s="413">
        <f t="shared" si="39"/>
        <v>0</v>
      </c>
      <c r="H109" s="413">
        <f t="shared" si="39"/>
        <v>0</v>
      </c>
      <c r="I109" s="413">
        <f t="shared" si="39"/>
        <v>0</v>
      </c>
      <c r="J109" s="413">
        <f t="shared" si="39"/>
        <v>0</v>
      </c>
      <c r="K109" s="413">
        <f t="shared" si="39"/>
        <v>0</v>
      </c>
      <c r="L109" s="413">
        <f t="shared" si="39"/>
        <v>0</v>
      </c>
      <c r="M109" s="413">
        <f t="shared" si="39"/>
        <v>0</v>
      </c>
      <c r="N109" s="413">
        <f t="shared" si="39"/>
        <v>0</v>
      </c>
      <c r="O109" s="413">
        <f t="shared" si="39"/>
        <v>0</v>
      </c>
      <c r="P109" s="413">
        <f t="shared" si="39"/>
        <v>0</v>
      </c>
      <c r="Q109" s="413">
        <f t="shared" si="39"/>
        <v>0</v>
      </c>
      <c r="R109" s="413">
        <f t="shared" si="39"/>
        <v>0</v>
      </c>
      <c r="S109" s="413">
        <f t="shared" si="39"/>
        <v>0</v>
      </c>
      <c r="T109" s="413">
        <f t="shared" si="39"/>
        <v>0</v>
      </c>
      <c r="U109" s="413">
        <f t="shared" si="39"/>
        <v>0</v>
      </c>
      <c r="V109" s="413">
        <f t="shared" si="39"/>
        <v>0</v>
      </c>
      <c r="W109" s="413">
        <f t="shared" si="39"/>
        <v>0</v>
      </c>
      <c r="X109" s="413">
        <f t="shared" si="39"/>
        <v>0</v>
      </c>
      <c r="Y109" s="413">
        <f t="shared" si="39"/>
        <v>0</v>
      </c>
      <c r="Z109" s="413">
        <f t="shared" si="39"/>
        <v>0</v>
      </c>
      <c r="AA109" s="413">
        <f t="shared" si="39"/>
        <v>0</v>
      </c>
      <c r="AB109" s="413">
        <f t="shared" si="39"/>
        <v>0</v>
      </c>
      <c r="AC109" s="413">
        <f t="shared" si="39"/>
        <v>0</v>
      </c>
      <c r="AD109" s="413">
        <f t="shared" si="39"/>
        <v>0</v>
      </c>
      <c r="AE109" s="413">
        <f t="shared" si="39"/>
        <v>0</v>
      </c>
      <c r="AF109" s="413">
        <f t="shared" si="39"/>
        <v>0</v>
      </c>
      <c r="AG109" s="413">
        <f t="shared" si="39"/>
        <v>0</v>
      </c>
      <c r="AH109" s="413">
        <f t="shared" si="39"/>
        <v>0</v>
      </c>
      <c r="AI109" s="413">
        <f t="shared" si="39"/>
        <v>0</v>
      </c>
      <c r="AJ109" s="413">
        <f t="shared" si="39"/>
        <v>0</v>
      </c>
      <c r="AK109" s="413">
        <f t="shared" si="39"/>
        <v>0</v>
      </c>
      <c r="AL109" s="413">
        <f t="shared" si="39"/>
        <v>0</v>
      </c>
      <c r="AM109" s="413">
        <f t="shared" si="39"/>
        <v>0</v>
      </c>
      <c r="AN109" s="413">
        <f t="shared" si="39"/>
        <v>0</v>
      </c>
      <c r="AO109" s="413">
        <f t="shared" si="39"/>
        <v>0</v>
      </c>
      <c r="AP109" s="413">
        <f t="shared" si="39"/>
        <v>0</v>
      </c>
      <c r="AT109" s="235"/>
      <c r="AU109" s="235"/>
      <c r="AV109" s="235"/>
      <c r="AW109" s="235"/>
      <c r="AX109" s="235"/>
      <c r="AY109" s="235"/>
      <c r="AZ109" s="235"/>
      <c r="BA109" s="235"/>
      <c r="BB109" s="235"/>
      <c r="BC109" s="235"/>
      <c r="BD109" s="235"/>
      <c r="BE109" s="235"/>
      <c r="BF109" s="235"/>
      <c r="BG109" s="235"/>
    </row>
    <row r="110" spans="1:71" ht="12.75" x14ac:dyDescent="0.2">
      <c r="A110" s="414" t="s">
        <v>493</v>
      </c>
      <c r="B110" s="416">
        <v>0.93</v>
      </c>
      <c r="C110" s="413"/>
      <c r="D110" s="413"/>
      <c r="E110" s="413"/>
      <c r="F110" s="413"/>
      <c r="G110" s="413"/>
      <c r="H110" s="413"/>
      <c r="I110" s="413"/>
      <c r="J110" s="413"/>
      <c r="K110" s="413"/>
      <c r="L110" s="413"/>
      <c r="M110" s="413"/>
      <c r="N110" s="413"/>
      <c r="O110" s="413"/>
      <c r="P110" s="413"/>
      <c r="Q110" s="413"/>
      <c r="R110" s="413"/>
      <c r="S110" s="413"/>
      <c r="T110" s="413"/>
      <c r="U110" s="413"/>
      <c r="V110" s="413"/>
      <c r="W110" s="413"/>
      <c r="X110" s="413"/>
      <c r="Y110" s="413"/>
      <c r="Z110" s="413"/>
      <c r="AA110" s="413"/>
      <c r="AB110" s="413"/>
      <c r="AC110" s="413"/>
      <c r="AD110" s="413"/>
      <c r="AE110" s="413"/>
      <c r="AF110" s="413"/>
      <c r="AG110" s="413"/>
      <c r="AH110" s="413"/>
      <c r="AI110" s="413"/>
      <c r="AJ110" s="413"/>
      <c r="AK110" s="413"/>
      <c r="AL110" s="413"/>
      <c r="AM110" s="413"/>
      <c r="AN110" s="413"/>
      <c r="AO110" s="413"/>
      <c r="AP110" s="413"/>
      <c r="AT110" s="235"/>
      <c r="AU110" s="235"/>
      <c r="AV110" s="235"/>
      <c r="AW110" s="235"/>
      <c r="AX110" s="235"/>
      <c r="AY110" s="235"/>
      <c r="AZ110" s="235"/>
      <c r="BA110" s="235"/>
      <c r="BB110" s="235"/>
      <c r="BC110" s="235"/>
      <c r="BD110" s="235"/>
      <c r="BE110" s="235"/>
      <c r="BF110" s="235"/>
      <c r="BG110" s="235"/>
    </row>
    <row r="111" spans="1:71" ht="12.75" x14ac:dyDescent="0.2">
      <c r="A111" s="414" t="s">
        <v>494</v>
      </c>
      <c r="B111" s="416">
        <v>4380</v>
      </c>
      <c r="C111" s="413"/>
      <c r="D111" s="413"/>
      <c r="E111" s="413"/>
      <c r="F111" s="413"/>
      <c r="G111" s="413"/>
      <c r="H111" s="413"/>
      <c r="I111" s="413"/>
      <c r="J111" s="413"/>
      <c r="K111" s="413"/>
      <c r="L111" s="413"/>
      <c r="M111" s="413"/>
      <c r="N111" s="413"/>
      <c r="O111" s="413"/>
      <c r="P111" s="413"/>
      <c r="Q111" s="413"/>
      <c r="R111" s="413"/>
      <c r="S111" s="413"/>
      <c r="T111" s="413"/>
      <c r="U111" s="413"/>
      <c r="V111" s="413"/>
      <c r="W111" s="413"/>
      <c r="X111" s="413"/>
      <c r="Y111" s="413"/>
      <c r="Z111" s="413"/>
      <c r="AA111" s="413"/>
      <c r="AB111" s="413"/>
      <c r="AC111" s="413"/>
      <c r="AD111" s="413"/>
      <c r="AE111" s="413"/>
      <c r="AF111" s="413"/>
      <c r="AG111" s="413"/>
      <c r="AH111" s="413"/>
      <c r="AI111" s="413"/>
      <c r="AJ111" s="413"/>
      <c r="AK111" s="413"/>
      <c r="AL111" s="413"/>
      <c r="AM111" s="413"/>
      <c r="AN111" s="413"/>
      <c r="AO111" s="413"/>
      <c r="AP111" s="413"/>
      <c r="AT111" s="235"/>
      <c r="AU111" s="235"/>
      <c r="AV111" s="235"/>
      <c r="AW111" s="235"/>
      <c r="AX111" s="235"/>
      <c r="AY111" s="235"/>
      <c r="AZ111" s="235"/>
      <c r="BA111" s="235"/>
      <c r="BB111" s="235"/>
      <c r="BC111" s="235"/>
      <c r="BD111" s="235"/>
      <c r="BE111" s="235"/>
      <c r="BF111" s="235"/>
      <c r="BG111" s="235"/>
    </row>
    <row r="112" spans="1:71" ht="12.75" x14ac:dyDescent="0.2">
      <c r="A112" s="414" t="s">
        <v>495</v>
      </c>
      <c r="B112" s="412">
        <f>$B$131</f>
        <v>1.4332</v>
      </c>
      <c r="C112" s="413"/>
      <c r="D112" s="413"/>
      <c r="E112" s="413"/>
      <c r="F112" s="413"/>
      <c r="G112" s="413"/>
      <c r="H112" s="413"/>
      <c r="I112" s="413"/>
      <c r="J112" s="413"/>
      <c r="K112" s="413"/>
      <c r="L112" s="413"/>
      <c r="M112" s="413"/>
      <c r="N112" s="413"/>
      <c r="O112" s="413"/>
      <c r="P112" s="413"/>
      <c r="Q112" s="413"/>
      <c r="R112" s="413"/>
      <c r="S112" s="413"/>
      <c r="T112" s="413"/>
      <c r="U112" s="413"/>
      <c r="V112" s="413"/>
      <c r="W112" s="413"/>
      <c r="X112" s="413"/>
      <c r="Y112" s="413"/>
      <c r="Z112" s="413"/>
      <c r="AA112" s="413"/>
      <c r="AB112" s="413"/>
      <c r="AC112" s="413"/>
      <c r="AD112" s="413"/>
      <c r="AE112" s="413"/>
      <c r="AF112" s="413"/>
      <c r="AG112" s="413"/>
      <c r="AH112" s="413"/>
      <c r="AI112" s="413"/>
      <c r="AJ112" s="413"/>
      <c r="AK112" s="413"/>
      <c r="AL112" s="413"/>
      <c r="AM112" s="413"/>
      <c r="AN112" s="413"/>
      <c r="AO112" s="413"/>
      <c r="AP112" s="413"/>
      <c r="AT112" s="235"/>
      <c r="AU112" s="235"/>
      <c r="AV112" s="235"/>
      <c r="AW112" s="235"/>
      <c r="AX112" s="235"/>
      <c r="AY112" s="235"/>
      <c r="AZ112" s="235"/>
      <c r="BA112" s="235"/>
      <c r="BB112" s="235"/>
      <c r="BC112" s="235"/>
      <c r="BD112" s="235"/>
      <c r="BE112" s="235"/>
      <c r="BF112" s="235"/>
      <c r="BG112" s="235"/>
    </row>
    <row r="113" spans="1:71" ht="15" x14ac:dyDescent="0.2">
      <c r="A113" s="417" t="s">
        <v>496</v>
      </c>
      <c r="B113" s="418">
        <v>0</v>
      </c>
      <c r="C113" s="419">
        <v>0.33</v>
      </c>
      <c r="D113" s="419">
        <v>0.33</v>
      </c>
      <c r="E113" s="419">
        <v>0.34</v>
      </c>
      <c r="F113" s="418">
        <v>0</v>
      </c>
      <c r="G113" s="418">
        <v>0</v>
      </c>
      <c r="H113" s="418">
        <v>0</v>
      </c>
      <c r="I113" s="418">
        <v>0</v>
      </c>
      <c r="J113" s="418">
        <v>0</v>
      </c>
      <c r="K113" s="418">
        <v>0</v>
      </c>
      <c r="L113" s="418">
        <v>0</v>
      </c>
      <c r="M113" s="418">
        <v>0</v>
      </c>
      <c r="N113" s="418">
        <v>0</v>
      </c>
      <c r="O113" s="418">
        <v>0</v>
      </c>
      <c r="P113" s="418">
        <v>0</v>
      </c>
      <c r="Q113" s="418">
        <v>0</v>
      </c>
      <c r="R113" s="418">
        <v>0</v>
      </c>
      <c r="S113" s="418">
        <v>0</v>
      </c>
      <c r="T113" s="418">
        <v>0</v>
      </c>
      <c r="U113" s="418">
        <v>0</v>
      </c>
      <c r="V113" s="418">
        <v>0</v>
      </c>
      <c r="W113" s="418">
        <v>0</v>
      </c>
      <c r="X113" s="418">
        <v>0</v>
      </c>
      <c r="Y113" s="418">
        <v>0</v>
      </c>
      <c r="Z113" s="418">
        <v>0</v>
      </c>
      <c r="AA113" s="418">
        <v>0</v>
      </c>
      <c r="AB113" s="418">
        <v>0</v>
      </c>
      <c r="AC113" s="418">
        <v>0</v>
      </c>
      <c r="AD113" s="418">
        <v>0</v>
      </c>
      <c r="AE113" s="418">
        <v>0</v>
      </c>
      <c r="AF113" s="418">
        <v>0</v>
      </c>
      <c r="AG113" s="418">
        <v>0</v>
      </c>
      <c r="AH113" s="418">
        <v>0</v>
      </c>
      <c r="AI113" s="418">
        <v>0</v>
      </c>
      <c r="AJ113" s="418">
        <v>0</v>
      </c>
      <c r="AK113" s="418">
        <v>0</v>
      </c>
      <c r="AL113" s="418">
        <v>0</v>
      </c>
      <c r="AM113" s="418">
        <v>0</v>
      </c>
      <c r="AN113" s="418">
        <v>0</v>
      </c>
      <c r="AO113" s="418">
        <v>0</v>
      </c>
      <c r="AP113" s="418">
        <v>0</v>
      </c>
      <c r="AT113" s="235"/>
      <c r="AU113" s="235"/>
      <c r="AV113" s="235"/>
      <c r="AW113" s="235"/>
      <c r="AX113" s="235"/>
      <c r="AY113" s="235"/>
      <c r="AZ113" s="235"/>
      <c r="BA113" s="235"/>
      <c r="BB113" s="235"/>
      <c r="BC113" s="235"/>
      <c r="BD113" s="235"/>
      <c r="BE113" s="235"/>
      <c r="BF113" s="235"/>
      <c r="BG113" s="235"/>
    </row>
    <row r="114" spans="1:71" ht="12.75"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x14ac:dyDescent="0.2">
      <c r="A116" s="411"/>
      <c r="B116" s="517" t="s">
        <v>497</v>
      </c>
      <c r="C116" s="518"/>
      <c r="D116" s="517" t="s">
        <v>498</v>
      </c>
      <c r="E116" s="518"/>
      <c r="F116" s="411"/>
      <c r="G116" s="411"/>
      <c r="H116" s="411"/>
      <c r="I116" s="411"/>
      <c r="J116" s="411"/>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x14ac:dyDescent="0.2">
      <c r="A117" s="414" t="s">
        <v>499</v>
      </c>
      <c r="B117" s="420"/>
      <c r="C117" s="411" t="s">
        <v>500</v>
      </c>
      <c r="D117" s="420"/>
      <c r="E117" s="411" t="s">
        <v>500</v>
      </c>
      <c r="F117" s="411"/>
      <c r="G117" s="411"/>
      <c r="H117" s="411"/>
      <c r="I117" s="411"/>
      <c r="J117" s="411"/>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x14ac:dyDescent="0.2">
      <c r="A118" s="414" t="s">
        <v>499</v>
      </c>
      <c r="B118" s="411">
        <f>$B$110*B117</f>
        <v>0</v>
      </c>
      <c r="C118" s="411" t="s">
        <v>125</v>
      </c>
      <c r="D118" s="411">
        <f>$B$110*D117</f>
        <v>0</v>
      </c>
      <c r="E118" s="411" t="s">
        <v>125</v>
      </c>
      <c r="F118" s="414" t="s">
        <v>501</v>
      </c>
      <c r="G118" s="411">
        <f>D117-B117</f>
        <v>0</v>
      </c>
      <c r="H118" s="411" t="s">
        <v>500</v>
      </c>
      <c r="I118" s="421">
        <f>$B$110*G118</f>
        <v>0</v>
      </c>
      <c r="J118" s="411" t="s">
        <v>125</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x14ac:dyDescent="0.2">
      <c r="A119" s="411"/>
      <c r="B119" s="411"/>
      <c r="C119" s="411"/>
      <c r="D119" s="411"/>
      <c r="E119" s="411"/>
      <c r="F119" s="414" t="s">
        <v>502</v>
      </c>
      <c r="G119" s="411">
        <f>I119/$B$110</f>
        <v>0</v>
      </c>
      <c r="H119" s="411" t="s">
        <v>500</v>
      </c>
      <c r="I119" s="420"/>
      <c r="J119" s="411" t="s">
        <v>125</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x14ac:dyDescent="0.2">
      <c r="A120" s="422"/>
      <c r="B120" s="423"/>
      <c r="C120" s="423"/>
      <c r="D120" s="423"/>
      <c r="E120" s="423"/>
      <c r="F120" s="424" t="s">
        <v>503</v>
      </c>
      <c r="G120" s="421">
        <f>G118</f>
        <v>0</v>
      </c>
      <c r="H120" s="411" t="s">
        <v>500</v>
      </c>
      <c r="I120" s="416">
        <f>I118</f>
        <v>0</v>
      </c>
      <c r="J120" s="411" t="s">
        <v>125</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x14ac:dyDescent="0.2">
      <c r="A122" s="425" t="s">
        <v>504</v>
      </c>
      <c r="B122" s="426">
        <f>'6.2. Паспорт фин осв ввод факт'!C24</f>
        <v>0.69819328531905966</v>
      </c>
      <c r="C122" s="240"/>
      <c r="D122" s="514" t="s">
        <v>297</v>
      </c>
      <c r="E122" s="427" t="s">
        <v>605</v>
      </c>
      <c r="F122" s="428">
        <v>35</v>
      </c>
      <c r="G122" s="515" t="s">
        <v>640</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x14ac:dyDescent="0.2">
      <c r="A123" s="425" t="s">
        <v>297</v>
      </c>
      <c r="B123" s="429">
        <v>30</v>
      </c>
      <c r="C123" s="240"/>
      <c r="D123" s="514"/>
      <c r="E123" s="427" t="s">
        <v>641</v>
      </c>
      <c r="F123" s="428">
        <v>30</v>
      </c>
      <c r="G123" s="515"/>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x14ac:dyDescent="0.2">
      <c r="A124" s="425" t="s">
        <v>505</v>
      </c>
      <c r="B124" s="429"/>
      <c r="C124" s="243" t="s">
        <v>506</v>
      </c>
      <c r="D124" s="514"/>
      <c r="E124" s="427" t="s">
        <v>642</v>
      </c>
      <c r="F124" s="428">
        <v>30</v>
      </c>
      <c r="G124" s="515"/>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99" customFormat="1" x14ac:dyDescent="0.2">
      <c r="A125" s="255"/>
      <c r="B125" s="256"/>
      <c r="C125" s="244"/>
      <c r="D125" s="514"/>
      <c r="E125" s="427" t="s">
        <v>643</v>
      </c>
      <c r="F125" s="428">
        <v>30</v>
      </c>
      <c r="G125" s="515"/>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x14ac:dyDescent="0.2">
      <c r="A126" s="425" t="s">
        <v>507</v>
      </c>
      <c r="B126" s="430">
        <f>$B$122*1000*1000</f>
        <v>698193.28531905962</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x14ac:dyDescent="0.2">
      <c r="A127" s="425" t="s">
        <v>508</v>
      </c>
      <c r="B127" s="431">
        <v>0.01</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x14ac:dyDescent="0.2">
      <c r="A129" s="425" t="s">
        <v>509</v>
      </c>
      <c r="B129" s="432">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x14ac:dyDescent="0.2">
      <c r="A130" s="257"/>
      <c r="B130" s="258"/>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12.75" x14ac:dyDescent="0.2">
      <c r="A131" s="433" t="s">
        <v>644</v>
      </c>
      <c r="B131" s="434">
        <v>1.4332</v>
      </c>
      <c r="C131" s="245"/>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12.75"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99"/>
      <c r="AR133" s="199"/>
      <c r="AS133" s="199"/>
      <c r="BH133" s="240"/>
      <c r="BI133" s="240"/>
      <c r="BJ133" s="240"/>
      <c r="BK133" s="240"/>
      <c r="BL133" s="240"/>
      <c r="BM133" s="240"/>
      <c r="BN133" s="240"/>
      <c r="BO133" s="240"/>
      <c r="BP133" s="240"/>
      <c r="BQ133" s="240"/>
      <c r="BR133" s="240"/>
      <c r="BS133" s="240"/>
    </row>
    <row r="134" spans="1:71" x14ac:dyDescent="0.2">
      <c r="A134" s="425" t="s">
        <v>510</v>
      </c>
      <c r="C134" s="245" t="s">
        <v>645</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199"/>
      <c r="AR134" s="199"/>
      <c r="AS134" s="199"/>
      <c r="BH134" s="245"/>
      <c r="BI134" s="245"/>
      <c r="BJ134" s="245"/>
      <c r="BK134" s="245"/>
      <c r="BL134" s="245"/>
      <c r="BM134" s="245"/>
      <c r="BN134" s="245"/>
      <c r="BO134" s="245"/>
      <c r="BP134" s="245"/>
      <c r="BQ134" s="245"/>
      <c r="BR134" s="245"/>
      <c r="BS134" s="245"/>
    </row>
    <row r="135" spans="1:71" ht="12.75" x14ac:dyDescent="0.2">
      <c r="A135" s="425"/>
      <c r="B135" s="435">
        <v>2016</v>
      </c>
      <c r="C135" s="435">
        <f>B135+1</f>
        <v>2017</v>
      </c>
      <c r="D135" s="435">
        <f t="shared" ref="D135:AY135" si="40">C135+1</f>
        <v>2018</v>
      </c>
      <c r="E135" s="435">
        <f t="shared" si="40"/>
        <v>2019</v>
      </c>
      <c r="F135" s="435">
        <f t="shared" si="40"/>
        <v>2020</v>
      </c>
      <c r="G135" s="435">
        <f t="shared" si="40"/>
        <v>2021</v>
      </c>
      <c r="H135" s="435">
        <f t="shared" si="40"/>
        <v>2022</v>
      </c>
      <c r="I135" s="435">
        <f t="shared" si="40"/>
        <v>2023</v>
      </c>
      <c r="J135" s="435">
        <f t="shared" si="40"/>
        <v>2024</v>
      </c>
      <c r="K135" s="435">
        <f t="shared" si="40"/>
        <v>2025</v>
      </c>
      <c r="L135" s="435">
        <f t="shared" si="40"/>
        <v>2026</v>
      </c>
      <c r="M135" s="435">
        <f t="shared" si="40"/>
        <v>2027</v>
      </c>
      <c r="N135" s="435">
        <f t="shared" si="40"/>
        <v>2028</v>
      </c>
      <c r="O135" s="435">
        <f t="shared" si="40"/>
        <v>2029</v>
      </c>
      <c r="P135" s="435">
        <f t="shared" si="40"/>
        <v>2030</v>
      </c>
      <c r="Q135" s="435">
        <f t="shared" si="40"/>
        <v>2031</v>
      </c>
      <c r="R135" s="435">
        <f t="shared" si="40"/>
        <v>2032</v>
      </c>
      <c r="S135" s="435">
        <f t="shared" si="40"/>
        <v>2033</v>
      </c>
      <c r="T135" s="435">
        <f t="shared" si="40"/>
        <v>2034</v>
      </c>
      <c r="U135" s="435">
        <f t="shared" si="40"/>
        <v>2035</v>
      </c>
      <c r="V135" s="435">
        <f t="shared" si="40"/>
        <v>2036</v>
      </c>
      <c r="W135" s="435">
        <f t="shared" si="40"/>
        <v>2037</v>
      </c>
      <c r="X135" s="435">
        <f t="shared" si="40"/>
        <v>2038</v>
      </c>
      <c r="Y135" s="435">
        <f t="shared" si="40"/>
        <v>2039</v>
      </c>
      <c r="Z135" s="435">
        <f t="shared" si="40"/>
        <v>2040</v>
      </c>
      <c r="AA135" s="435">
        <f t="shared" si="40"/>
        <v>2041</v>
      </c>
      <c r="AB135" s="435">
        <f t="shared" si="40"/>
        <v>2042</v>
      </c>
      <c r="AC135" s="435">
        <f t="shared" si="40"/>
        <v>2043</v>
      </c>
      <c r="AD135" s="435">
        <f t="shared" si="40"/>
        <v>2044</v>
      </c>
      <c r="AE135" s="435">
        <f t="shared" si="40"/>
        <v>2045</v>
      </c>
      <c r="AF135" s="435">
        <f t="shared" si="40"/>
        <v>2046</v>
      </c>
      <c r="AG135" s="435">
        <f t="shared" si="40"/>
        <v>2047</v>
      </c>
      <c r="AH135" s="435">
        <f t="shared" si="40"/>
        <v>2048</v>
      </c>
      <c r="AI135" s="435">
        <f t="shared" si="40"/>
        <v>2049</v>
      </c>
      <c r="AJ135" s="435">
        <f t="shared" si="40"/>
        <v>2050</v>
      </c>
      <c r="AK135" s="435">
        <f t="shared" si="40"/>
        <v>2051</v>
      </c>
      <c r="AL135" s="435">
        <f t="shared" si="40"/>
        <v>2052</v>
      </c>
      <c r="AM135" s="435">
        <f t="shared" si="40"/>
        <v>2053</v>
      </c>
      <c r="AN135" s="435">
        <f t="shared" si="40"/>
        <v>2054</v>
      </c>
      <c r="AO135" s="435">
        <f t="shared" si="40"/>
        <v>2055</v>
      </c>
      <c r="AP135" s="435">
        <f t="shared" si="40"/>
        <v>2056</v>
      </c>
      <c r="AQ135" s="435">
        <f t="shared" si="40"/>
        <v>2057</v>
      </c>
      <c r="AR135" s="435">
        <f t="shared" si="40"/>
        <v>2058</v>
      </c>
      <c r="AS135" s="435">
        <f t="shared" si="40"/>
        <v>2059</v>
      </c>
      <c r="AT135" s="435">
        <f t="shared" si="40"/>
        <v>2060</v>
      </c>
      <c r="AU135" s="435">
        <f t="shared" si="40"/>
        <v>2061</v>
      </c>
      <c r="AV135" s="435">
        <f t="shared" si="40"/>
        <v>2062</v>
      </c>
      <c r="AW135" s="435">
        <f t="shared" si="40"/>
        <v>2063</v>
      </c>
      <c r="AX135" s="435">
        <f t="shared" si="40"/>
        <v>2064</v>
      </c>
      <c r="AY135" s="435">
        <f t="shared" si="40"/>
        <v>2065</v>
      </c>
    </row>
    <row r="136" spans="1:71" ht="12.75" x14ac:dyDescent="0.2">
      <c r="A136" s="425" t="s">
        <v>511</v>
      </c>
      <c r="B136" s="436"/>
      <c r="C136" s="437"/>
      <c r="D136" s="437">
        <v>4.5999999999999999E-2</v>
      </c>
      <c r="E136" s="437">
        <v>4.3999999999999997E-2</v>
      </c>
      <c r="F136" s="437">
        <v>4.2000000000000003E-2</v>
      </c>
      <c r="G136" s="437">
        <f>F136</f>
        <v>4.2000000000000003E-2</v>
      </c>
      <c r="H136" s="437">
        <f>G136</f>
        <v>4.2000000000000003E-2</v>
      </c>
      <c r="I136" s="437">
        <f t="shared" ref="I136:AY136" si="41">H136</f>
        <v>4.2000000000000003E-2</v>
      </c>
      <c r="J136" s="437">
        <f t="shared" si="41"/>
        <v>4.2000000000000003E-2</v>
      </c>
      <c r="K136" s="437">
        <f t="shared" si="41"/>
        <v>4.2000000000000003E-2</v>
      </c>
      <c r="L136" s="437">
        <f t="shared" si="41"/>
        <v>4.2000000000000003E-2</v>
      </c>
      <c r="M136" s="437">
        <f t="shared" si="41"/>
        <v>4.2000000000000003E-2</v>
      </c>
      <c r="N136" s="437">
        <f t="shared" si="41"/>
        <v>4.2000000000000003E-2</v>
      </c>
      <c r="O136" s="437">
        <f t="shared" si="41"/>
        <v>4.2000000000000003E-2</v>
      </c>
      <c r="P136" s="437">
        <f t="shared" si="41"/>
        <v>4.2000000000000003E-2</v>
      </c>
      <c r="Q136" s="437">
        <f t="shared" si="41"/>
        <v>4.2000000000000003E-2</v>
      </c>
      <c r="R136" s="437">
        <f t="shared" si="41"/>
        <v>4.2000000000000003E-2</v>
      </c>
      <c r="S136" s="437">
        <f t="shared" si="41"/>
        <v>4.2000000000000003E-2</v>
      </c>
      <c r="T136" s="437">
        <f t="shared" si="41"/>
        <v>4.2000000000000003E-2</v>
      </c>
      <c r="U136" s="437">
        <f t="shared" si="41"/>
        <v>4.2000000000000003E-2</v>
      </c>
      <c r="V136" s="437">
        <f t="shared" si="41"/>
        <v>4.2000000000000003E-2</v>
      </c>
      <c r="W136" s="437">
        <f t="shared" si="41"/>
        <v>4.2000000000000003E-2</v>
      </c>
      <c r="X136" s="437">
        <f t="shared" si="41"/>
        <v>4.2000000000000003E-2</v>
      </c>
      <c r="Y136" s="437">
        <f t="shared" si="41"/>
        <v>4.2000000000000003E-2</v>
      </c>
      <c r="Z136" s="437">
        <f t="shared" si="41"/>
        <v>4.2000000000000003E-2</v>
      </c>
      <c r="AA136" s="437">
        <f t="shared" si="41"/>
        <v>4.2000000000000003E-2</v>
      </c>
      <c r="AB136" s="437">
        <f t="shared" si="41"/>
        <v>4.2000000000000003E-2</v>
      </c>
      <c r="AC136" s="437">
        <f t="shared" si="41"/>
        <v>4.2000000000000003E-2</v>
      </c>
      <c r="AD136" s="437">
        <f t="shared" si="41"/>
        <v>4.2000000000000003E-2</v>
      </c>
      <c r="AE136" s="437">
        <f t="shared" si="41"/>
        <v>4.2000000000000003E-2</v>
      </c>
      <c r="AF136" s="437">
        <f t="shared" si="41"/>
        <v>4.2000000000000003E-2</v>
      </c>
      <c r="AG136" s="437">
        <f t="shared" si="41"/>
        <v>4.2000000000000003E-2</v>
      </c>
      <c r="AH136" s="437">
        <f t="shared" si="41"/>
        <v>4.2000000000000003E-2</v>
      </c>
      <c r="AI136" s="437">
        <f t="shared" si="41"/>
        <v>4.2000000000000003E-2</v>
      </c>
      <c r="AJ136" s="437">
        <f t="shared" si="41"/>
        <v>4.2000000000000003E-2</v>
      </c>
      <c r="AK136" s="437">
        <f t="shared" si="41"/>
        <v>4.2000000000000003E-2</v>
      </c>
      <c r="AL136" s="437">
        <f t="shared" si="41"/>
        <v>4.2000000000000003E-2</v>
      </c>
      <c r="AM136" s="437">
        <f t="shared" si="41"/>
        <v>4.2000000000000003E-2</v>
      </c>
      <c r="AN136" s="437">
        <f t="shared" si="41"/>
        <v>4.2000000000000003E-2</v>
      </c>
      <c r="AO136" s="437">
        <f t="shared" si="41"/>
        <v>4.2000000000000003E-2</v>
      </c>
      <c r="AP136" s="437">
        <f t="shared" si="41"/>
        <v>4.2000000000000003E-2</v>
      </c>
      <c r="AQ136" s="437">
        <f t="shared" si="41"/>
        <v>4.2000000000000003E-2</v>
      </c>
      <c r="AR136" s="437">
        <f t="shared" si="41"/>
        <v>4.2000000000000003E-2</v>
      </c>
      <c r="AS136" s="437">
        <f t="shared" si="41"/>
        <v>4.2000000000000003E-2</v>
      </c>
      <c r="AT136" s="437">
        <f t="shared" si="41"/>
        <v>4.2000000000000003E-2</v>
      </c>
      <c r="AU136" s="437">
        <f t="shared" si="41"/>
        <v>4.2000000000000003E-2</v>
      </c>
      <c r="AV136" s="437">
        <f t="shared" si="41"/>
        <v>4.2000000000000003E-2</v>
      </c>
      <c r="AW136" s="437">
        <f t="shared" si="41"/>
        <v>4.2000000000000003E-2</v>
      </c>
      <c r="AX136" s="437">
        <f t="shared" si="41"/>
        <v>4.2000000000000003E-2</v>
      </c>
      <c r="AY136" s="437">
        <f t="shared" si="41"/>
        <v>4.2000000000000003E-2</v>
      </c>
    </row>
    <row r="137" spans="1:71" s="199" customFormat="1" ht="15" x14ac:dyDescent="0.2">
      <c r="A137" s="425" t="s">
        <v>512</v>
      </c>
      <c r="B137" s="438"/>
      <c r="C137" s="439">
        <f>(1+B137)*(1+C136)-1</f>
        <v>0</v>
      </c>
      <c r="D137" s="439">
        <f>(1+C137)*(1+D136)-1</f>
        <v>4.6000000000000041E-2</v>
      </c>
      <c r="E137" s="439">
        <f>(1+D137)*(1+E136)-1</f>
        <v>9.2024000000000106E-2</v>
      </c>
      <c r="F137" s="439">
        <f t="shared" ref="F137:AY137" si="42">(1+E137)*(1+F136)-1</f>
        <v>0.13788900800000015</v>
      </c>
      <c r="G137" s="439">
        <f>(1+F137)*(1+G136)-1</f>
        <v>0.18568034633600017</v>
      </c>
      <c r="H137" s="439">
        <f t="shared" si="42"/>
        <v>0.2354789208821122</v>
      </c>
      <c r="I137" s="439">
        <f t="shared" si="42"/>
        <v>0.28736903555916093</v>
      </c>
      <c r="J137" s="439">
        <f t="shared" si="42"/>
        <v>0.34143853505264565</v>
      </c>
      <c r="K137" s="439">
        <f t="shared" si="42"/>
        <v>0.39777895352485682</v>
      </c>
      <c r="L137" s="439">
        <f t="shared" si="42"/>
        <v>0.45648566957290093</v>
      </c>
      <c r="M137" s="439">
        <f t="shared" si="42"/>
        <v>0.51765806769496292</v>
      </c>
      <c r="N137" s="439">
        <f t="shared" si="42"/>
        <v>0.58139970653815132</v>
      </c>
      <c r="O137" s="439">
        <f t="shared" si="42"/>
        <v>0.64781849421275384</v>
      </c>
      <c r="P137" s="439">
        <f t="shared" si="42"/>
        <v>0.71702687096968964</v>
      </c>
      <c r="Q137" s="439">
        <f t="shared" si="42"/>
        <v>0.78914199955041675</v>
      </c>
      <c r="R137" s="439">
        <f t="shared" si="42"/>
        <v>0.86428596353153431</v>
      </c>
      <c r="S137" s="439">
        <f t="shared" si="42"/>
        <v>0.94258597399985877</v>
      </c>
      <c r="T137" s="439">
        <f t="shared" si="42"/>
        <v>1.0241745849078527</v>
      </c>
      <c r="U137" s="439">
        <f t="shared" si="42"/>
        <v>1.1091899174739828</v>
      </c>
      <c r="V137" s="439">
        <f t="shared" si="42"/>
        <v>1.19777589400789</v>
      </c>
      <c r="W137" s="439">
        <f t="shared" si="42"/>
        <v>1.2900824815562215</v>
      </c>
      <c r="X137" s="439">
        <f t="shared" si="42"/>
        <v>1.3862659457815827</v>
      </c>
      <c r="Y137" s="439">
        <f t="shared" si="42"/>
        <v>1.4864891155044093</v>
      </c>
      <c r="Z137" s="439">
        <f t="shared" si="42"/>
        <v>1.5909216583555947</v>
      </c>
      <c r="AA137" s="439">
        <f t="shared" si="42"/>
        <v>1.6997403680065299</v>
      </c>
      <c r="AB137" s="439">
        <f t="shared" si="42"/>
        <v>1.8131294634628041</v>
      </c>
      <c r="AC137" s="439">
        <f t="shared" si="42"/>
        <v>1.9312809009282419</v>
      </c>
      <c r="AD137" s="439">
        <f t="shared" si="42"/>
        <v>2.0543946987672284</v>
      </c>
      <c r="AE137" s="439">
        <f t="shared" si="42"/>
        <v>2.1826792761154521</v>
      </c>
      <c r="AF137" s="439">
        <f t="shared" si="42"/>
        <v>2.3163518057123014</v>
      </c>
      <c r="AG137" s="439">
        <f t="shared" si="42"/>
        <v>2.4556385815522184</v>
      </c>
      <c r="AH137" s="439">
        <f t="shared" si="42"/>
        <v>2.6007754019774119</v>
      </c>
      <c r="AI137" s="439">
        <f t="shared" si="42"/>
        <v>2.7520079688604633</v>
      </c>
      <c r="AJ137" s="439">
        <f t="shared" si="42"/>
        <v>2.909592303552603</v>
      </c>
      <c r="AK137" s="439">
        <f t="shared" si="42"/>
        <v>3.0737951803018122</v>
      </c>
      <c r="AL137" s="439">
        <f t="shared" si="42"/>
        <v>3.2448945778744882</v>
      </c>
      <c r="AM137" s="439">
        <f t="shared" si="42"/>
        <v>3.4231801501452166</v>
      </c>
      <c r="AN137" s="439">
        <f t="shared" si="42"/>
        <v>3.6089537164513157</v>
      </c>
      <c r="AO137" s="439">
        <f t="shared" si="42"/>
        <v>3.8025297725422709</v>
      </c>
      <c r="AP137" s="439">
        <f t="shared" si="42"/>
        <v>4.0042360229890468</v>
      </c>
      <c r="AQ137" s="439">
        <f t="shared" si="42"/>
        <v>4.2144139359545871</v>
      </c>
      <c r="AR137" s="439">
        <f t="shared" si="42"/>
        <v>4.4334193212646804</v>
      </c>
      <c r="AS137" s="439">
        <f t="shared" si="42"/>
        <v>4.6616229327577976</v>
      </c>
      <c r="AT137" s="439">
        <f t="shared" si="42"/>
        <v>4.8994110959336252</v>
      </c>
      <c r="AU137" s="439">
        <f t="shared" si="42"/>
        <v>5.147186361962838</v>
      </c>
      <c r="AV137" s="439">
        <f t="shared" si="42"/>
        <v>5.4053681891652774</v>
      </c>
      <c r="AW137" s="439">
        <f>(1+AV137)*(1+AW136)-1</f>
        <v>5.6743936531102195</v>
      </c>
      <c r="AX137" s="439">
        <f t="shared" si="42"/>
        <v>5.9547181865408492</v>
      </c>
      <c r="AY137" s="439">
        <f t="shared" si="42"/>
        <v>6.2468163503755649</v>
      </c>
    </row>
    <row r="138" spans="1:71" s="199" customFormat="1" x14ac:dyDescent="0.2">
      <c r="A138" s="247"/>
      <c r="B138" s="259"/>
      <c r="C138" s="260"/>
      <c r="D138" s="260"/>
      <c r="E138" s="260"/>
      <c r="F138" s="260"/>
      <c r="G138" s="260"/>
      <c r="H138" s="260"/>
      <c r="I138" s="260"/>
      <c r="J138" s="260"/>
      <c r="K138" s="260"/>
      <c r="L138" s="260"/>
      <c r="M138" s="260"/>
      <c r="N138" s="260"/>
      <c r="O138" s="260"/>
      <c r="P138" s="260"/>
      <c r="Q138" s="260"/>
      <c r="R138" s="260"/>
      <c r="S138" s="260"/>
      <c r="T138" s="260"/>
      <c r="U138" s="260"/>
      <c r="V138" s="260"/>
      <c r="W138" s="260"/>
      <c r="X138" s="260"/>
      <c r="Y138" s="260"/>
      <c r="Z138" s="260"/>
      <c r="AA138" s="260"/>
      <c r="AB138" s="260"/>
      <c r="AC138" s="260"/>
      <c r="AD138" s="260"/>
      <c r="AE138" s="260"/>
      <c r="AF138" s="260"/>
      <c r="AG138" s="260"/>
      <c r="AH138" s="260"/>
      <c r="AI138" s="260"/>
      <c r="AJ138" s="260"/>
      <c r="AK138" s="260"/>
      <c r="AL138" s="260"/>
      <c r="AM138" s="260"/>
      <c r="AN138" s="260"/>
      <c r="AO138" s="260"/>
      <c r="AP138" s="260"/>
      <c r="AQ138" s="159"/>
    </row>
    <row r="139" spans="1:71" ht="12.75" x14ac:dyDescent="0.2">
      <c r="A139" s="242"/>
      <c r="B139" s="436">
        <v>2016</v>
      </c>
      <c r="C139" s="436">
        <f>B139+1</f>
        <v>2017</v>
      </c>
      <c r="D139" s="436">
        <f t="shared" ref="D139:S140" si="43">C139+1</f>
        <v>2018</v>
      </c>
      <c r="E139" s="436">
        <f t="shared" si="43"/>
        <v>2019</v>
      </c>
      <c r="F139" s="436">
        <f t="shared" si="43"/>
        <v>2020</v>
      </c>
      <c r="G139" s="436">
        <f t="shared" si="43"/>
        <v>2021</v>
      </c>
      <c r="H139" s="436">
        <f t="shared" si="43"/>
        <v>2022</v>
      </c>
      <c r="I139" s="436">
        <f t="shared" si="43"/>
        <v>2023</v>
      </c>
      <c r="J139" s="436">
        <f t="shared" si="43"/>
        <v>2024</v>
      </c>
      <c r="K139" s="436">
        <f t="shared" si="43"/>
        <v>2025</v>
      </c>
      <c r="L139" s="436">
        <f t="shared" si="43"/>
        <v>2026</v>
      </c>
      <c r="M139" s="436">
        <f t="shared" si="43"/>
        <v>2027</v>
      </c>
      <c r="N139" s="436">
        <f t="shared" si="43"/>
        <v>2028</v>
      </c>
      <c r="O139" s="436">
        <f t="shared" si="43"/>
        <v>2029</v>
      </c>
      <c r="P139" s="436">
        <f t="shared" si="43"/>
        <v>2030</v>
      </c>
      <c r="Q139" s="436">
        <f t="shared" si="43"/>
        <v>2031</v>
      </c>
      <c r="R139" s="436">
        <f t="shared" si="43"/>
        <v>2032</v>
      </c>
      <c r="S139" s="436">
        <f t="shared" si="43"/>
        <v>2033</v>
      </c>
      <c r="T139" s="436">
        <f t="shared" ref="T139:AI140" si="44">S139+1</f>
        <v>2034</v>
      </c>
      <c r="U139" s="436">
        <f t="shared" si="44"/>
        <v>2035</v>
      </c>
      <c r="V139" s="436">
        <f t="shared" si="44"/>
        <v>2036</v>
      </c>
      <c r="W139" s="436">
        <f t="shared" si="44"/>
        <v>2037</v>
      </c>
      <c r="X139" s="436">
        <f t="shared" si="44"/>
        <v>2038</v>
      </c>
      <c r="Y139" s="436">
        <f t="shared" si="44"/>
        <v>2039</v>
      </c>
      <c r="Z139" s="436">
        <f t="shared" si="44"/>
        <v>2040</v>
      </c>
      <c r="AA139" s="436">
        <f t="shared" si="44"/>
        <v>2041</v>
      </c>
      <c r="AB139" s="436">
        <f t="shared" si="44"/>
        <v>2042</v>
      </c>
      <c r="AC139" s="436">
        <f t="shared" si="44"/>
        <v>2043</v>
      </c>
      <c r="AD139" s="436">
        <f t="shared" si="44"/>
        <v>2044</v>
      </c>
      <c r="AE139" s="436">
        <f t="shared" si="44"/>
        <v>2045</v>
      </c>
      <c r="AF139" s="436">
        <f t="shared" si="44"/>
        <v>2046</v>
      </c>
      <c r="AG139" s="436">
        <f t="shared" si="44"/>
        <v>2047</v>
      </c>
      <c r="AH139" s="436">
        <f t="shared" si="44"/>
        <v>2048</v>
      </c>
      <c r="AI139" s="436">
        <f t="shared" si="44"/>
        <v>2049</v>
      </c>
      <c r="AJ139" s="436">
        <f t="shared" ref="AJ139:AY140" si="45">AI139+1</f>
        <v>2050</v>
      </c>
      <c r="AK139" s="436">
        <f t="shared" si="45"/>
        <v>2051</v>
      </c>
      <c r="AL139" s="436">
        <f t="shared" si="45"/>
        <v>2052</v>
      </c>
      <c r="AM139" s="436">
        <f t="shared" si="45"/>
        <v>2053</v>
      </c>
      <c r="AN139" s="436">
        <f t="shared" si="45"/>
        <v>2054</v>
      </c>
      <c r="AO139" s="436">
        <f t="shared" si="45"/>
        <v>2055</v>
      </c>
      <c r="AP139" s="436">
        <f t="shared" si="45"/>
        <v>2056</v>
      </c>
      <c r="AQ139" s="436">
        <f t="shared" si="45"/>
        <v>2057</v>
      </c>
      <c r="AR139" s="436">
        <f t="shared" si="45"/>
        <v>2058</v>
      </c>
      <c r="AS139" s="436">
        <f t="shared" si="45"/>
        <v>2059</v>
      </c>
      <c r="AT139" s="436">
        <f t="shared" si="45"/>
        <v>2060</v>
      </c>
      <c r="AU139" s="436">
        <f t="shared" si="45"/>
        <v>2061</v>
      </c>
      <c r="AV139" s="436">
        <f t="shared" si="45"/>
        <v>2062</v>
      </c>
      <c r="AW139" s="436">
        <f t="shared" si="45"/>
        <v>2063</v>
      </c>
      <c r="AX139" s="436">
        <f t="shared" si="45"/>
        <v>2064</v>
      </c>
      <c r="AY139" s="436">
        <f t="shared" si="45"/>
        <v>2065</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x14ac:dyDescent="0.2">
      <c r="A140" s="242"/>
      <c r="B140" s="440">
        <v>0</v>
      </c>
      <c r="C140" s="440">
        <v>0</v>
      </c>
      <c r="D140" s="440">
        <v>1</v>
      </c>
      <c r="E140" s="440">
        <f>D140+1</f>
        <v>2</v>
      </c>
      <c r="F140" s="440">
        <f t="shared" si="43"/>
        <v>3</v>
      </c>
      <c r="G140" s="440">
        <f t="shared" si="43"/>
        <v>4</v>
      </c>
      <c r="H140" s="440">
        <f t="shared" si="43"/>
        <v>5</v>
      </c>
      <c r="I140" s="440">
        <f t="shared" si="43"/>
        <v>6</v>
      </c>
      <c r="J140" s="440">
        <f t="shared" si="43"/>
        <v>7</v>
      </c>
      <c r="K140" s="440">
        <f t="shared" si="43"/>
        <v>8</v>
      </c>
      <c r="L140" s="440">
        <f t="shared" si="43"/>
        <v>9</v>
      </c>
      <c r="M140" s="440">
        <f t="shared" si="43"/>
        <v>10</v>
      </c>
      <c r="N140" s="440">
        <f t="shared" si="43"/>
        <v>11</v>
      </c>
      <c r="O140" s="440">
        <f t="shared" si="43"/>
        <v>12</v>
      </c>
      <c r="P140" s="440">
        <f t="shared" si="43"/>
        <v>13</v>
      </c>
      <c r="Q140" s="440">
        <f t="shared" si="43"/>
        <v>14</v>
      </c>
      <c r="R140" s="440">
        <f t="shared" si="43"/>
        <v>15</v>
      </c>
      <c r="S140" s="440">
        <f t="shared" si="43"/>
        <v>16</v>
      </c>
      <c r="T140" s="440">
        <f t="shared" si="44"/>
        <v>17</v>
      </c>
      <c r="U140" s="440">
        <f t="shared" si="44"/>
        <v>18</v>
      </c>
      <c r="V140" s="440">
        <f t="shared" si="44"/>
        <v>19</v>
      </c>
      <c r="W140" s="440">
        <f t="shared" si="44"/>
        <v>20</v>
      </c>
      <c r="X140" s="440">
        <f t="shared" si="44"/>
        <v>21</v>
      </c>
      <c r="Y140" s="440">
        <f t="shared" si="44"/>
        <v>22</v>
      </c>
      <c r="Z140" s="440">
        <f t="shared" si="44"/>
        <v>23</v>
      </c>
      <c r="AA140" s="440">
        <f t="shared" si="44"/>
        <v>24</v>
      </c>
      <c r="AB140" s="440">
        <f t="shared" si="44"/>
        <v>25</v>
      </c>
      <c r="AC140" s="440">
        <f t="shared" si="44"/>
        <v>26</v>
      </c>
      <c r="AD140" s="440">
        <f t="shared" si="44"/>
        <v>27</v>
      </c>
      <c r="AE140" s="440">
        <f t="shared" si="44"/>
        <v>28</v>
      </c>
      <c r="AF140" s="440">
        <f t="shared" si="44"/>
        <v>29</v>
      </c>
      <c r="AG140" s="440">
        <f t="shared" si="44"/>
        <v>30</v>
      </c>
      <c r="AH140" s="440">
        <f t="shared" si="44"/>
        <v>31</v>
      </c>
      <c r="AI140" s="440">
        <f t="shared" si="44"/>
        <v>32</v>
      </c>
      <c r="AJ140" s="440">
        <f t="shared" si="45"/>
        <v>33</v>
      </c>
      <c r="AK140" s="440">
        <f t="shared" si="45"/>
        <v>34</v>
      </c>
      <c r="AL140" s="440">
        <f t="shared" si="45"/>
        <v>35</v>
      </c>
      <c r="AM140" s="440">
        <f t="shared" si="45"/>
        <v>36</v>
      </c>
      <c r="AN140" s="440">
        <f t="shared" si="45"/>
        <v>37</v>
      </c>
      <c r="AO140" s="440">
        <f t="shared" si="45"/>
        <v>38</v>
      </c>
      <c r="AP140" s="440">
        <f>AO140+1</f>
        <v>39</v>
      </c>
      <c r="AQ140" s="440">
        <f t="shared" si="45"/>
        <v>40</v>
      </c>
      <c r="AR140" s="440">
        <f t="shared" si="45"/>
        <v>41</v>
      </c>
      <c r="AS140" s="440">
        <f t="shared" si="45"/>
        <v>42</v>
      </c>
      <c r="AT140" s="440">
        <f t="shared" si="45"/>
        <v>43</v>
      </c>
      <c r="AU140" s="440">
        <f t="shared" si="45"/>
        <v>44</v>
      </c>
      <c r="AV140" s="440">
        <f t="shared" si="45"/>
        <v>45</v>
      </c>
      <c r="AW140" s="440">
        <f t="shared" si="45"/>
        <v>46</v>
      </c>
      <c r="AX140" s="440">
        <f t="shared" si="45"/>
        <v>47</v>
      </c>
      <c r="AY140" s="440">
        <f t="shared" si="45"/>
        <v>48</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x14ac:dyDescent="0.2">
      <c r="A141" s="242"/>
      <c r="B141" s="441">
        <f>AVERAGE(A140:B140)</f>
        <v>0</v>
      </c>
      <c r="C141" s="441">
        <f>AVERAGE(B140:C140)</f>
        <v>0</v>
      </c>
      <c r="D141" s="441">
        <f>AVERAGE(C140:D140)</f>
        <v>0.5</v>
      </c>
      <c r="E141" s="441">
        <f>AVERAGE(D140:E140)</f>
        <v>1.5</v>
      </c>
      <c r="F141" s="441">
        <f t="shared" ref="F141:AO141" si="46">AVERAGE(E140:F140)</f>
        <v>2.5</v>
      </c>
      <c r="G141" s="441">
        <f t="shared" si="46"/>
        <v>3.5</v>
      </c>
      <c r="H141" s="441">
        <f t="shared" si="46"/>
        <v>4.5</v>
      </c>
      <c r="I141" s="441">
        <f t="shared" si="46"/>
        <v>5.5</v>
      </c>
      <c r="J141" s="441">
        <f t="shared" si="46"/>
        <v>6.5</v>
      </c>
      <c r="K141" s="441">
        <f t="shared" si="46"/>
        <v>7.5</v>
      </c>
      <c r="L141" s="441">
        <f t="shared" si="46"/>
        <v>8.5</v>
      </c>
      <c r="M141" s="441">
        <f t="shared" si="46"/>
        <v>9.5</v>
      </c>
      <c r="N141" s="441">
        <f t="shared" si="46"/>
        <v>10.5</v>
      </c>
      <c r="O141" s="441">
        <f t="shared" si="46"/>
        <v>11.5</v>
      </c>
      <c r="P141" s="441">
        <f t="shared" si="46"/>
        <v>12.5</v>
      </c>
      <c r="Q141" s="441">
        <f t="shared" si="46"/>
        <v>13.5</v>
      </c>
      <c r="R141" s="441">
        <f t="shared" si="46"/>
        <v>14.5</v>
      </c>
      <c r="S141" s="441">
        <f t="shared" si="46"/>
        <v>15.5</v>
      </c>
      <c r="T141" s="441">
        <f t="shared" si="46"/>
        <v>16.5</v>
      </c>
      <c r="U141" s="441">
        <f t="shared" si="46"/>
        <v>17.5</v>
      </c>
      <c r="V141" s="441">
        <f t="shared" si="46"/>
        <v>18.5</v>
      </c>
      <c r="W141" s="441">
        <f t="shared" si="46"/>
        <v>19.5</v>
      </c>
      <c r="X141" s="441">
        <f t="shared" si="46"/>
        <v>20.5</v>
      </c>
      <c r="Y141" s="441">
        <f t="shared" si="46"/>
        <v>21.5</v>
      </c>
      <c r="Z141" s="441">
        <f t="shared" si="46"/>
        <v>22.5</v>
      </c>
      <c r="AA141" s="441">
        <f t="shared" si="46"/>
        <v>23.5</v>
      </c>
      <c r="AB141" s="441">
        <f t="shared" si="46"/>
        <v>24.5</v>
      </c>
      <c r="AC141" s="441">
        <f t="shared" si="46"/>
        <v>25.5</v>
      </c>
      <c r="AD141" s="441">
        <f t="shared" si="46"/>
        <v>26.5</v>
      </c>
      <c r="AE141" s="441">
        <f t="shared" si="46"/>
        <v>27.5</v>
      </c>
      <c r="AF141" s="441">
        <f t="shared" si="46"/>
        <v>28.5</v>
      </c>
      <c r="AG141" s="441">
        <f t="shared" si="46"/>
        <v>29.5</v>
      </c>
      <c r="AH141" s="441">
        <f t="shared" si="46"/>
        <v>30.5</v>
      </c>
      <c r="AI141" s="441">
        <f t="shared" si="46"/>
        <v>31.5</v>
      </c>
      <c r="AJ141" s="441">
        <f t="shared" si="46"/>
        <v>32.5</v>
      </c>
      <c r="AK141" s="441">
        <f t="shared" si="46"/>
        <v>33.5</v>
      </c>
      <c r="AL141" s="441">
        <f t="shared" si="46"/>
        <v>34.5</v>
      </c>
      <c r="AM141" s="441">
        <f t="shared" si="46"/>
        <v>35.5</v>
      </c>
      <c r="AN141" s="441">
        <f t="shared" si="46"/>
        <v>36.5</v>
      </c>
      <c r="AO141" s="441">
        <f t="shared" si="46"/>
        <v>37.5</v>
      </c>
      <c r="AP141" s="441">
        <f>AVERAGE(AO140:AP140)</f>
        <v>38.5</v>
      </c>
      <c r="AQ141" s="441">
        <f t="shared" ref="AQ141:AY141" si="47">AVERAGE(AP140:AQ140)</f>
        <v>39.5</v>
      </c>
      <c r="AR141" s="441">
        <f t="shared" si="47"/>
        <v>40.5</v>
      </c>
      <c r="AS141" s="441">
        <f t="shared" si="47"/>
        <v>41.5</v>
      </c>
      <c r="AT141" s="441">
        <f t="shared" si="47"/>
        <v>42.5</v>
      </c>
      <c r="AU141" s="441">
        <f t="shared" si="47"/>
        <v>43.5</v>
      </c>
      <c r="AV141" s="441">
        <f t="shared" si="47"/>
        <v>44.5</v>
      </c>
      <c r="AW141" s="441">
        <f t="shared" si="47"/>
        <v>45.5</v>
      </c>
      <c r="AX141" s="441">
        <f t="shared" si="47"/>
        <v>46.5</v>
      </c>
      <c r="AY141" s="441">
        <f t="shared" si="47"/>
        <v>47.5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E31" sqref="E31"/>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46" t="str">
        <f>'2. паспорт  ТП'!A4:S4</f>
        <v>Год раскрытия информации: 2020 год</v>
      </c>
      <c r="B5" s="446"/>
      <c r="C5" s="446"/>
      <c r="D5" s="446"/>
      <c r="E5" s="446"/>
      <c r="F5" s="446"/>
      <c r="G5" s="446"/>
      <c r="H5" s="446"/>
      <c r="I5" s="446"/>
      <c r="J5" s="446"/>
      <c r="K5" s="446"/>
      <c r="L5" s="446"/>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57" t="s">
        <v>6</v>
      </c>
      <c r="B7" s="457"/>
      <c r="C7" s="457"/>
      <c r="D7" s="457"/>
      <c r="E7" s="457"/>
      <c r="F7" s="457"/>
      <c r="G7" s="457"/>
      <c r="H7" s="457"/>
      <c r="I7" s="457"/>
      <c r="J7" s="457"/>
      <c r="K7" s="457"/>
      <c r="L7" s="457"/>
    </row>
    <row r="8" spans="1:44" ht="18.75" x14ac:dyDescent="0.25">
      <c r="A8" s="457"/>
      <c r="B8" s="457"/>
      <c r="C8" s="457"/>
      <c r="D8" s="457"/>
      <c r="E8" s="457"/>
      <c r="F8" s="457"/>
      <c r="G8" s="457"/>
      <c r="H8" s="457"/>
      <c r="I8" s="457"/>
      <c r="J8" s="457"/>
      <c r="K8" s="457"/>
      <c r="L8" s="457"/>
    </row>
    <row r="9" spans="1:44" x14ac:dyDescent="0.25">
      <c r="A9" s="458" t="str">
        <f>'1. паспорт местоположение'!A9:C9</f>
        <v>Акционерное общество "Янтарьэнерго" ДЗО  ПАО "Россети"</v>
      </c>
      <c r="B9" s="458"/>
      <c r="C9" s="458"/>
      <c r="D9" s="458"/>
      <c r="E9" s="458"/>
      <c r="F9" s="458"/>
      <c r="G9" s="458"/>
      <c r="H9" s="458"/>
      <c r="I9" s="458"/>
      <c r="J9" s="458"/>
      <c r="K9" s="458"/>
      <c r="L9" s="458"/>
    </row>
    <row r="10" spans="1:44" x14ac:dyDescent="0.25">
      <c r="A10" s="462" t="s">
        <v>5</v>
      </c>
      <c r="B10" s="462"/>
      <c r="C10" s="462"/>
      <c r="D10" s="462"/>
      <c r="E10" s="462"/>
      <c r="F10" s="462"/>
      <c r="G10" s="462"/>
      <c r="H10" s="462"/>
      <c r="I10" s="462"/>
      <c r="J10" s="462"/>
      <c r="K10" s="462"/>
      <c r="L10" s="462"/>
    </row>
    <row r="11" spans="1:44" ht="18.75" x14ac:dyDescent="0.25">
      <c r="A11" s="457"/>
      <c r="B11" s="457"/>
      <c r="C11" s="457"/>
      <c r="D11" s="457"/>
      <c r="E11" s="457"/>
      <c r="F11" s="457"/>
      <c r="G11" s="457"/>
      <c r="H11" s="457"/>
      <c r="I11" s="457"/>
      <c r="J11" s="457"/>
      <c r="K11" s="457"/>
      <c r="L11" s="457"/>
    </row>
    <row r="12" spans="1:44" x14ac:dyDescent="0.25">
      <c r="A12" s="458" t="str">
        <f>'1. паспорт местоположение'!A12:C12</f>
        <v>H_16-0274</v>
      </c>
      <c r="B12" s="458"/>
      <c r="C12" s="458"/>
      <c r="D12" s="458"/>
      <c r="E12" s="458"/>
      <c r="F12" s="458"/>
      <c r="G12" s="458"/>
      <c r="H12" s="458"/>
      <c r="I12" s="458"/>
      <c r="J12" s="458"/>
      <c r="K12" s="458"/>
      <c r="L12" s="458"/>
    </row>
    <row r="13" spans="1:44" x14ac:dyDescent="0.25">
      <c r="A13" s="462" t="s">
        <v>4</v>
      </c>
      <c r="B13" s="462"/>
      <c r="C13" s="462"/>
      <c r="D13" s="462"/>
      <c r="E13" s="462"/>
      <c r="F13" s="462"/>
      <c r="G13" s="462"/>
      <c r="H13" s="462"/>
      <c r="I13" s="462"/>
      <c r="J13" s="462"/>
      <c r="K13" s="462"/>
      <c r="L13" s="462"/>
    </row>
    <row r="14" spans="1:44" ht="18.75" x14ac:dyDescent="0.25">
      <c r="A14" s="463"/>
      <c r="B14" s="463"/>
      <c r="C14" s="463"/>
      <c r="D14" s="463"/>
      <c r="E14" s="463"/>
      <c r="F14" s="463"/>
      <c r="G14" s="463"/>
      <c r="H14" s="463"/>
      <c r="I14" s="463"/>
      <c r="J14" s="463"/>
      <c r="K14" s="463"/>
      <c r="L14" s="463"/>
    </row>
    <row r="15" spans="1:44" x14ac:dyDescent="0.25">
      <c r="A15" s="458" t="str">
        <f>'1. паспорт местоположение'!A15</f>
        <v>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v>
      </c>
      <c r="B15" s="458"/>
      <c r="C15" s="458"/>
      <c r="D15" s="458"/>
      <c r="E15" s="458"/>
      <c r="F15" s="458"/>
      <c r="G15" s="458"/>
      <c r="H15" s="458"/>
      <c r="I15" s="458"/>
      <c r="J15" s="458"/>
      <c r="K15" s="458"/>
      <c r="L15" s="458"/>
    </row>
    <row r="16" spans="1:44" x14ac:dyDescent="0.25">
      <c r="A16" s="462" t="s">
        <v>3</v>
      </c>
      <c r="B16" s="462"/>
      <c r="C16" s="462"/>
      <c r="D16" s="462"/>
      <c r="E16" s="462"/>
      <c r="F16" s="462"/>
      <c r="G16" s="462"/>
      <c r="H16" s="462"/>
      <c r="I16" s="462"/>
      <c r="J16" s="462"/>
      <c r="K16" s="462"/>
      <c r="L16" s="462"/>
    </row>
    <row r="17" spans="1:12" ht="15.75" customHeight="1" x14ac:dyDescent="0.25">
      <c r="L17" s="92"/>
    </row>
    <row r="18" spans="1:12" x14ac:dyDescent="0.25">
      <c r="K18" s="91"/>
    </row>
    <row r="19" spans="1:12" ht="15.75" customHeight="1" x14ac:dyDescent="0.25">
      <c r="A19" s="528" t="s">
        <v>436</v>
      </c>
      <c r="B19" s="528"/>
      <c r="C19" s="528"/>
      <c r="D19" s="528"/>
      <c r="E19" s="528"/>
      <c r="F19" s="528"/>
      <c r="G19" s="528"/>
      <c r="H19" s="528"/>
      <c r="I19" s="528"/>
      <c r="J19" s="528"/>
      <c r="K19" s="528"/>
      <c r="L19" s="528"/>
    </row>
    <row r="20" spans="1:12" x14ac:dyDescent="0.25">
      <c r="A20" s="60"/>
      <c r="B20" s="60"/>
      <c r="C20" s="90"/>
      <c r="D20" s="90"/>
      <c r="E20" s="90"/>
      <c r="F20" s="90"/>
      <c r="G20" s="90"/>
      <c r="H20" s="90"/>
      <c r="I20" s="90"/>
      <c r="J20" s="90"/>
      <c r="K20" s="90"/>
      <c r="L20" s="90"/>
    </row>
    <row r="21" spans="1:12" ht="28.5" customHeight="1" x14ac:dyDescent="0.25">
      <c r="A21" s="520" t="s">
        <v>217</v>
      </c>
      <c r="B21" s="520" t="s">
        <v>216</v>
      </c>
      <c r="C21" s="526" t="s">
        <v>368</v>
      </c>
      <c r="D21" s="526"/>
      <c r="E21" s="526"/>
      <c r="F21" s="526"/>
      <c r="G21" s="526"/>
      <c r="H21" s="526"/>
      <c r="I21" s="521" t="s">
        <v>215</v>
      </c>
      <c r="J21" s="523" t="s">
        <v>370</v>
      </c>
      <c r="K21" s="520" t="s">
        <v>214</v>
      </c>
      <c r="L21" s="522" t="s">
        <v>369</v>
      </c>
    </row>
    <row r="22" spans="1:12" ht="58.5" customHeight="1" x14ac:dyDescent="0.25">
      <c r="A22" s="520"/>
      <c r="B22" s="520"/>
      <c r="C22" s="527" t="s">
        <v>626</v>
      </c>
      <c r="D22" s="527"/>
      <c r="E22" s="527" t="s">
        <v>8</v>
      </c>
      <c r="F22" s="527"/>
      <c r="G22" s="527" t="s">
        <v>627</v>
      </c>
      <c r="H22" s="527"/>
      <c r="I22" s="521"/>
      <c r="J22" s="524"/>
      <c r="K22" s="520"/>
      <c r="L22" s="522"/>
    </row>
    <row r="23" spans="1:12" ht="31.5" x14ac:dyDescent="0.25">
      <c r="A23" s="520"/>
      <c r="B23" s="520"/>
      <c r="C23" s="89" t="s">
        <v>213</v>
      </c>
      <c r="D23" s="89" t="s">
        <v>212</v>
      </c>
      <c r="E23" s="89" t="s">
        <v>213</v>
      </c>
      <c r="F23" s="89" t="s">
        <v>212</v>
      </c>
      <c r="G23" s="89" t="s">
        <v>213</v>
      </c>
      <c r="H23" s="89" t="s">
        <v>212</v>
      </c>
      <c r="I23" s="521"/>
      <c r="J23" s="525"/>
      <c r="K23" s="520"/>
      <c r="L23" s="522"/>
    </row>
    <row r="24" spans="1:12" x14ac:dyDescent="0.25">
      <c r="A24" s="67">
        <v>1</v>
      </c>
      <c r="B24" s="67">
        <v>2</v>
      </c>
      <c r="C24" s="89">
        <v>3</v>
      </c>
      <c r="D24" s="89">
        <v>4</v>
      </c>
      <c r="E24" s="89">
        <v>5</v>
      </c>
      <c r="F24" s="89">
        <v>6</v>
      </c>
      <c r="G24" s="89">
        <v>7</v>
      </c>
      <c r="H24" s="89">
        <v>8</v>
      </c>
      <c r="I24" s="89">
        <v>9</v>
      </c>
      <c r="J24" s="89">
        <v>10</v>
      </c>
      <c r="K24" s="89">
        <v>11</v>
      </c>
      <c r="L24" s="89">
        <v>12</v>
      </c>
    </row>
    <row r="25" spans="1:12" x14ac:dyDescent="0.25">
      <c r="A25" s="81">
        <v>1</v>
      </c>
      <c r="B25" s="82" t="s">
        <v>211</v>
      </c>
      <c r="C25" s="313"/>
      <c r="D25" s="313"/>
      <c r="E25" s="87"/>
      <c r="F25" s="87"/>
      <c r="G25" s="313"/>
      <c r="H25" s="313"/>
      <c r="I25" s="87"/>
      <c r="J25" s="87"/>
      <c r="K25" s="79"/>
      <c r="L25" s="94"/>
    </row>
    <row r="26" spans="1:12" ht="21.75" customHeight="1" x14ac:dyDescent="0.25">
      <c r="A26" s="81" t="s">
        <v>210</v>
      </c>
      <c r="B26" s="88" t="s">
        <v>375</v>
      </c>
      <c r="C26" s="316" t="s">
        <v>472</v>
      </c>
      <c r="D26" s="316" t="s">
        <v>472</v>
      </c>
      <c r="E26" s="316" t="s">
        <v>472</v>
      </c>
      <c r="F26" s="316" t="s">
        <v>472</v>
      </c>
      <c r="G26" s="316" t="s">
        <v>472</v>
      </c>
      <c r="H26" s="316" t="s">
        <v>472</v>
      </c>
      <c r="I26" s="317"/>
      <c r="J26" s="87"/>
      <c r="K26" s="79"/>
      <c r="L26" s="79"/>
    </row>
    <row r="27" spans="1:12" s="63" customFormat="1" ht="39" customHeight="1" x14ac:dyDescent="0.25">
      <c r="A27" s="81" t="s">
        <v>209</v>
      </c>
      <c r="B27" s="88" t="s">
        <v>377</v>
      </c>
      <c r="C27" s="316" t="s">
        <v>472</v>
      </c>
      <c r="D27" s="316" t="s">
        <v>472</v>
      </c>
      <c r="E27" s="316" t="s">
        <v>472</v>
      </c>
      <c r="F27" s="316" t="s">
        <v>472</v>
      </c>
      <c r="G27" s="316" t="s">
        <v>472</v>
      </c>
      <c r="H27" s="316" t="s">
        <v>472</v>
      </c>
      <c r="I27" s="317"/>
      <c r="J27" s="87"/>
      <c r="K27" s="79"/>
      <c r="L27" s="79"/>
    </row>
    <row r="28" spans="1:12" s="63" customFormat="1" ht="70.5" customHeight="1" x14ac:dyDescent="0.25">
      <c r="A28" s="81" t="s">
        <v>376</v>
      </c>
      <c r="B28" s="88" t="s">
        <v>381</v>
      </c>
      <c r="C28" s="316" t="s">
        <v>472</v>
      </c>
      <c r="D28" s="316" t="s">
        <v>472</v>
      </c>
      <c r="E28" s="316" t="s">
        <v>472</v>
      </c>
      <c r="F28" s="316" t="s">
        <v>472</v>
      </c>
      <c r="G28" s="316" t="s">
        <v>472</v>
      </c>
      <c r="H28" s="316" t="s">
        <v>472</v>
      </c>
      <c r="I28" s="317"/>
      <c r="J28" s="87"/>
      <c r="K28" s="79"/>
      <c r="L28" s="79"/>
    </row>
    <row r="29" spans="1:12" s="63" customFormat="1" ht="54" customHeight="1" x14ac:dyDescent="0.25">
      <c r="A29" s="81" t="s">
        <v>208</v>
      </c>
      <c r="B29" s="88" t="s">
        <v>380</v>
      </c>
      <c r="C29" s="316" t="s">
        <v>472</v>
      </c>
      <c r="D29" s="316" t="s">
        <v>472</v>
      </c>
      <c r="E29" s="316" t="s">
        <v>472</v>
      </c>
      <c r="F29" s="316" t="s">
        <v>472</v>
      </c>
      <c r="G29" s="316" t="s">
        <v>472</v>
      </c>
      <c r="H29" s="316" t="s">
        <v>472</v>
      </c>
      <c r="I29" s="317"/>
      <c r="J29" s="87"/>
      <c r="K29" s="79"/>
      <c r="L29" s="79"/>
    </row>
    <row r="30" spans="1:12" s="63" customFormat="1" ht="42" customHeight="1" x14ac:dyDescent="0.25">
      <c r="A30" s="81" t="s">
        <v>207</v>
      </c>
      <c r="B30" s="88" t="s">
        <v>382</v>
      </c>
      <c r="C30" s="316" t="s">
        <v>472</v>
      </c>
      <c r="D30" s="316" t="s">
        <v>472</v>
      </c>
      <c r="E30" s="316" t="s">
        <v>472</v>
      </c>
      <c r="F30" s="316" t="s">
        <v>472</v>
      </c>
      <c r="G30" s="316" t="s">
        <v>472</v>
      </c>
      <c r="H30" s="316" t="s">
        <v>472</v>
      </c>
      <c r="I30" s="317"/>
      <c r="J30" s="87"/>
      <c r="K30" s="79"/>
      <c r="L30" s="79"/>
    </row>
    <row r="31" spans="1:12" s="63" customFormat="1" ht="37.5" customHeight="1" x14ac:dyDescent="0.25">
      <c r="A31" s="81" t="s">
        <v>206</v>
      </c>
      <c r="B31" s="80" t="s">
        <v>378</v>
      </c>
      <c r="C31" s="317">
        <v>43466</v>
      </c>
      <c r="D31" s="317">
        <v>43525</v>
      </c>
      <c r="E31" s="87"/>
      <c r="F31" s="87"/>
      <c r="G31" s="317">
        <v>43466</v>
      </c>
      <c r="H31" s="317">
        <v>43525</v>
      </c>
      <c r="I31" s="314"/>
      <c r="J31" s="87"/>
      <c r="K31" s="79"/>
      <c r="L31" s="79"/>
    </row>
    <row r="32" spans="1:12" s="63" customFormat="1" ht="31.5" x14ac:dyDescent="0.25">
      <c r="A32" s="81" t="s">
        <v>204</v>
      </c>
      <c r="B32" s="80" t="s">
        <v>383</v>
      </c>
      <c r="C32" s="317">
        <v>43709</v>
      </c>
      <c r="D32" s="317">
        <v>43739</v>
      </c>
      <c r="E32" s="87"/>
      <c r="F32" s="87"/>
      <c r="G32" s="317">
        <v>43709</v>
      </c>
      <c r="H32" s="317">
        <v>43739</v>
      </c>
      <c r="I32" s="314"/>
      <c r="J32" s="87"/>
      <c r="K32" s="79"/>
      <c r="L32" s="79"/>
    </row>
    <row r="33" spans="1:12" s="63" customFormat="1" ht="37.5" customHeight="1" x14ac:dyDescent="0.25">
      <c r="A33" s="81" t="s">
        <v>394</v>
      </c>
      <c r="B33" s="80" t="s">
        <v>311</v>
      </c>
      <c r="C33" s="316" t="s">
        <v>472</v>
      </c>
      <c r="D33" s="316" t="s">
        <v>472</v>
      </c>
      <c r="E33" s="87"/>
      <c r="F33" s="87"/>
      <c r="G33" s="316" t="s">
        <v>472</v>
      </c>
      <c r="H33" s="316" t="s">
        <v>472</v>
      </c>
      <c r="I33" s="317"/>
      <c r="J33" s="87"/>
      <c r="K33" s="79"/>
      <c r="L33" s="79"/>
    </row>
    <row r="34" spans="1:12" s="63" customFormat="1" ht="47.25" customHeight="1" x14ac:dyDescent="0.25">
      <c r="A34" s="81" t="s">
        <v>395</v>
      </c>
      <c r="B34" s="80" t="s">
        <v>387</v>
      </c>
      <c r="C34" s="316" t="s">
        <v>472</v>
      </c>
      <c r="D34" s="316" t="s">
        <v>472</v>
      </c>
      <c r="E34" s="86"/>
      <c r="F34" s="86"/>
      <c r="G34" s="316" t="s">
        <v>472</v>
      </c>
      <c r="H34" s="316" t="s">
        <v>472</v>
      </c>
      <c r="I34" s="317"/>
      <c r="J34" s="86"/>
      <c r="K34" s="86"/>
      <c r="L34" s="79"/>
    </row>
    <row r="35" spans="1:12" s="63" customFormat="1" ht="49.5" customHeight="1" x14ac:dyDescent="0.25">
      <c r="A35" s="81" t="s">
        <v>396</v>
      </c>
      <c r="B35" s="80" t="s">
        <v>205</v>
      </c>
      <c r="C35" s="317">
        <v>43739</v>
      </c>
      <c r="D35" s="317">
        <v>43770</v>
      </c>
      <c r="E35" s="86"/>
      <c r="F35" s="86"/>
      <c r="G35" s="317">
        <v>43739</v>
      </c>
      <c r="H35" s="317">
        <v>43770</v>
      </c>
      <c r="I35" s="314"/>
      <c r="J35" s="86"/>
      <c r="K35" s="86"/>
      <c r="L35" s="79"/>
    </row>
    <row r="36" spans="1:12" ht="37.5" customHeight="1" x14ac:dyDescent="0.25">
      <c r="A36" s="81" t="s">
        <v>397</v>
      </c>
      <c r="B36" s="80" t="s">
        <v>379</v>
      </c>
      <c r="C36" s="317" t="s">
        <v>472</v>
      </c>
      <c r="D36" s="317" t="s">
        <v>472</v>
      </c>
      <c r="E36" s="85"/>
      <c r="F36" s="84"/>
      <c r="G36" s="317" t="s">
        <v>472</v>
      </c>
      <c r="H36" s="317" t="s">
        <v>472</v>
      </c>
      <c r="I36" s="317"/>
      <c r="J36" s="83"/>
      <c r="K36" s="79"/>
      <c r="L36" s="79"/>
    </row>
    <row r="37" spans="1:12" x14ac:dyDescent="0.25">
      <c r="A37" s="81" t="s">
        <v>398</v>
      </c>
      <c r="B37" s="80" t="s">
        <v>203</v>
      </c>
      <c r="C37" s="317" t="s">
        <v>472</v>
      </c>
      <c r="D37" s="317" t="s">
        <v>472</v>
      </c>
      <c r="E37" s="85"/>
      <c r="F37" s="84"/>
      <c r="G37" s="317" t="s">
        <v>472</v>
      </c>
      <c r="H37" s="317" t="s">
        <v>472</v>
      </c>
      <c r="I37" s="317"/>
      <c r="J37" s="83"/>
      <c r="K37" s="79"/>
      <c r="L37" s="79"/>
    </row>
    <row r="38" spans="1:12" x14ac:dyDescent="0.25">
      <c r="A38" s="81" t="s">
        <v>399</v>
      </c>
      <c r="B38" s="82" t="s">
        <v>202</v>
      </c>
      <c r="C38" s="317"/>
      <c r="D38" s="317"/>
      <c r="E38" s="79"/>
      <c r="F38" s="79"/>
      <c r="G38" s="317"/>
      <c r="H38" s="317"/>
      <c r="I38" s="315"/>
      <c r="J38" s="79"/>
      <c r="K38" s="79"/>
      <c r="L38" s="79"/>
    </row>
    <row r="39" spans="1:12" ht="63" x14ac:dyDescent="0.25">
      <c r="A39" s="81">
        <v>2</v>
      </c>
      <c r="B39" s="80" t="s">
        <v>384</v>
      </c>
      <c r="C39" s="317">
        <v>43922</v>
      </c>
      <c r="D39" s="317">
        <v>43952</v>
      </c>
      <c r="E39" s="79"/>
      <c r="F39" s="79"/>
      <c r="G39" s="317">
        <v>43922</v>
      </c>
      <c r="H39" s="317">
        <v>43952</v>
      </c>
      <c r="I39" s="315"/>
      <c r="J39" s="79"/>
      <c r="K39" s="79"/>
      <c r="L39" s="79"/>
    </row>
    <row r="40" spans="1:12" ht="33.75" customHeight="1" x14ac:dyDescent="0.25">
      <c r="A40" s="81" t="s">
        <v>201</v>
      </c>
      <c r="B40" s="80" t="s">
        <v>386</v>
      </c>
      <c r="C40" s="317">
        <v>43922</v>
      </c>
      <c r="D40" s="317">
        <v>43952</v>
      </c>
      <c r="E40" s="79"/>
      <c r="F40" s="79"/>
      <c r="G40" s="317">
        <v>43922</v>
      </c>
      <c r="H40" s="317">
        <v>43952</v>
      </c>
      <c r="I40" s="315"/>
      <c r="J40" s="79"/>
      <c r="K40" s="79"/>
      <c r="L40" s="79"/>
    </row>
    <row r="41" spans="1:12" ht="63" customHeight="1" x14ac:dyDescent="0.25">
      <c r="A41" s="81" t="s">
        <v>200</v>
      </c>
      <c r="B41" s="82" t="s">
        <v>467</v>
      </c>
      <c r="C41" s="317">
        <v>43952</v>
      </c>
      <c r="D41" s="317">
        <v>44105</v>
      </c>
      <c r="E41" s="79"/>
      <c r="F41" s="79"/>
      <c r="G41" s="317">
        <v>43952</v>
      </c>
      <c r="H41" s="317">
        <v>44105</v>
      </c>
      <c r="I41" s="315"/>
      <c r="J41" s="79"/>
      <c r="K41" s="79"/>
      <c r="L41" s="79"/>
    </row>
    <row r="42" spans="1:12" ht="58.5" customHeight="1" x14ac:dyDescent="0.25">
      <c r="A42" s="81">
        <v>3</v>
      </c>
      <c r="B42" s="80" t="s">
        <v>385</v>
      </c>
      <c r="C42" s="317" t="s">
        <v>472</v>
      </c>
      <c r="D42" s="317" t="s">
        <v>472</v>
      </c>
      <c r="E42" s="79"/>
      <c r="F42" s="79"/>
      <c r="G42" s="317" t="s">
        <v>472</v>
      </c>
      <c r="H42" s="317" t="s">
        <v>472</v>
      </c>
      <c r="I42" s="317"/>
      <c r="J42" s="79"/>
      <c r="K42" s="79"/>
      <c r="L42" s="79"/>
    </row>
    <row r="43" spans="1:12" ht="34.5" customHeight="1" x14ac:dyDescent="0.25">
      <c r="A43" s="81" t="s">
        <v>199</v>
      </c>
      <c r="B43" s="80" t="s">
        <v>197</v>
      </c>
      <c r="C43" s="317" t="s">
        <v>472</v>
      </c>
      <c r="D43" s="317" t="s">
        <v>472</v>
      </c>
      <c r="E43" s="79"/>
      <c r="F43" s="79"/>
      <c r="G43" s="317" t="s">
        <v>472</v>
      </c>
      <c r="H43" s="317" t="s">
        <v>472</v>
      </c>
      <c r="I43" s="317"/>
      <c r="J43" s="79"/>
      <c r="K43" s="79"/>
      <c r="L43" s="79"/>
    </row>
    <row r="44" spans="1:12" ht="24.75" customHeight="1" x14ac:dyDescent="0.25">
      <c r="A44" s="81" t="s">
        <v>198</v>
      </c>
      <c r="B44" s="80" t="s">
        <v>195</v>
      </c>
      <c r="C44" s="317" t="s">
        <v>472</v>
      </c>
      <c r="D44" s="317" t="s">
        <v>472</v>
      </c>
      <c r="E44" s="79"/>
      <c r="F44" s="79"/>
      <c r="G44" s="317" t="s">
        <v>472</v>
      </c>
      <c r="H44" s="317" t="s">
        <v>472</v>
      </c>
      <c r="I44" s="317"/>
      <c r="J44" s="79"/>
      <c r="K44" s="79"/>
      <c r="L44" s="79"/>
    </row>
    <row r="45" spans="1:12" ht="90.75" customHeight="1" x14ac:dyDescent="0.25">
      <c r="A45" s="81" t="s">
        <v>196</v>
      </c>
      <c r="B45" s="80" t="s">
        <v>390</v>
      </c>
      <c r="C45" s="317">
        <v>44105</v>
      </c>
      <c r="D45" s="317">
        <v>44136</v>
      </c>
      <c r="E45" s="79"/>
      <c r="F45" s="79"/>
      <c r="G45" s="317">
        <v>44105</v>
      </c>
      <c r="H45" s="317">
        <v>44136</v>
      </c>
      <c r="I45" s="315"/>
      <c r="J45" s="79"/>
      <c r="K45" s="79"/>
      <c r="L45" s="79"/>
    </row>
    <row r="46" spans="1:12" ht="167.25" customHeight="1" x14ac:dyDescent="0.25">
      <c r="A46" s="81" t="s">
        <v>194</v>
      </c>
      <c r="B46" s="80" t="s">
        <v>388</v>
      </c>
      <c r="C46" s="317">
        <v>44105</v>
      </c>
      <c r="D46" s="317">
        <v>44136</v>
      </c>
      <c r="E46" s="79"/>
      <c r="F46" s="79"/>
      <c r="G46" s="317">
        <v>44105</v>
      </c>
      <c r="H46" s="317">
        <v>44136</v>
      </c>
      <c r="I46" s="315"/>
      <c r="J46" s="79"/>
      <c r="K46" s="79"/>
      <c r="L46" s="79"/>
    </row>
    <row r="47" spans="1:12" ht="30.75" customHeight="1" x14ac:dyDescent="0.25">
      <c r="A47" s="81" t="s">
        <v>192</v>
      </c>
      <c r="B47" s="80" t="s">
        <v>193</v>
      </c>
      <c r="C47" s="317" t="s">
        <v>472</v>
      </c>
      <c r="D47" s="317" t="s">
        <v>472</v>
      </c>
      <c r="E47" s="79"/>
      <c r="F47" s="79"/>
      <c r="G47" s="317" t="s">
        <v>472</v>
      </c>
      <c r="H47" s="317" t="s">
        <v>472</v>
      </c>
      <c r="I47" s="317"/>
      <c r="J47" s="79"/>
      <c r="K47" s="79"/>
      <c r="L47" s="79"/>
    </row>
    <row r="48" spans="1:12" ht="37.5" customHeight="1" x14ac:dyDescent="0.25">
      <c r="A48" s="81" t="s">
        <v>400</v>
      </c>
      <c r="B48" s="82" t="s">
        <v>191</v>
      </c>
      <c r="C48" s="317"/>
      <c r="D48" s="317"/>
      <c r="E48" s="79"/>
      <c r="F48" s="79"/>
      <c r="G48" s="317"/>
      <c r="H48" s="317"/>
      <c r="I48" s="317"/>
      <c r="J48" s="79"/>
      <c r="K48" s="79"/>
      <c r="L48" s="79"/>
    </row>
    <row r="49" spans="1:12" ht="35.25" customHeight="1" x14ac:dyDescent="0.25">
      <c r="A49" s="81">
        <v>4</v>
      </c>
      <c r="B49" s="80" t="s">
        <v>189</v>
      </c>
      <c r="C49" s="317" t="s">
        <v>472</v>
      </c>
      <c r="D49" s="317" t="s">
        <v>472</v>
      </c>
      <c r="E49" s="79"/>
      <c r="F49" s="79"/>
      <c r="G49" s="317" t="s">
        <v>472</v>
      </c>
      <c r="H49" s="317" t="s">
        <v>472</v>
      </c>
      <c r="I49" s="317"/>
      <c r="J49" s="79"/>
      <c r="K49" s="79"/>
      <c r="L49" s="79"/>
    </row>
    <row r="50" spans="1:12" ht="86.25" customHeight="1" x14ac:dyDescent="0.25">
      <c r="A50" s="81" t="s">
        <v>190</v>
      </c>
      <c r="B50" s="80" t="s">
        <v>389</v>
      </c>
      <c r="C50" s="317">
        <v>44136</v>
      </c>
      <c r="D50" s="317">
        <v>44166</v>
      </c>
      <c r="E50" s="79"/>
      <c r="F50" s="79"/>
      <c r="G50" s="317">
        <v>44136</v>
      </c>
      <c r="H50" s="317">
        <v>44166</v>
      </c>
      <c r="I50" s="315"/>
      <c r="J50" s="79"/>
      <c r="K50" s="79"/>
      <c r="L50" s="79"/>
    </row>
    <row r="51" spans="1:12" ht="77.25" customHeight="1" x14ac:dyDescent="0.25">
      <c r="A51" s="81" t="s">
        <v>188</v>
      </c>
      <c r="B51" s="80" t="s">
        <v>391</v>
      </c>
      <c r="C51" s="317">
        <v>44136</v>
      </c>
      <c r="D51" s="317">
        <v>44166</v>
      </c>
      <c r="E51" s="79"/>
      <c r="F51" s="79"/>
      <c r="G51" s="317">
        <v>44136</v>
      </c>
      <c r="H51" s="317">
        <v>44166</v>
      </c>
      <c r="I51" s="315"/>
      <c r="J51" s="79"/>
      <c r="K51" s="79"/>
      <c r="L51" s="79"/>
    </row>
    <row r="52" spans="1:12" ht="71.25" customHeight="1" x14ac:dyDescent="0.25">
      <c r="A52" s="81" t="s">
        <v>186</v>
      </c>
      <c r="B52" s="80" t="s">
        <v>187</v>
      </c>
      <c r="C52" s="317" t="s">
        <v>472</v>
      </c>
      <c r="D52" s="317" t="s">
        <v>472</v>
      </c>
      <c r="E52" s="79"/>
      <c r="F52" s="79"/>
      <c r="G52" s="317" t="s">
        <v>472</v>
      </c>
      <c r="H52" s="317" t="s">
        <v>472</v>
      </c>
      <c r="I52" s="315"/>
      <c r="J52" s="79"/>
      <c r="K52" s="79"/>
      <c r="L52" s="79"/>
    </row>
    <row r="53" spans="1:12" ht="48" customHeight="1" x14ac:dyDescent="0.25">
      <c r="A53" s="81" t="s">
        <v>184</v>
      </c>
      <c r="B53" s="139" t="s">
        <v>392</v>
      </c>
      <c r="C53" s="317">
        <v>44136</v>
      </c>
      <c r="D53" s="317">
        <v>44166</v>
      </c>
      <c r="E53" s="79"/>
      <c r="F53" s="79"/>
      <c r="G53" s="317">
        <v>44136</v>
      </c>
      <c r="H53" s="317">
        <v>44166</v>
      </c>
      <c r="I53" s="315"/>
      <c r="J53" s="79"/>
      <c r="K53" s="79"/>
      <c r="L53" s="79"/>
    </row>
    <row r="54" spans="1:12" ht="46.5" customHeight="1" x14ac:dyDescent="0.25">
      <c r="A54" s="81" t="s">
        <v>393</v>
      </c>
      <c r="B54" s="80" t="s">
        <v>185</v>
      </c>
      <c r="C54" s="317">
        <v>44136</v>
      </c>
      <c r="D54" s="317">
        <v>44166</v>
      </c>
      <c r="E54" s="79"/>
      <c r="F54" s="79"/>
      <c r="G54" s="317">
        <v>44136</v>
      </c>
      <c r="H54" s="317">
        <v>44166</v>
      </c>
      <c r="I54" s="315"/>
      <c r="J54" s="79"/>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2020-02-12T14:12:11Z</dcterms:modified>
</cp:coreProperties>
</file>