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9000" windowWidth="11940" windowHeight="115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V30" i="24" l="1"/>
  <c r="V24" i="24"/>
  <c r="F30" i="24" l="1"/>
  <c r="E30" i="24"/>
  <c r="D30" i="24"/>
  <c r="F24" i="24"/>
  <c r="E24" i="24"/>
  <c r="D24" i="24"/>
  <c r="R30" i="24"/>
  <c r="R24" i="24"/>
  <c r="N30" i="24"/>
  <c r="N24" i="24"/>
  <c r="C76" i="25" l="1"/>
  <c r="D76" i="25"/>
  <c r="E76" i="25"/>
  <c r="F76" i="25"/>
  <c r="D59" i="25"/>
  <c r="C59" i="25"/>
  <c r="B59" i="25"/>
  <c r="E73" i="25"/>
  <c r="F73" i="25" s="1"/>
  <c r="G73" i="25" s="1"/>
  <c r="H73" i="25" s="1"/>
  <c r="I73" i="25" s="1"/>
  <c r="J73" i="25" s="1"/>
  <c r="K73" i="25" s="1"/>
  <c r="L73" i="25" s="1"/>
  <c r="M73" i="25" s="1"/>
  <c r="N73" i="25" s="1"/>
  <c r="O73" i="25" s="1"/>
  <c r="B62" i="25"/>
  <c r="H35" i="25"/>
  <c r="I35" i="25" s="1"/>
  <c r="J35" i="25" s="1"/>
  <c r="K35" i="25" s="1"/>
  <c r="L35" i="25" s="1"/>
  <c r="M35" i="25" s="1"/>
  <c r="N35" i="25" s="1"/>
  <c r="O35" i="25" s="1"/>
  <c r="G35" i="25"/>
  <c r="B22" i="25"/>
  <c r="F45" i="25" s="1"/>
  <c r="A12" i="6" l="1"/>
  <c r="J27" i="24" l="1"/>
  <c r="AE27" i="5"/>
  <c r="AD27" i="5"/>
  <c r="AB27" i="5"/>
  <c r="AA27" i="5"/>
  <c r="AA26" i="5"/>
  <c r="X27" i="5"/>
  <c r="X26" i="5"/>
  <c r="R26" i="5"/>
  <c r="P26" i="5"/>
  <c r="B29" i="22"/>
  <c r="D26" i="5"/>
  <c r="U64" i="24" l="1"/>
  <c r="T64" i="24"/>
  <c r="U63" i="24"/>
  <c r="T63" i="24"/>
  <c r="U62" i="24"/>
  <c r="T62" i="24"/>
  <c r="U61" i="24"/>
  <c r="T61" i="24"/>
  <c r="U60" i="24"/>
  <c r="T60" i="24"/>
  <c r="U59" i="24"/>
  <c r="T59" i="24"/>
  <c r="U57" i="24"/>
  <c r="T57" i="24"/>
  <c r="U56" i="24"/>
  <c r="T56" i="24"/>
  <c r="U55" i="24"/>
  <c r="T55" i="24"/>
  <c r="U54" i="24"/>
  <c r="T54" i="24"/>
  <c r="U53" i="24"/>
  <c r="T53" i="24"/>
  <c r="U52" i="24"/>
  <c r="T52" i="24"/>
  <c r="U51" i="24"/>
  <c r="T51" i="24"/>
  <c r="U50" i="24"/>
  <c r="T50" i="24"/>
  <c r="U49" i="24"/>
  <c r="T49" i="24"/>
  <c r="U48" i="24"/>
  <c r="T48" i="24"/>
  <c r="U47" i="24"/>
  <c r="T47" i="24"/>
  <c r="U46" i="24"/>
  <c r="T46" i="24"/>
  <c r="U45" i="24"/>
  <c r="T45" i="24"/>
  <c r="U44" i="24"/>
  <c r="T44" i="24"/>
  <c r="U43" i="24"/>
  <c r="U42" i="24"/>
  <c r="T42" i="24"/>
  <c r="U41" i="24"/>
  <c r="T41" i="24"/>
  <c r="U40" i="24"/>
  <c r="T40" i="24"/>
  <c r="U39" i="24"/>
  <c r="T39" i="24"/>
  <c r="U38" i="24"/>
  <c r="T38" i="24"/>
  <c r="U37" i="24"/>
  <c r="T37" i="24"/>
  <c r="U36" i="24"/>
  <c r="T36" i="24"/>
  <c r="U35" i="24"/>
  <c r="T35" i="24"/>
  <c r="T34" i="24"/>
  <c r="T33" i="24"/>
  <c r="T32" i="24"/>
  <c r="T31" i="24"/>
  <c r="T29" i="24"/>
  <c r="T28" i="24"/>
  <c r="U27" i="24"/>
  <c r="T27" i="24"/>
  <c r="T26" i="24"/>
  <c r="T25" i="24"/>
  <c r="K24" i="24" l="1"/>
  <c r="K30" i="24"/>
  <c r="J30" i="24"/>
  <c r="G30" i="24"/>
  <c r="G24" i="24"/>
  <c r="A12" i="5" l="1"/>
  <c r="P43" i="24" l="1"/>
  <c r="T43" i="24" s="1"/>
  <c r="Q43" i="24"/>
  <c r="H24" i="24"/>
  <c r="I24" i="24"/>
  <c r="J24" i="24"/>
  <c r="L24" i="24"/>
  <c r="O24" i="24"/>
  <c r="P24" i="24"/>
  <c r="Q24" i="24"/>
  <c r="P58" i="24"/>
  <c r="T58" i="24" s="1"/>
  <c r="T24" i="24" l="1"/>
  <c r="B76" i="25"/>
  <c r="D54" i="25" l="1"/>
  <c r="O54" i="25"/>
  <c r="C54" i="25"/>
  <c r="E54" i="25"/>
  <c r="C41" i="25"/>
  <c r="E38" i="25" l="1"/>
  <c r="E37" i="25" s="1"/>
  <c r="C68" i="25"/>
  <c r="D68" i="25" s="1"/>
  <c r="E68" i="25" s="1"/>
  <c r="F68" i="25" s="1"/>
  <c r="G68" i="25" s="1"/>
  <c r="H68" i="25" s="1"/>
  <c r="I68" i="25" s="1"/>
  <c r="J68" i="25" s="1"/>
  <c r="K68" i="25" s="1"/>
  <c r="L68" i="25" s="1"/>
  <c r="M68" i="25" s="1"/>
  <c r="N68" i="25" s="1"/>
  <c r="O68" i="25" s="1"/>
  <c r="O62" i="25"/>
  <c r="N62" i="25"/>
  <c r="M62" i="25"/>
  <c r="L62" i="25"/>
  <c r="K62" i="25"/>
  <c r="J62" i="25"/>
  <c r="I62" i="25"/>
  <c r="H62" i="25"/>
  <c r="G62" i="25"/>
  <c r="F62" i="25"/>
  <c r="E62" i="25"/>
  <c r="D62" i="25"/>
  <c r="C62" i="25"/>
  <c r="B36" i="25"/>
  <c r="C36" i="25" s="1"/>
  <c r="D36" i="25" s="1"/>
  <c r="E36" i="25" s="1"/>
  <c r="F36" i="25" s="1"/>
  <c r="G36" i="25" s="1"/>
  <c r="H36" i="25" s="1"/>
  <c r="I36" i="25" s="1"/>
  <c r="J36" i="25" s="1"/>
  <c r="K36" i="25" s="1"/>
  <c r="L36" i="25" s="1"/>
  <c r="M36" i="25" s="1"/>
  <c r="N36" i="25" s="1"/>
  <c r="O36" i="25" s="1"/>
  <c r="B33" i="25"/>
  <c r="A12" i="22"/>
  <c r="A5" i="22"/>
  <c r="A5" i="25"/>
  <c r="A12" i="25"/>
  <c r="F54" i="25" l="1"/>
  <c r="G45" i="25"/>
  <c r="B57" i="25"/>
  <c r="H45" i="25" l="1"/>
  <c r="G54" i="25"/>
  <c r="D41" i="25"/>
  <c r="F38" i="25"/>
  <c r="G38" i="25"/>
  <c r="C43" i="25"/>
  <c r="I45" i="25" l="1"/>
  <c r="H54" i="25"/>
  <c r="H38" i="25"/>
  <c r="E41" i="25"/>
  <c r="D43" i="25"/>
  <c r="C42" i="25"/>
  <c r="J45" i="25" l="1"/>
  <c r="I54" i="25"/>
  <c r="I38" i="25"/>
  <c r="F37" i="25"/>
  <c r="F41" i="25" s="1"/>
  <c r="C57" i="25"/>
  <c r="E43" i="25"/>
  <c r="D42" i="25"/>
  <c r="D44" i="25" s="1"/>
  <c r="D46" i="25" s="1"/>
  <c r="C44" i="25"/>
  <c r="C46" i="25" s="1"/>
  <c r="K45" i="25" l="1"/>
  <c r="J54" i="25"/>
  <c r="G80" i="25"/>
  <c r="G37" i="25"/>
  <c r="G41" i="25" s="1"/>
  <c r="D57" i="25"/>
  <c r="D48" i="25"/>
  <c r="D49" i="25" s="1"/>
  <c r="D53" i="25"/>
  <c r="C48" i="25"/>
  <c r="C49" i="25" s="1"/>
  <c r="C53" i="25"/>
  <c r="E42" i="25"/>
  <c r="F43" i="25"/>
  <c r="G76" i="25" l="1"/>
  <c r="J38" i="25" s="1"/>
  <c r="L45" i="25"/>
  <c r="K54" i="25"/>
  <c r="H80" i="25"/>
  <c r="H37" i="25"/>
  <c r="H41" i="25" s="1"/>
  <c r="E57" i="25"/>
  <c r="C56" i="25"/>
  <c r="E44" i="25"/>
  <c r="E46" i="25" s="1"/>
  <c r="F42" i="25"/>
  <c r="G43" i="25"/>
  <c r="D56" i="25"/>
  <c r="H76" i="25" l="1"/>
  <c r="K38" i="25" s="1"/>
  <c r="M45" i="25"/>
  <c r="L54" i="25"/>
  <c r="F57" i="25"/>
  <c r="I80" i="25"/>
  <c r="I37" i="25"/>
  <c r="I41" i="25" s="1"/>
  <c r="F44" i="25"/>
  <c r="D50" i="25"/>
  <c r="H43" i="25"/>
  <c r="G42" i="25"/>
  <c r="E53" i="25"/>
  <c r="E48" i="25"/>
  <c r="E49" i="25" s="1"/>
  <c r="C50" i="25"/>
  <c r="I76" i="25" l="1"/>
  <c r="L38" i="25" s="1"/>
  <c r="N45" i="25"/>
  <c r="N54" i="25" s="1"/>
  <c r="M54" i="25"/>
  <c r="F46" i="25"/>
  <c r="F53" i="25" s="1"/>
  <c r="J37" i="25"/>
  <c r="J41" i="25" s="1"/>
  <c r="J80" i="25"/>
  <c r="G57" i="25"/>
  <c r="I43" i="25"/>
  <c r="H42" i="25"/>
  <c r="G44" i="25"/>
  <c r="G46" i="25" s="1"/>
  <c r="E50" i="25"/>
  <c r="J76" i="25" l="1"/>
  <c r="M38" i="25" s="1"/>
  <c r="F48" i="25"/>
  <c r="F49" i="25" s="1"/>
  <c r="F56" i="25" s="1"/>
  <c r="H57" i="25"/>
  <c r="K80" i="25"/>
  <c r="K37" i="25"/>
  <c r="K41" i="25" s="1"/>
  <c r="I42" i="25"/>
  <c r="J43" i="25"/>
  <c r="E56" i="25"/>
  <c r="F50" i="25" l="1"/>
  <c r="K76" i="25"/>
  <c r="N38" i="25" s="1"/>
  <c r="I57" i="25"/>
  <c r="L80" i="25"/>
  <c r="L37" i="25"/>
  <c r="L41" i="25" s="1"/>
  <c r="G48" i="25"/>
  <c r="G49" i="25" s="1"/>
  <c r="G53" i="25"/>
  <c r="I44" i="25"/>
  <c r="I46" i="25" s="1"/>
  <c r="J42" i="25"/>
  <c r="K43" i="25"/>
  <c r="L76" i="25" l="1"/>
  <c r="O38" i="25" s="1"/>
  <c r="M37" i="25"/>
  <c r="M41" i="25" s="1"/>
  <c r="M80" i="25"/>
  <c r="M76" i="25" s="1"/>
  <c r="J44" i="25"/>
  <c r="J57" i="25"/>
  <c r="G56" i="25"/>
  <c r="L43" i="25"/>
  <c r="K42" i="25"/>
  <c r="K44" i="25" s="1"/>
  <c r="K46" i="25" s="1"/>
  <c r="J46" i="25" l="1"/>
  <c r="J53" i="25" s="1"/>
  <c r="N37" i="25"/>
  <c r="N41" i="25" s="1"/>
  <c r="N80" i="25"/>
  <c r="N76" i="25" s="1"/>
  <c r="K57" i="25"/>
  <c r="G50" i="25"/>
  <c r="K48" i="25"/>
  <c r="K49" i="25" s="1"/>
  <c r="K53" i="25"/>
  <c r="M43" i="25"/>
  <c r="L42" i="25"/>
  <c r="L44" i="25" s="1"/>
  <c r="L46" i="25" s="1"/>
  <c r="I53" i="25"/>
  <c r="I48" i="25"/>
  <c r="I49" i="25" s="1"/>
  <c r="J48" i="25" l="1"/>
  <c r="J49" i="25" s="1"/>
  <c r="J56" i="25" s="1"/>
  <c r="O80" i="25"/>
  <c r="O76" i="25" s="1"/>
  <c r="O37" i="25"/>
  <c r="O41" i="25" s="1"/>
  <c r="L57" i="25"/>
  <c r="I56" i="25"/>
  <c r="I50" i="25"/>
  <c r="L48" i="25"/>
  <c r="L49" i="25" s="1"/>
  <c r="L53" i="25"/>
  <c r="K56" i="25"/>
  <c r="M42" i="25"/>
  <c r="N43" i="25"/>
  <c r="J50" i="25" l="1"/>
  <c r="M44" i="25"/>
  <c r="M57" i="25"/>
  <c r="N42" i="25"/>
  <c r="O43" i="25"/>
  <c r="L56" i="25"/>
  <c r="K50" i="25"/>
  <c r="M46" i="25" l="1"/>
  <c r="M53" i="25" s="1"/>
  <c r="N44" i="25"/>
  <c r="N57" i="25"/>
  <c r="O42" i="25"/>
  <c r="L50" i="25"/>
  <c r="M48" i="25" l="1"/>
  <c r="M49" i="25" s="1"/>
  <c r="M56" i="25" s="1"/>
  <c r="N46" i="25"/>
  <c r="N48" i="25" s="1"/>
  <c r="O44" i="25"/>
  <c r="O57" i="25"/>
  <c r="N53" i="25" l="1"/>
  <c r="M50" i="25"/>
  <c r="N49" i="25"/>
  <c r="N56" i="25" s="1"/>
  <c r="O46" i="25"/>
  <c r="O48" i="25" s="1"/>
  <c r="O49" i="25" s="1"/>
  <c r="O56" i="25" s="1"/>
  <c r="N50" i="25" l="1"/>
  <c r="O53" i="25"/>
  <c r="O50" i="25"/>
  <c r="A15" i="25" l="1"/>
  <c r="A9" i="25"/>
  <c r="U58" i="24" l="1"/>
  <c r="U34" i="24"/>
  <c r="U32" i="24"/>
  <c r="S30" i="24"/>
  <c r="Q30" i="24"/>
  <c r="P30" i="24"/>
  <c r="T30" i="24" s="1"/>
  <c r="O30" i="24"/>
  <c r="U28" i="24"/>
  <c r="U26" i="24"/>
  <c r="S24" i="24"/>
  <c r="A14" i="24"/>
  <c r="A11" i="24"/>
  <c r="A8" i="24"/>
  <c r="A4" i="24"/>
  <c r="B50" i="22"/>
  <c r="B41" i="22"/>
  <c r="B22" i="22"/>
  <c r="A15" i="22"/>
  <c r="B21" i="22" s="1"/>
  <c r="A9" i="22"/>
  <c r="A15" i="6"/>
  <c r="U33" i="24" l="1"/>
  <c r="U29" i="24"/>
  <c r="B73" i="22" l="1"/>
  <c r="B75" i="22"/>
  <c r="U31" i="24" l="1"/>
  <c r="U30" i="24"/>
  <c r="C49" i="7" s="1"/>
  <c r="U25" i="24"/>
  <c r="U24" i="24"/>
  <c r="C48" i="7" s="1"/>
  <c r="A6" i="13"/>
  <c r="A5" i="6"/>
  <c r="A8" i="17" l="1"/>
  <c r="E9" i="14"/>
  <c r="A14" i="12"/>
  <c r="A15" i="5" l="1"/>
  <c r="A9" i="5"/>
  <c r="A5" i="5"/>
  <c r="A15" i="16"/>
  <c r="A12" i="16"/>
  <c r="A9" i="16"/>
  <c r="A15" i="10"/>
  <c r="A12" i="10"/>
  <c r="A9" i="10"/>
  <c r="A5" i="10"/>
  <c r="A4" i="17"/>
  <c r="A14" i="17"/>
  <c r="A11" i="17"/>
  <c r="A5" i="14"/>
  <c r="A4" i="12"/>
  <c r="A5" i="1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44" i="25" l="1"/>
  <c r="H46" i="25" s="1"/>
  <c r="H53" i="25" l="1"/>
  <c r="H48" i="25"/>
  <c r="H49" i="25" s="1"/>
  <c r="H56" i="25" s="1"/>
  <c r="B60" i="25"/>
  <c r="B65" i="25" l="1"/>
  <c r="H50" i="25"/>
  <c r="B61" i="25"/>
  <c r="B66" i="25" s="1"/>
  <c r="B63" i="25"/>
  <c r="C60" i="25"/>
  <c r="C65" i="25" l="1"/>
  <c r="B64" i="25"/>
  <c r="B67" i="25" s="1"/>
  <c r="C61" i="25"/>
  <c r="C63" i="25"/>
  <c r="F60" i="25"/>
  <c r="F63" i="25" s="1"/>
  <c r="E60" i="25"/>
  <c r="D60" i="25"/>
  <c r="D65" i="25" s="1"/>
  <c r="E63" i="25" l="1"/>
  <c r="F65" i="25"/>
  <c r="E65" i="25"/>
  <c r="E61" i="25"/>
  <c r="D61" i="25"/>
  <c r="C64" i="25"/>
  <c r="C67" i="25" s="1"/>
  <c r="F61" i="25"/>
  <c r="C66" i="25"/>
  <c r="D63" i="25"/>
  <c r="F64" i="25" s="1"/>
  <c r="F66" i="25" l="1"/>
  <c r="E66" i="25"/>
  <c r="E64" i="25"/>
  <c r="F67" i="25" s="1"/>
  <c r="D64" i="25"/>
  <c r="D67" i="25" s="1"/>
  <c r="D66" i="25"/>
  <c r="G60" i="25"/>
  <c r="I60" i="25"/>
  <c r="I63" i="25" s="1"/>
  <c r="H60" i="25"/>
  <c r="H63" i="25" s="1"/>
  <c r="O60" i="25"/>
  <c r="O63" i="25" s="1"/>
  <c r="N60" i="25"/>
  <c r="N63" i="25" s="1"/>
  <c r="J60" i="25"/>
  <c r="J63" i="25" s="1"/>
  <c r="L60" i="25"/>
  <c r="L63" i="25" s="1"/>
  <c r="K60" i="25"/>
  <c r="K63" i="25" s="1"/>
  <c r="M60" i="25"/>
  <c r="M63" i="25" s="1"/>
  <c r="G65" i="25" l="1"/>
  <c r="H65" i="25"/>
  <c r="M65" i="25"/>
  <c r="O65" i="25"/>
  <c r="N65" i="25"/>
  <c r="K65" i="25"/>
  <c r="L65" i="25"/>
  <c r="J65" i="25"/>
  <c r="I65" i="25"/>
  <c r="O61" i="25"/>
  <c r="N61" i="25"/>
  <c r="L61" i="25"/>
  <c r="M61" i="25"/>
  <c r="H61" i="25"/>
  <c r="K61" i="25"/>
  <c r="I61" i="25"/>
  <c r="J61" i="25"/>
  <c r="G61" i="25"/>
  <c r="G66" i="25" s="1"/>
  <c r="E67" i="25"/>
  <c r="G63" i="25"/>
  <c r="I66" i="25" l="1"/>
  <c r="K66" i="25"/>
  <c r="N66" i="25"/>
  <c r="H66" i="25"/>
  <c r="M64" i="25"/>
  <c r="N64" i="25"/>
  <c r="O64" i="25"/>
  <c r="G24" i="25" s="1"/>
  <c r="L64" i="25"/>
  <c r="G64" i="25"/>
  <c r="G67" i="25" s="1"/>
  <c r="H64" i="25"/>
  <c r="I64" i="25"/>
  <c r="J64" i="25"/>
  <c r="K64" i="25"/>
  <c r="O66" i="25"/>
  <c r="L66" i="25"/>
  <c r="M66" i="25"/>
  <c r="J66" i="25"/>
  <c r="K67" i="25" l="1"/>
  <c r="J67" i="25"/>
  <c r="I67" i="25"/>
  <c r="L67" i="25"/>
  <c r="G22" i="25"/>
  <c r="N67" i="25"/>
  <c r="O67" i="25"/>
  <c r="M67" i="25"/>
  <c r="H67" i="25"/>
  <c r="G23" i="25" l="1"/>
  <c r="B32" i="22" l="1"/>
  <c r="B30" i="22" s="1"/>
  <c r="B27" i="22" l="1"/>
  <c r="B67" i="22" l="1"/>
  <c r="B52" i="22"/>
  <c r="B60" i="22"/>
  <c r="B38" i="22"/>
  <c r="B34" i="22"/>
  <c r="B64" i="22"/>
  <c r="B56" i="22"/>
  <c r="B47" i="22"/>
  <c r="B43" i="22"/>
  <c r="B72" i="22"/>
  <c r="B74" i="22"/>
</calcChain>
</file>

<file path=xl/sharedStrings.xml><?xml version="1.0" encoding="utf-8"?>
<sst xmlns="http://schemas.openxmlformats.org/spreadsheetml/2006/main" count="1099" uniqueCount="576">
  <si>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</si>
  <si>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</si>
  <si>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</si>
  <si>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</si>
  <si>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</si>
  <si>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</si>
  <si>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</si>
  <si>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</si>
  <si>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</si>
  <si>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</si>
  <si>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</si>
  <si>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</si>
  <si>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</si>
  <si>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</si>
  <si>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</si>
  <si>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</si>
  <si>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</si>
  <si>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</si>
  <si>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</si>
  <si>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</si>
  <si>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</si>
  <si>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</si>
  <si>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</si>
  <si>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</si>
  <si>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</si>
  <si>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</si>
  <si>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</si>
  <si>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</si>
  <si>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</si>
  <si>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</si>
  <si>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</si>
  <si>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</si>
  <si>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</si>
  <si>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</si>
  <si>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</si>
  <si>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</si>
  <si>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</si>
  <si>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</si>
  <si>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</si>
  <si>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</si>
  <si>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</si>
  <si>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</si>
  <si>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</si>
  <si>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</si>
  <si>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</si>
  <si>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</si>
  <si>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</si>
  <si>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</si>
  <si>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</si>
  <si>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</si>
  <si>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</si>
  <si>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</si>
  <si>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</si>
  <si>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</si>
  <si>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</si>
  <si>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</si>
  <si>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</si>
  <si>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</si>
  <si>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</si>
  <si>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</si>
  <si>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</si>
  <si>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</si>
  <si>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</si>
  <si>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</si>
  <si>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</si>
  <si>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</si>
  <si>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</si>
  <si>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</si>
  <si>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</si>
  <si>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</si>
  <si>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</si>
  <si>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</si>
  <si>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</si>
  <si>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</si>
  <si>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</si>
  <si>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</si>
  <si>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</si>
  <si>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</si>
  <si>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</si>
  <si>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</si>
  <si>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</si>
  <si>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</si>
  <si>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</si>
  <si>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</si>
  <si>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</si>
  <si>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</si>
  <si>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</si>
  <si>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</si>
  <si>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</si>
  <si>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</si>
  <si>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</si>
  <si>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</si>
  <si>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</si>
  <si>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</si>
  <si>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</si>
  <si>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</si>
  <si>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</si>
  <si>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</si>
  <si>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</si>
  <si>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</si>
  <si>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</si>
  <si>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</si>
  <si>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</si>
  <si>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</si>
  <si>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</si>
  <si>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</si>
  <si>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</si>
  <si>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</si>
  <si>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</si>
  <si>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</si>
  <si>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</si>
  <si>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</si>
  <si>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</si>
  <si>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</si>
  <si>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</si>
  <si>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</si>
  <si>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</si>
  <si>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</si>
  <si>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</si>
  <si>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</si>
  <si>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</si>
  <si>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</si>
  <si>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</si>
  <si>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</si>
  <si>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</si>
  <si>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</si>
  <si>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</si>
  <si>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</si>
  <si>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</si>
  <si>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</si>
  <si>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</si>
  <si>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</si>
  <si>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</si>
  <si>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</si>
  <si>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</si>
  <si>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</si>
  <si>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</si>
  <si>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</si>
  <si>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</si>
  <si>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</si>
  <si>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</si>
  <si>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</si>
  <si>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</si>
  <si>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</si>
  <si>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</si>
  <si>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</si>
  <si>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</si>
  <si>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</si>
  <si>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</si>
  <si>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</si>
  <si>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</si>
  <si>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</si>
  <si>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</si>
  <si>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</si>
  <si>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</si>
  <si>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</si>
  <si>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</si>
  <si>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</si>
  <si>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</si>
  <si>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</si>
  <si>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</si>
  <si>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</si>
  <si>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</si>
  <si>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</si>
  <si>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</si>
  <si>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</si>
  <si>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</si>
  <si>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</si>
  <si>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</si>
  <si>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</si>
  <si>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</si>
  <si>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</si>
  <si>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</si>
  <si>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</si>
  <si>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</si>
  <si>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</si>
  <si>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</si>
  <si>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</si>
  <si>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</si>
  <si>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</si>
  <si>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</si>
  <si>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</si>
  <si>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</si>
  <si>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</si>
  <si>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</si>
  <si>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</si>
  <si>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</si>
  <si>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</si>
  <si>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</si>
  <si>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</si>
  <si>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</si>
  <si>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</si>
  <si>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</si>
  <si>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</si>
  <si>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</si>
  <si>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</si>
  <si>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</si>
  <si>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</si>
  <si>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</si>
  <si>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</si>
  <si>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</si>
  <si>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</si>
  <si>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</si>
  <si>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</si>
  <si>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</si>
  <si>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</si>
  <si>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</si>
  <si>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</si>
  <si>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</si>
  <si>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</si>
  <si>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</si>
  <si>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</si>
  <si>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</si>
  <si>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</si>
  <si>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</si>
  <si>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</si>
  <si>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</si>
  <si>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</si>
  <si>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</si>
  <si>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</si>
  <si>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</si>
  <si>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</si>
  <si>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</si>
  <si>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</si>
  <si>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</si>
  <si>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</si>
  <si>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</si>
  <si>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</si>
  <si>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</si>
  <si>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</si>
  <si>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</si>
  <si>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</si>
  <si>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</si>
  <si>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</si>
  <si>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</si>
  <si>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</si>
  <si>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</si>
  <si>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</si>
  <si>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</si>
  <si>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</si>
  <si>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</si>
  <si>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</si>
  <si>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</si>
  <si>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</si>
  <si>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</si>
  <si>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</si>
  <si>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</si>
  <si>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</si>
  <si>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</si>
  <si>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</si>
  <si>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</si>
  <si>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</si>
  <si>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</si>
  <si>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</si>
  <si>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</si>
  <si>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</si>
  <si>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</si>
  <si>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</si>
  <si>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</si>
  <si>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</si>
  <si>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</si>
  <si>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</si>
  <si>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</si>
  <si>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</si>
  <si>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</si>
  <si>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</si>
  <si>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</si>
  <si>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</si>
  <si>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</si>
  <si>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</si>
  <si>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</si>
  <si>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</si>
  <si>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</si>
  <si>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</si>
  <si>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</si>
  <si>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</si>
  <si>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</si>
  <si>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</si>
  <si>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</si>
  <si>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</si>
  <si>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</si>
  <si>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</si>
  <si>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</si>
  <si>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</si>
  <si>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</si>
  <si>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</si>
  <si>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</si>
  <si>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</si>
  <si>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</si>
  <si>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</si>
  <si>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</si>
  <si>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</si>
  <si>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</si>
  <si>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</si>
  <si>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</si>
  <si>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</si>
  <si>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</si>
  <si>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</si>
  <si>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</si>
  <si>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</si>
  <si>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</si>
  <si>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</si>
  <si>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</si>
  <si>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</si>
  <si>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</si>
  <si>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</si>
  <si>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</si>
  <si>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</si>
  <si>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</si>
  <si>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</si>
  <si>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</si>
  <si>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</si>
  <si>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</si>
  <si>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</si>
  <si>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</si>
  <si>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</si>
  <si>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</si>
  <si>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</si>
  <si>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</si>
  <si>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</si>
  <si>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</si>
  <si>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</si>
  <si>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</si>
  <si>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</si>
  <si>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</si>
  <si>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</si>
  <si>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</si>
  <si>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</si>
  <si>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</si>
  <si>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</si>
  <si>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</si>
  <si>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</si>
  <si>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</si>
  <si>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</si>
  <si>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</si>
  <si>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</si>
  <si>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</si>
  <si>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</si>
  <si>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</si>
  <si>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</si>
  <si>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</si>
  <si>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</si>
  <si>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</si>
  <si>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</si>
  <si>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</si>
  <si>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</si>
  <si>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</si>
  <si>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</si>
  <si>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</si>
  <si>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</si>
  <si>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</si>
  <si>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</si>
  <si>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</si>
  <si>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</si>
  <si>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</si>
  <si>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</si>
  <si>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</si>
  <si>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</si>
  <si>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</si>
  <si>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</si>
  <si>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</si>
  <si>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</si>
  <si>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</si>
  <si>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</si>
  <si>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</si>
  <si>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</si>
  <si>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</si>
  <si>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</si>
  <si>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</si>
  <si>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</si>
  <si>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</si>
  <si>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</si>
  <si>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</si>
  <si>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</si>
  <si>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</si>
  <si>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</si>
  <si>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</si>
  <si>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</si>
  <si>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</si>
  <si>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</si>
  <si>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</si>
  <si>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</si>
  <si>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</si>
  <si>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</si>
  <si>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</si>
  <si>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</si>
  <si>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</si>
  <si>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</si>
  <si>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</si>
  <si>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</si>
  <si>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</si>
  <si>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</si>
  <si>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</si>
  <si>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</si>
  <si>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</si>
  <si>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</si>
  <si>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</si>
  <si>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</si>
  <si>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</si>
  <si>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</si>
  <si>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</si>
  <si>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</si>
  <si>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</si>
  <si>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</si>
  <si>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</si>
  <si>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</si>
  <si>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</si>
  <si>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</si>
  <si>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</si>
  <si>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</si>
  <si>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</si>
  <si>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</si>
  <si>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</si>
  <si>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</si>
  <si>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</si>
  <si>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</si>
  <si>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</si>
  <si>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</si>
  <si>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</si>
  <si>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</si>
  <si>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</si>
  <si>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</si>
  <si>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</si>
  <si>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</si>
  <si>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</si>
  <si>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</si>
  <si>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</si>
  <si>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</si>
  <si>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</si>
  <si>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</si>
  <si>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</si>
  <si>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</si>
  <si>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</si>
  <si>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</si>
  <si>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</si>
  <si>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</si>
  <si>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</si>
  <si>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</si>
  <si>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</si>
  <si>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</si>
  <si>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</si>
  <si>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</si>
  <si>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</si>
  <si>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</si>
  <si>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</si>
  <si>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</si>
  <si>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</si>
  <si>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</si>
  <si>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</si>
  <si>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</si>
  <si>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</si>
  <si>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</si>
  <si>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</si>
  <si>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</si>
  <si>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</si>
  <si>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</si>
  <si>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</si>
  <si>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</si>
  <si>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</si>
  <si>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</si>
  <si>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</si>
  <si>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</si>
  <si>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</si>
  <si>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</si>
  <si>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</si>
  <si>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</si>
  <si>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</si>
  <si>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</si>
  <si>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</si>
  <si>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</si>
  <si>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</si>
  <si>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</si>
  <si>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</si>
  <si>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И</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</si>
  <si>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</si>
  <si>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</si>
  <si>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</si>
  <si>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</si>
  <si>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</si>
  <si>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</si>
  <si>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</si>
  <si>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</si>
  <si>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</si>
  <si>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</si>
  <si>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</si>
  <si>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</si>
  <si>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</si>
  <si>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</si>
  <si>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</si>
  <si>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</si>
  <si>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</si>
  <si>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</si>
  <si>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</si>
  <si>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</si>
  <si>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</si>
  <si>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</si>
  <si>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</si>
  <si>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</si>
  <si>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</si>
  <si>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</si>
  <si>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</si>
  <si>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</si>
  <si>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</si>
  <si>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</si>
  <si>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</si>
  <si>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</si>
  <si>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</si>
  <si>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</si>
  <si>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</si>
  <si>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</si>
  <si>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</si>
  <si>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</si>
  <si>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</si>
  <si>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</si>
  <si>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</si>
  <si>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</si>
  <si>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</si>
  <si>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</si>
  <si>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АО"Янтарьэнерго"</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</si>
  <si>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</si>
  <si>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</si>
  <si>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</si>
  <si>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</si>
  <si>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</si>
  <si>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r>
      <t>Ф</t>
    </r>
    <r>
      <rPr>
        <vertAlign val="superscript"/>
        <sz val="12"/>
        <color theme="1"/>
        <rFont val="Times New Roman"/>
        <family val="1"/>
        <charset val="204"/>
      </rPr>
      <t>ИТ</t>
    </r>
    <r>
      <rPr>
        <sz val="12"/>
        <color theme="1"/>
        <rFont val="Times New Roman"/>
        <family val="1"/>
        <charset val="204"/>
      </rPr>
      <t xml:space="preserve"> = 1,221 млн. руб.</t>
    </r>
  </si>
  <si>
    <t xml:space="preserve"> - снижение количества технологических нарушений, вызванных отключениями BJI из-за перекрытия воздушных промежутков между проводами и ДКР;
- оптимизация (снижение) эксплуатационных затрат на содержание просек BJI.</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</si>
  <si>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BJI с созданием региональных карт периодичности расчистки просек BJI и выдачей рекомендаций по способу выполнения работ»</t>
  </si>
  <si>
    <t>отсутствуют</t>
  </si>
  <si>
    <t>Сметная стоимость проекта в ценах 2020 года с НДС, млн. руб.</t>
  </si>
  <si>
    <t>АО "ФИЦ" договор №225 от 14.04.2020 в ценах 2020 года с НДС, млн. руб.</t>
  </si>
  <si>
    <t>АО "ФИЦ" договор №619/1-08/20 от 25.08.2020</t>
  </si>
  <si>
    <t xml:space="preserve"> - создание региональных цифровых карт территорий АО «Янтарьэнерго» периодичности расчистки просек ВЛ от древеснокустарниковой растительности на основе проведения исследований и получения данных о характеристиках лесной растительности, необходимых для определения скорости зарастания просек BЛ в разрезе лесорастительных зон и лесных районов, а именно:
• территории, занятые лесом и другой ДКР;
• распределение занятой лесом и другой ДКР площади по группам древесных пород (хвойные, лиственные, смешанные в различных пропорциях хвойных и лиственных);
• распределение занятой лесом и другой ДКР площади по преобладающим древесным породам;
• распределение занятой лесом и другой ДКР площади по сомкнутости крон древесного полога (% проективного покрытия кронами);
• распределение значений средней высоты древесного подроста/молодняка лесов и другой ДКР в зависимости от продолжительности периода со времени последней расчистки и примененного метода расчистки;
• распределение значений среднего годового прироста высоты древесного подроста/молодняка лесов и другой ДКР в зависимости от продолжительности периода со времени последней расчистки и примененного метода расчистки.
- разработка рекомендаций по периодичности и способам расчистки просек ВЛ.</t>
  </si>
  <si>
    <t>на основании заключенного договора</t>
  </si>
  <si>
    <t xml:space="preserve"> по состоянию на 01.01.2020</t>
  </si>
  <si>
    <t>Основанием для выполнения данной работы является исполнение п. 5.3 решений «Протокола совещания от 29 мая 2018 года № 72 Генерального директора ПАО «Россети» с руководителями ДЗО ПАО «Россети».
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(утвержденные постановлением Правительства РФ от 24 февраля 2009 г. № 160 с изм.) обязывают сетевые организации обеспечивать:
- содержание просек воздушных линий электропередачи (ВЛ) в пожаробезопасном состоянии;
- поддержание ширины просек в размерах, предусмотренных проектами строительства объектов электросетевого хозяйства;
- вырубку или обрезку крон деревьев (лесных насаждений), произрастающих на просеках под проводами и по границам охранной зоны BJI, высота которых превышает 4 метра.
Основанием для реализации инвестиционного проекта является Программа инновационного развития АО «Янтарьэнерго» на период 2016-2020 гг. с перспективой до 2025 г. (утв. протоколом Совета директоров от 16.05.2017 г. № 32).</t>
  </si>
  <si>
    <t>не влияет</t>
  </si>
  <si>
    <t>Год раскрытия информации: 2022 год</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</si>
  <si>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</si>
  <si>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</si>
  <si>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</si>
  <si>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</si>
  <si>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</si>
  <si>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</si>
  <si>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</si>
  <si>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</si>
  <si>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</si>
  <si>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Прирост</t>
  </si>
  <si>
    <t>Прочие расходы при эксплуатации, руб. без НДС</t>
  </si>
  <si>
    <t>Расходы при эксплуатации, руб. без НДС</t>
  </si>
  <si>
    <t>Снижение затрат</t>
  </si>
  <si>
    <t xml:space="preserve">Средняя стоимость </t>
  </si>
  <si>
    <t>Средняя экономия, %</t>
  </si>
  <si>
    <t>Снижение затрат, руб</t>
  </si>
  <si>
    <t xml:space="preserve"> по состоянию на 01.01.2022</t>
  </si>
  <si>
    <t>2021 год</t>
  </si>
  <si>
    <t>2023 год</t>
  </si>
  <si>
    <t>2022 год</t>
  </si>
  <si>
    <t>НИР</t>
  </si>
  <si>
    <t>«Изучение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</si>
  <si>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ПАО "Россети"</t>
  </si>
  <si>
    <t>Сравнительный анализ по коммерческим предложениям</t>
  </si>
  <si>
    <t>Конкурсная процедура</t>
  </si>
  <si>
    <t>ВЗЛ</t>
  </si>
  <si>
    <t>ИКИ РАН</t>
  </si>
  <si>
    <t>http://zakupki.gov.ru</t>
  </si>
  <si>
    <t>АО "ФИЦ", ООО "ИКИЗ"</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</si>
  <si>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</si>
  <si>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31.06.2023</t>
  </si>
  <si>
    <t>2022</t>
  </si>
  <si>
    <t>0</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</si>
  <si>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</si>
  <si>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</si>
  <si>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</si>
  <si>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</si>
  <si>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</si>
  <si>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K_НИОКР12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</si>
</sst>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s>
  <fonts count="8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indexed="8"/>
      <name val="Times New Roman"/>
      <family val="1"/>
      <charset val="204"/>
    </font>
    <font>
      <sz val="12"/>
      <color rgb="FF0070C0"/>
      <name val="Times New Roman"/>
      <family val="1"/>
      <charset val="204"/>
    </font>
    <font>
      <u/>
      <sz val="11"/>
      <color theme="10"/>
      <name val="Calibri"/>
      <family val="2"/>
      <charset val="204"/>
      <scheme val="minor"/>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4">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xf numFmtId="0" fontId="78" fillId="0" borderId="0" applyNumberFormat="0" applyFill="0" applyBorder="0" applyAlignment="0" applyProtection="0"/>
  </cellStyleXfs>
  <cellXfs count="458">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1" fillId="0" borderId="0" xfId="1" applyFont="1"/>
    <xf numFmtId="0" fontId="5" fillId="0" borderId="0" xfId="67" applyFont="1" applyFill="1" applyAlignment="1">
      <alignment vertical="center"/>
    </xf>
    <xf numFmtId="0" fontId="61" fillId="0" borderId="0" xfId="1" applyFont="1" applyFill="1"/>
    <xf numFmtId="0" fontId="62" fillId="0" borderId="0" xfId="62" applyFont="1" applyFill="1" applyBorder="1"/>
    <xf numFmtId="0" fontId="63" fillId="0" borderId="0" xfId="62" applyFont="1" applyFill="1"/>
    <xf numFmtId="0" fontId="62" fillId="0" borderId="0" xfId="62" applyFont="1" applyFill="1"/>
    <xf numFmtId="0" fontId="64" fillId="0" borderId="0" xfId="1" applyFont="1" applyAlignment="1">
      <alignment horizontal="left" vertical="center"/>
    </xf>
    <xf numFmtId="0" fontId="65" fillId="0" borderId="0" xfId="1" applyFont="1"/>
    <xf numFmtId="0" fontId="66" fillId="0" borderId="0" xfId="50" applyFont="1" applyFill="1" applyAlignment="1">
      <alignment vertical="center"/>
    </xf>
    <xf numFmtId="0" fontId="67" fillId="0" borderId="0" xfId="1" applyFont="1" applyAlignment="1">
      <alignment vertical="center"/>
    </xf>
    <xf numFmtId="0" fontId="7" fillId="0" borderId="0" xfId="1" applyFont="1" applyAlignment="1">
      <alignment vertical="center"/>
    </xf>
    <xf numFmtId="0" fontId="68" fillId="0" borderId="0" xfId="1" applyFont="1" applyAlignment="1">
      <alignment vertical="center"/>
    </xf>
    <xf numFmtId="0" fontId="5" fillId="0" borderId="0" xfId="1" applyFont="1" applyAlignment="1">
      <alignment vertical="center"/>
    </xf>
    <xf numFmtId="0" fontId="69" fillId="0" borderId="0" xfId="1" applyFont="1" applyAlignment="1">
      <alignment vertical="center"/>
    </xf>
    <xf numFmtId="0" fontId="3" fillId="0" borderId="0" xfId="1" applyFont="1" applyFill="1" applyBorder="1" applyAlignment="1">
      <alignment horizontal="center" vertical="center"/>
    </xf>
    <xf numFmtId="0" fontId="61" fillId="0" borderId="0" xfId="1" applyFont="1" applyBorder="1"/>
    <xf numFmtId="0" fontId="65" fillId="0" borderId="0" xfId="1" applyFont="1" applyBorder="1"/>
    <xf numFmtId="0" fontId="3" fillId="0" borderId="0" xfId="1" applyFont="1" applyAlignment="1">
      <alignment horizontal="center" vertical="center"/>
    </xf>
    <xf numFmtId="0" fontId="70" fillId="0" borderId="0" xfId="1" applyFont="1"/>
    <xf numFmtId="0" fontId="71" fillId="0" borderId="0" xfId="1" applyFont="1"/>
    <xf numFmtId="0" fontId="6" fillId="0" borderId="0" xfId="1" applyFont="1" applyAlignment="1">
      <alignment vertical="center"/>
    </xf>
    <xf numFmtId="0" fontId="72" fillId="0" borderId="0" xfId="1" applyFont="1" applyAlignment="1">
      <alignment vertical="center"/>
    </xf>
    <xf numFmtId="0" fontId="73"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74" fillId="0" borderId="47" xfId="1" applyFont="1" applyBorder="1" applyAlignment="1">
      <alignment vertical="center" wrapText="1"/>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0" fontId="33" fillId="27" borderId="29" xfId="2" applyFont="1" applyFill="1" applyBorder="1" applyAlignment="1">
      <alignment horizontal="justify" vertical="top" wrapText="1"/>
    </xf>
    <xf numFmtId="4" fontId="33" fillId="27" borderId="29" xfId="2" applyNumberFormat="1" applyFont="1" applyFill="1" applyBorder="1" applyAlignment="1">
      <alignment horizontal="justify" vertical="top" wrapText="1"/>
    </xf>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5" fillId="0" borderId="44" xfId="0" applyNumberFormat="1" applyFont="1" applyFill="1" applyBorder="1" applyAlignment="1">
      <alignment horizontal="center" vertical="center"/>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167" fontId="8" fillId="0" borderId="44" xfId="0" applyNumberFormat="1" applyFont="1" applyFill="1" applyBorder="1" applyAlignment="1">
      <alignment horizontal="center" vertical="center"/>
    </xf>
    <xf numFmtId="0" fontId="39" fillId="0" borderId="44" xfId="45" applyFont="1" applyFill="1" applyBorder="1" applyAlignment="1">
      <alignment horizontal="left" vertical="center" wrapText="1"/>
    </xf>
    <xf numFmtId="167" fontId="36" fillId="0" borderId="44" xfId="45" applyNumberFormat="1" applyFont="1" applyFill="1" applyBorder="1" applyAlignment="1">
      <alignment horizontal="center" vertical="center" wrapText="1"/>
    </xf>
    <xf numFmtId="0" fontId="36" fillId="0" borderId="44" xfId="45" applyFont="1" applyFill="1" applyBorder="1" applyAlignment="1">
      <alignment horizontal="left" vertical="center" wrapText="1"/>
    </xf>
    <xf numFmtId="167" fontId="36" fillId="0" borderId="2" xfId="45" applyNumberFormat="1" applyFont="1" applyFill="1" applyBorder="1" applyAlignment="1">
      <alignment horizontal="center"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1" xfId="67" applyNumberFormat="1" applyFont="1" applyFill="1" applyBorder="1" applyAlignment="1">
      <alignment vertical="center"/>
    </xf>
    <xf numFmtId="3" fontId="8" fillId="0" borderId="51"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1" xfId="67" applyNumberFormat="1" applyFont="1" applyFill="1" applyBorder="1" applyAlignment="1">
      <alignment vertical="center"/>
    </xf>
    <xf numFmtId="0" fontId="8" fillId="0" borderId="52" xfId="67" applyFont="1" applyFill="1" applyBorder="1" applyAlignment="1">
      <alignment vertical="center"/>
    </xf>
    <xf numFmtId="9" fontId="8" fillId="0" borderId="53"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4" xfId="67" applyFont="1" applyFill="1" applyBorder="1" applyAlignment="1">
      <alignment vertical="center"/>
    </xf>
    <xf numFmtId="10" fontId="8" fillId="0" borderId="52" xfId="67" applyNumberFormat="1" applyFont="1" applyFill="1" applyBorder="1" applyAlignment="1">
      <alignment vertical="center"/>
    </xf>
    <xf numFmtId="0" fontId="8" fillId="0" borderId="28" xfId="67" applyFont="1" applyFill="1" applyBorder="1" applyAlignment="1">
      <alignment horizontal="left" vertical="center"/>
    </xf>
    <xf numFmtId="0" fontId="8" fillId="0" borderId="26" xfId="67" applyFont="1" applyFill="1" applyBorder="1" applyAlignment="1">
      <alignment vertical="center"/>
    </xf>
    <xf numFmtId="10" fontId="5" fillId="0" borderId="48" xfId="68" applyNumberFormat="1" applyFont="1" applyFill="1" applyBorder="1" applyAlignment="1">
      <alignment horizontal="center" vertical="center"/>
    </xf>
    <xf numFmtId="168" fontId="8" fillId="0" borderId="48" xfId="72" applyNumberFormat="1" applyFont="1" applyFill="1" applyBorder="1" applyAlignment="1">
      <alignment horizontal="center"/>
    </xf>
    <xf numFmtId="0" fontId="8" fillId="0" borderId="0" xfId="0" applyFont="1" applyFill="1"/>
    <xf numFmtId="43" fontId="8" fillId="0" borderId="48" xfId="0" applyNumberFormat="1" applyFont="1" applyFill="1" applyBorder="1" applyAlignment="1">
      <alignment horizontal="center" vertical="center"/>
    </xf>
    <xf numFmtId="168" fontId="8" fillId="0" borderId="48" xfId="0" applyNumberFormat="1" applyFont="1" applyFill="1" applyBorder="1" applyAlignment="1">
      <alignment horizontal="center" vertical="center"/>
    </xf>
    <xf numFmtId="168" fontId="8" fillId="0" borderId="48"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8"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7" fillId="0" borderId="48"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8"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8" xfId="68"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8" xfId="67" applyNumberFormat="1" applyFont="1" applyFill="1" applyBorder="1" applyAlignment="1">
      <alignment horizontal="center" vertical="center"/>
    </xf>
    <xf numFmtId="3" fontId="8" fillId="0" borderId="48" xfId="67" applyNumberFormat="1" applyFont="1" applyFill="1" applyBorder="1" applyAlignment="1">
      <alignment horizontal="center" vertical="center"/>
    </xf>
    <xf numFmtId="0" fontId="8" fillId="0" borderId="48" xfId="0" applyFont="1" applyBorder="1" applyAlignment="1">
      <alignment vertical="center"/>
    </xf>
    <xf numFmtId="0" fontId="35" fillId="0" borderId="48" xfId="0" applyFont="1" applyBorder="1" applyAlignment="1">
      <alignment horizontal="center" vertical="center"/>
    </xf>
    <xf numFmtId="0" fontId="35" fillId="0" borderId="48" xfId="0" applyFont="1" applyBorder="1" applyAlignment="1">
      <alignment vertical="center"/>
    </xf>
    <xf numFmtId="0" fontId="38" fillId="0" borderId="48" xfId="0" applyFont="1" applyBorder="1" applyAlignment="1">
      <alignment horizontal="center" vertical="center"/>
    </xf>
    <xf numFmtId="0" fontId="35" fillId="0" borderId="48" xfId="0" applyFont="1" applyBorder="1" applyAlignment="1">
      <alignment vertical="center" wrapText="1"/>
    </xf>
    <xf numFmtId="168" fontId="8" fillId="0" borderId="48" xfId="72" applyNumberFormat="1" applyFont="1" applyBorder="1" applyAlignment="1">
      <alignment vertical="center"/>
    </xf>
    <xf numFmtId="0" fontId="8" fillId="0" borderId="48" xfId="0" applyFont="1" applyBorder="1" applyAlignment="1">
      <alignment vertical="center" wrapText="1"/>
    </xf>
    <xf numFmtId="168" fontId="8" fillId="0" borderId="48" xfId="0" applyNumberFormat="1" applyFont="1" applyBorder="1" applyAlignment="1">
      <alignment vertical="center"/>
    </xf>
    <xf numFmtId="43" fontId="8" fillId="0" borderId="48"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8" xfId="0" applyFont="1" applyFill="1" applyBorder="1" applyAlignment="1">
      <alignment vertical="center"/>
    </xf>
    <xf numFmtId="0" fontId="35" fillId="25" borderId="48" xfId="0" applyFont="1" applyFill="1" applyBorder="1" applyAlignment="1">
      <alignment horizontal="center" vertical="center"/>
    </xf>
    <xf numFmtId="0" fontId="35" fillId="25" borderId="2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1" fontId="38" fillId="0" borderId="48" xfId="49" applyNumberFormat="1" applyFont="1" applyBorder="1" applyAlignment="1">
      <alignment horizontal="center" vertical="center"/>
    </xf>
    <xf numFmtId="43" fontId="38" fillId="0" borderId="0" xfId="72" applyFont="1" applyAlignment="1">
      <alignment vertical="center"/>
    </xf>
    <xf numFmtId="0" fontId="38" fillId="0" borderId="0" xfId="49" applyFont="1"/>
    <xf numFmtId="1" fontId="38" fillId="0" borderId="48" xfId="49" applyNumberFormat="1" applyFont="1" applyBorder="1" applyAlignment="1">
      <alignment horizontal="center" vertical="center" wrapText="1"/>
    </xf>
    <xf numFmtId="43" fontId="38" fillId="0" borderId="48" xfId="72" applyFont="1" applyBorder="1" applyAlignment="1">
      <alignment vertical="center"/>
    </xf>
    <xf numFmtId="17" fontId="8" fillId="25" borderId="1" xfId="2" applyNumberFormat="1" applyFont="1" applyFill="1" applyBorder="1" applyAlignment="1">
      <alignment horizontal="center" vertical="center" wrapText="1"/>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14" fontId="8" fillId="25" borderId="1" xfId="2" applyNumberFormat="1" applyFont="1" applyFill="1" applyBorder="1" applyAlignment="1">
      <alignment horizontal="center" vertical="center" wrapText="1"/>
    </xf>
    <xf numFmtId="0" fontId="33" fillId="0" borderId="31" xfId="2" applyFont="1" applyFill="1" applyBorder="1" applyAlignment="1">
      <alignment horizontal="justify"/>
    </xf>
    <xf numFmtId="0" fontId="74"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8" xfId="2" applyFont="1" applyFill="1" applyBorder="1" applyAlignment="1">
      <alignment horizontal="center" vertical="center" textRotation="90" wrapText="1"/>
    </xf>
    <xf numFmtId="0" fontId="5" fillId="25" borderId="48" xfId="0" applyFont="1" applyFill="1" applyBorder="1" applyAlignment="1">
      <alignment vertical="center"/>
    </xf>
    <xf numFmtId="0" fontId="63" fillId="0" borderId="0" xfId="0" applyFont="1"/>
    <xf numFmtId="0" fontId="5" fillId="0" borderId="0" xfId="0" applyFont="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79" fillId="0" borderId="0" xfId="0" applyFont="1" applyAlignment="1">
      <alignment horizontal="center" wrapText="1"/>
    </xf>
    <xf numFmtId="0" fontId="48" fillId="0" borderId="0" xfId="1" applyFont="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0" fontId="9" fillId="0" borderId="0" xfId="1" applyFont="1" applyFill="1" applyBorder="1" applyAlignment="1">
      <alignment horizontal="center" vertical="center"/>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8"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Border="1" applyAlignment="1">
      <alignment horizontal="left" vertical="top"/>
    </xf>
    <xf numFmtId="0" fontId="35" fillId="0" borderId="6" xfId="62" applyFont="1" applyFill="1" applyBorder="1" applyAlignment="1">
      <alignment horizontal="center" vertical="center" wrapText="1"/>
    </xf>
    <xf numFmtId="0" fontId="35" fillId="0" borderId="7" xfId="62" applyFont="1" applyBorder="1" applyAlignment="1">
      <alignment horizontal="center" vertical="center" wrapText="1"/>
    </xf>
    <xf numFmtId="0" fontId="35" fillId="0" borderId="10"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6" xfId="62" applyFont="1" applyBorder="1" applyAlignment="1">
      <alignment horizontal="center" vertical="center" wrapText="1"/>
    </xf>
    <xf numFmtId="0" fontId="33" fillId="0" borderId="0" xfId="49" applyFont="1" applyAlignment="1">
      <alignment horizontal="center"/>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41" fillId="0" borderId="0" xfId="1" applyFont="1" applyAlignment="1">
      <alignment horizontal="center" vertical="center" wrapText="1"/>
    </xf>
    <xf numFmtId="0" fontId="35" fillId="25" borderId="45" xfId="0" applyFont="1" applyFill="1" applyBorder="1" applyAlignment="1">
      <alignment horizontal="center" vertical="center"/>
    </xf>
    <xf numFmtId="0" fontId="35" fillId="25" borderId="49" xfId="0" applyFont="1" applyFill="1" applyBorder="1" applyAlignment="1">
      <alignment horizontal="center" vertical="center"/>
    </xf>
    <xf numFmtId="0" fontId="35" fillId="25" borderId="50" xfId="0" applyFont="1" applyFill="1" applyBorder="1" applyAlignment="1">
      <alignment horizontal="center" vertical="center"/>
    </xf>
    <xf numFmtId="0" fontId="8" fillId="0" borderId="22" xfId="50" applyFont="1" applyBorder="1" applyAlignment="1">
      <alignment horizontal="center" vertical="center"/>
    </xf>
    <xf numFmtId="0" fontId="76" fillId="0" borderId="20" xfId="50" applyFont="1" applyBorder="1" applyAlignment="1">
      <alignment horizontal="center" vertical="center"/>
    </xf>
    <xf numFmtId="0" fontId="76" fillId="0" borderId="21" xfId="50" applyFont="1" applyBorder="1" applyAlignment="1">
      <alignment horizontal="center" vertical="center"/>
    </xf>
    <xf numFmtId="0" fontId="8" fillId="0" borderId="45" xfId="50" applyFont="1" applyBorder="1" applyAlignment="1">
      <alignment horizontal="center" vertical="center"/>
    </xf>
    <xf numFmtId="0" fontId="76" fillId="0" borderId="49" xfId="50" applyFont="1" applyBorder="1" applyAlignment="1">
      <alignment horizontal="center" vertical="center"/>
    </xf>
    <xf numFmtId="0" fontId="76" fillId="0" borderId="50" xfId="50" applyFont="1" applyBorder="1" applyAlignment="1">
      <alignment horizontal="center" vertical="center"/>
    </xf>
    <xf numFmtId="0" fontId="8" fillId="0" borderId="45" xfId="50" applyFont="1" applyBorder="1" applyAlignment="1">
      <alignment horizontal="center" vertical="center" wrapText="1"/>
    </xf>
    <xf numFmtId="0" fontId="76" fillId="0" borderId="49" xfId="50" applyFont="1" applyBorder="1" applyAlignment="1">
      <alignment horizontal="center" vertical="center" wrapText="1"/>
    </xf>
    <xf numFmtId="0" fontId="76" fillId="0" borderId="50"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8" xfId="2" applyFont="1" applyFill="1" applyBorder="1" applyAlignment="1">
      <alignment horizontal="center" vertical="center"/>
    </xf>
    <xf numFmtId="0" fontId="35" fillId="0" borderId="48" xfId="2" applyFont="1" applyFill="1" applyBorder="1" applyAlignment="1">
      <alignment horizontal="center" vertical="center" wrapText="1"/>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8"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8" xfId="52" applyFont="1" applyFill="1" applyBorder="1" applyAlignment="1">
      <alignment horizontal="center" vertical="center" wrapText="1"/>
    </xf>
    <xf numFmtId="0" fontId="35" fillId="0" borderId="45" xfId="52" applyFont="1" applyFill="1" applyBorder="1" applyAlignment="1">
      <alignment horizontal="center" vertical="center"/>
    </xf>
    <xf numFmtId="0" fontId="35" fillId="0" borderId="49" xfId="52" applyFont="1" applyFill="1" applyBorder="1" applyAlignment="1">
      <alignment horizontal="center" vertical="center"/>
    </xf>
    <xf numFmtId="0" fontId="8" fillId="0" borderId="0" xfId="2" applyFont="1" applyFill="1" applyBorder="1" applyAlignment="1">
      <alignment horizontal="left"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Alignment="1">
      <alignment horizontal="left"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1" fontId="38" fillId="0" borderId="46" xfId="49" applyNumberFormat="1" applyFont="1" applyBorder="1" applyAlignment="1">
      <alignment horizontal="center" vertical="center"/>
    </xf>
    <xf numFmtId="1" fontId="38" fillId="0" borderId="2" xfId="49" applyNumberFormat="1" applyFont="1" applyBorder="1" applyAlignment="1">
      <alignment horizontal="center" vertical="center"/>
    </xf>
    <xf numFmtId="17" fontId="38" fillId="0" borderId="46" xfId="49" applyNumberFormat="1" applyFont="1" applyBorder="1" applyAlignment="1">
      <alignment horizontal="center" vertical="center"/>
    </xf>
    <xf numFmtId="17" fontId="38" fillId="0" borderId="2" xfId="49" applyNumberFormat="1" applyFont="1" applyBorder="1" applyAlignment="1">
      <alignment horizontal="center" vertical="center"/>
    </xf>
    <xf numFmtId="43" fontId="38" fillId="0" borderId="46" xfId="72" applyFont="1" applyBorder="1" applyAlignment="1">
      <alignment horizontal="center" vertical="center"/>
    </xf>
    <xf numFmtId="43" fontId="38" fillId="0" borderId="2" xfId="72" applyFont="1" applyBorder="1" applyAlignment="1">
      <alignment horizontal="center" vertical="center"/>
    </xf>
    <xf numFmtId="1" fontId="38" fillId="0" borderId="4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2" fontId="38" fillId="0" borderId="46" xfId="49" applyNumberFormat="1" applyFont="1" applyBorder="1" applyAlignment="1">
      <alignment horizontal="center" vertical="center"/>
    </xf>
    <xf numFmtId="2" fontId="38" fillId="0" borderId="2" xfId="49" applyNumberFormat="1" applyFont="1" applyBorder="1" applyAlignment="1">
      <alignment horizontal="center" vertical="center"/>
    </xf>
    <xf numFmtId="14" fontId="38" fillId="0" borderId="46" xfId="49" applyNumberFormat="1" applyFont="1" applyBorder="1" applyAlignment="1">
      <alignment horizontal="center" vertical="center"/>
    </xf>
    <xf numFmtId="14" fontId="38" fillId="0" borderId="2" xfId="49" applyNumberFormat="1" applyFont="1" applyBorder="1" applyAlignment="1">
      <alignment horizontal="center" vertical="center"/>
    </xf>
    <xf numFmtId="0" fontId="38" fillId="0" borderId="46" xfId="49" applyFont="1" applyBorder="1" applyAlignment="1">
      <alignment horizontal="center" vertical="center"/>
    </xf>
    <xf numFmtId="0" fontId="38" fillId="0" borderId="2" xfId="49" applyFont="1" applyBorder="1" applyAlignment="1">
      <alignment horizontal="center" vertical="center"/>
    </xf>
    <xf numFmtId="1" fontId="78" fillId="0" borderId="46" xfId="73" applyNumberFormat="1" applyBorder="1" applyAlignment="1">
      <alignment horizontal="center" vertical="center" wrapText="1"/>
    </xf>
    <xf numFmtId="0" fontId="73" fillId="0" borderId="0" xfId="1" applyFont="1" applyAlignment="1">
      <alignment horizontal="center" vertical="center"/>
    </xf>
    <xf numFmtId="0" fontId="80"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xf numFmtId="167" fontId="8" fillId="0" borderId="0" xfId="2" applyNumberFormat="1" applyFont="1"/>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3"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2 2" xfId="69"/>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2" builtinId="3"/>
    <cellStyle name="Финансовый 2" xfId="58"/>
    <cellStyle name="Финансовый 2 2 2 2 2" xfId="59"/>
    <cellStyle name="Финансовый 3" xfId="60"/>
    <cellStyle name="Финансовый 4 2" xfId="71"/>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эфф'!$B$63:$O$63</c:f>
              <c:numCache>
                <c:formatCode>_-* #\ ##0\ _₽_-;\-* #\ ##0\ _₽_-;_-* "-"??\ _₽_-;_-@_-</c:formatCode>
                <c:ptCount val="14"/>
                <c:pt idx="0">
                  <c:v>-683735.53200000001</c:v>
                </c:pt>
                <c:pt idx="1">
                  <c:v>-358147.18799999997</c:v>
                </c:pt>
                <c:pt idx="2">
                  <c:v>-202149.91570724192</c:v>
                </c:pt>
                <c:pt idx="3">
                  <c:v>356308.06381121452</c:v>
                </c:pt>
                <c:pt idx="4">
                  <c:v>270450.65599455324</c:v>
                </c:pt>
                <c:pt idx="5">
                  <c:v>236441.70573591805</c:v>
                </c:pt>
                <c:pt idx="6">
                  <c:v>187782.09442196577</c:v>
                </c:pt>
                <c:pt idx="7">
                  <c:v>191064.69984177058</c:v>
                </c:pt>
                <c:pt idx="8">
                  <c:v>175847.15737649682</c:v>
                </c:pt>
                <c:pt idx="9">
                  <c:v>161841.63156774931</c:v>
                </c:pt>
                <c:pt idx="10">
                  <c:v>148951.59011545067</c:v>
                </c:pt>
                <c:pt idx="11">
                  <c:v>137088.18913280423</c:v>
                </c:pt>
                <c:pt idx="12">
                  <c:v>126169.66079479328</c:v>
                </c:pt>
                <c:pt idx="13">
                  <c:v>116120.74975803983</c:v>
                </c:pt>
              </c:numCache>
            </c:numRef>
          </c:val>
          <c:smooth val="0"/>
          <c:extLst xmlns:c16r2="http://schemas.microsoft.com/office/drawing/2015/06/char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эфф'!$B$64:$O$64</c:f>
              <c:numCache>
                <c:formatCode>_-* #\ ##0\ _₽_-;\-* #\ ##0\ _₽_-;_-* "-"??\ _₽_-;_-@_-</c:formatCode>
                <c:ptCount val="14"/>
                <c:pt idx="0">
                  <c:v>-683735.53200000001</c:v>
                </c:pt>
                <c:pt idx="1">
                  <c:v>-1041882.72</c:v>
                </c:pt>
                <c:pt idx="2">
                  <c:v>-1244032.6357072419</c:v>
                </c:pt>
                <c:pt idx="3">
                  <c:v>-887724.57189602742</c:v>
                </c:pt>
                <c:pt idx="4">
                  <c:v>-617273.91590147419</c:v>
                </c:pt>
                <c:pt idx="5">
                  <c:v>-380832.21016555617</c:v>
                </c:pt>
                <c:pt idx="6">
                  <c:v>-193050.1157435904</c:v>
                </c:pt>
                <c:pt idx="7">
                  <c:v>-1985.4159018198261</c:v>
                </c:pt>
                <c:pt idx="8">
                  <c:v>173861.74147467699</c:v>
                </c:pt>
                <c:pt idx="9">
                  <c:v>335703.3730424263</c:v>
                </c:pt>
                <c:pt idx="10">
                  <c:v>484654.96315787698</c:v>
                </c:pt>
                <c:pt idx="11">
                  <c:v>621743.15229068114</c:v>
                </c:pt>
                <c:pt idx="12">
                  <c:v>747912.81308547442</c:v>
                </c:pt>
                <c:pt idx="13">
                  <c:v>864033.56284351426</c:v>
                </c:pt>
              </c:numCache>
            </c:numRef>
          </c:val>
          <c:smooth val="0"/>
          <c:extLst xmlns:c16r2="http://schemas.microsoft.com/office/drawing/2015/06/char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1154338120"/>
        <c:axId val="1154339296"/>
      </c:lineChart>
      <c:catAx>
        <c:axId val="1154338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39296"/>
        <c:crosses val="autoZero"/>
        <c:auto val="1"/>
        <c:lblAlgn val="ctr"/>
        <c:lblOffset val="100"/>
        <c:noMultiLvlLbl val="0"/>
      </c:catAx>
      <c:valAx>
        <c:axId val="1154339296"/>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1154338120"/>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80" zoomScaleSheetLayoutView="80" workbookViewId="0">
      <selection activeCell="C25" sqref="C25"/>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544</v>
      </c>
      <c r="F3" s="100"/>
      <c r="G3" s="100"/>
    </row>
    <row r="4" spans="1:22" s="4" customFormat="1" ht="18.75" x14ac:dyDescent="0.3">
      <c r="A4" s="101"/>
      <c r="F4" s="100"/>
      <c r="G4" s="100"/>
      <c r="H4" s="3"/>
    </row>
    <row r="5" spans="1:22" s="4" customFormat="1" ht="15.75" x14ac:dyDescent="0.25">
      <c r="A5" s="315" t="s">
        <v>536</v>
      </c>
      <c r="B5" s="315"/>
      <c r="C5" s="315"/>
      <c r="D5" s="73"/>
      <c r="E5" s="73"/>
      <c r="F5" s="73"/>
      <c r="G5" s="73"/>
      <c r="H5" s="73"/>
      <c r="I5" s="73"/>
      <c r="J5" s="73"/>
    </row>
    <row r="6" spans="1:22" s="4" customFormat="1" ht="18.75" x14ac:dyDescent="0.3">
      <c r="A6" s="101"/>
      <c r="F6" s="100"/>
      <c r="G6" s="100"/>
      <c r="H6" s="3"/>
    </row>
    <row r="7" spans="1:22" s="4" customFormat="1" ht="18.75" x14ac:dyDescent="0.2">
      <c r="A7" s="319" t="s">
        <v>7</v>
      </c>
      <c r="B7" s="319"/>
      <c r="C7" s="319"/>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20" t="s">
        <v>573</v>
      </c>
      <c r="B9" s="320"/>
      <c r="C9" s="320"/>
      <c r="D9" s="102"/>
      <c r="E9" s="102"/>
      <c r="F9" s="102"/>
      <c r="G9" s="102"/>
      <c r="H9" s="102"/>
      <c r="I9" s="84"/>
      <c r="J9" s="84"/>
      <c r="K9" s="84"/>
      <c r="L9" s="84"/>
      <c r="M9" s="84"/>
      <c r="N9" s="84"/>
      <c r="O9" s="84"/>
      <c r="P9" s="84"/>
      <c r="Q9" s="84"/>
      <c r="R9" s="84"/>
      <c r="S9" s="84"/>
      <c r="T9" s="84"/>
      <c r="U9" s="84"/>
      <c r="V9" s="84"/>
    </row>
    <row r="10" spans="1:22" s="4" customFormat="1" ht="18.75" x14ac:dyDescent="0.2">
      <c r="A10" s="316" t="s">
        <v>6</v>
      </c>
      <c r="B10" s="316"/>
      <c r="C10" s="316"/>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21" t="s">
        <v>575</v>
      </c>
      <c r="B12" s="321"/>
      <c r="C12" s="321"/>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16" t="s">
        <v>5</v>
      </c>
      <c r="B13" s="316"/>
      <c r="C13" s="316"/>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72.75" customHeight="1" x14ac:dyDescent="0.25">
      <c r="A15" s="322" t="s">
        <v>566</v>
      </c>
      <c r="B15" s="322"/>
      <c r="C15" s="322"/>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16" t="s">
        <v>4</v>
      </c>
      <c r="B16" s="316"/>
      <c r="C16" s="316"/>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17" t="s">
        <v>448</v>
      </c>
      <c r="B18" s="318"/>
      <c r="C18" s="318"/>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70" t="s">
        <v>521</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70" t="s">
        <v>522</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12"/>
      <c r="B24" s="313"/>
      <c r="C24" s="314"/>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462</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474</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463</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12"/>
      <c r="B39" s="313"/>
      <c r="C39" s="314"/>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70" t="s">
        <v>524</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474</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475</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535</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28"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28"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28"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12"/>
      <c r="B47" s="313"/>
      <c r="C47" s="314"/>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ввод'!U24,2)," млн рублей")</f>
        <v>0,96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476</v>
      </c>
      <c r="C49" s="81" t="str">
        <f>CONCATENATE(ROUND('6.2. Паспорт фин осв ввод'!U30,2)," млн рублей")</f>
        <v>0,48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N27" sqref="N27"/>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19" width="9" style="21" customWidth="1"/>
    <col min="20" max="20" width="13.140625" style="21" customWidth="1"/>
    <col min="21" max="21" width="24.85546875" style="21" customWidth="1"/>
    <col min="22" max="22" width="9.140625" style="21"/>
    <col min="23" max="23" width="11" style="21" bestFit="1" customWidth="1"/>
    <col min="24" max="24" width="24" style="21" customWidth="1"/>
    <col min="25" max="25" width="11" style="21" bestFit="1" customWidth="1"/>
    <col min="26" max="16384" width="9.140625" style="21"/>
  </cols>
  <sheetData>
    <row r="1" spans="1:21" ht="18.75" x14ac:dyDescent="0.25">
      <c r="A1" s="22"/>
      <c r="B1" s="22"/>
      <c r="C1" s="22"/>
      <c r="D1" s="22"/>
      <c r="E1" s="22"/>
      <c r="F1" s="22"/>
      <c r="H1" s="22"/>
      <c r="I1" s="22"/>
      <c r="U1" s="6" t="s">
        <v>66</v>
      </c>
    </row>
    <row r="2" spans="1:21" ht="18.75" x14ac:dyDescent="0.3">
      <c r="A2" s="22"/>
      <c r="B2" s="22"/>
      <c r="C2" s="22"/>
      <c r="D2" s="22"/>
      <c r="E2" s="22"/>
      <c r="F2" s="22"/>
      <c r="H2" s="22"/>
      <c r="I2" s="22"/>
      <c r="U2" s="3" t="s">
        <v>8</v>
      </c>
    </row>
    <row r="3" spans="1:21" ht="18.75" x14ac:dyDescent="0.3">
      <c r="A3" s="22"/>
      <c r="B3" s="22"/>
      <c r="C3" s="22"/>
      <c r="D3" s="22"/>
      <c r="E3" s="22"/>
      <c r="F3" s="22"/>
      <c r="H3" s="22"/>
      <c r="I3" s="22"/>
      <c r="U3" s="3" t="s">
        <v>65</v>
      </c>
    </row>
    <row r="4" spans="1:21" ht="18.75" customHeight="1" x14ac:dyDescent="0.25">
      <c r="A4" s="315" t="str">
        <f>'1. паспорт местоположение'!A5:C5</f>
        <v>Год раскрытия информации: 2022 год</v>
      </c>
      <c r="B4" s="315"/>
      <c r="C4" s="315"/>
      <c r="D4" s="315"/>
      <c r="E4" s="315"/>
      <c r="F4" s="315"/>
      <c r="G4" s="315"/>
      <c r="H4" s="315"/>
      <c r="I4" s="315"/>
      <c r="J4" s="315"/>
      <c r="K4" s="315"/>
      <c r="L4" s="315"/>
      <c r="M4" s="315"/>
      <c r="N4" s="315"/>
      <c r="O4" s="315"/>
      <c r="P4" s="315"/>
      <c r="Q4" s="315"/>
      <c r="R4" s="315"/>
      <c r="S4" s="315"/>
      <c r="T4" s="315"/>
      <c r="U4" s="315"/>
    </row>
    <row r="5" spans="1:21" ht="18.75" x14ac:dyDescent="0.3">
      <c r="A5" s="22"/>
      <c r="B5" s="22"/>
      <c r="C5" s="22"/>
      <c r="D5" s="22"/>
      <c r="E5" s="22"/>
      <c r="F5" s="22"/>
      <c r="H5" s="22"/>
      <c r="I5" s="22"/>
      <c r="U5" s="3"/>
    </row>
    <row r="6" spans="1:21" ht="18.75" x14ac:dyDescent="0.25">
      <c r="A6" s="380" t="s">
        <v>7</v>
      </c>
      <c r="B6" s="380"/>
      <c r="C6" s="380"/>
      <c r="D6" s="380"/>
      <c r="E6" s="380"/>
      <c r="F6" s="380"/>
      <c r="G6" s="380"/>
      <c r="H6" s="380"/>
      <c r="I6" s="380"/>
      <c r="J6" s="380"/>
      <c r="K6" s="380"/>
      <c r="L6" s="380"/>
      <c r="M6" s="380"/>
      <c r="N6" s="380"/>
      <c r="O6" s="380"/>
      <c r="P6" s="380"/>
      <c r="Q6" s="380"/>
      <c r="R6" s="380"/>
      <c r="S6" s="380"/>
      <c r="T6" s="380"/>
      <c r="U6" s="380"/>
    </row>
    <row r="7" spans="1:21" ht="18.75" x14ac:dyDescent="0.25">
      <c r="A7" s="2"/>
      <c r="B7" s="2"/>
      <c r="C7" s="2"/>
      <c r="D7" s="2"/>
      <c r="E7" s="2"/>
      <c r="F7" s="2"/>
      <c r="G7" s="2"/>
      <c r="H7" s="33"/>
      <c r="I7" s="33"/>
      <c r="J7" s="33"/>
      <c r="K7" s="33"/>
      <c r="L7" s="33"/>
      <c r="M7" s="33"/>
      <c r="N7" s="33"/>
      <c r="O7" s="33"/>
      <c r="P7" s="33"/>
      <c r="Q7" s="33"/>
      <c r="R7" s="33"/>
      <c r="S7" s="33"/>
      <c r="T7" s="33"/>
      <c r="U7" s="33"/>
    </row>
    <row r="8" spans="1:21" x14ac:dyDescent="0.25">
      <c r="A8" s="400" t="str">
        <f>'1. паспорт местоположение'!A9:C9</f>
        <v>Акционерное общество "Россети Янтарь"</v>
      </c>
      <c r="B8" s="400"/>
      <c r="C8" s="400"/>
      <c r="D8" s="400"/>
      <c r="E8" s="400"/>
      <c r="F8" s="400"/>
      <c r="G8" s="400"/>
      <c r="H8" s="400"/>
      <c r="I8" s="400"/>
      <c r="J8" s="400"/>
      <c r="K8" s="400"/>
      <c r="L8" s="400"/>
      <c r="M8" s="400"/>
      <c r="N8" s="400"/>
      <c r="O8" s="400"/>
      <c r="P8" s="400"/>
      <c r="Q8" s="400"/>
      <c r="R8" s="400"/>
      <c r="S8" s="400"/>
      <c r="T8" s="400"/>
      <c r="U8" s="400"/>
    </row>
    <row r="9" spans="1:21" ht="18.75" customHeight="1" x14ac:dyDescent="0.25">
      <c r="A9" s="382" t="s">
        <v>6</v>
      </c>
      <c r="B9" s="382"/>
      <c r="C9" s="382"/>
      <c r="D9" s="382"/>
      <c r="E9" s="382"/>
      <c r="F9" s="382"/>
      <c r="G9" s="382"/>
      <c r="H9" s="382"/>
      <c r="I9" s="382"/>
      <c r="J9" s="382"/>
      <c r="K9" s="382"/>
      <c r="L9" s="382"/>
      <c r="M9" s="382"/>
      <c r="N9" s="382"/>
      <c r="O9" s="382"/>
      <c r="P9" s="382"/>
      <c r="Q9" s="382"/>
      <c r="R9" s="382"/>
      <c r="S9" s="382"/>
      <c r="T9" s="382"/>
      <c r="U9" s="382"/>
    </row>
    <row r="10" spans="1:21" ht="18.75" x14ac:dyDescent="0.25">
      <c r="A10" s="2"/>
      <c r="B10" s="2"/>
      <c r="C10" s="2"/>
      <c r="D10" s="2"/>
      <c r="E10" s="2"/>
      <c r="F10" s="2"/>
      <c r="G10" s="2"/>
      <c r="H10" s="33"/>
      <c r="I10" s="33"/>
      <c r="J10" s="33"/>
      <c r="K10" s="33"/>
      <c r="L10" s="33"/>
      <c r="M10" s="33"/>
      <c r="N10" s="33"/>
      <c r="O10" s="33"/>
      <c r="P10" s="33"/>
      <c r="Q10" s="33"/>
      <c r="R10" s="33"/>
      <c r="S10" s="33"/>
      <c r="T10" s="33"/>
      <c r="U10" s="33"/>
    </row>
    <row r="11" spans="1:21" x14ac:dyDescent="0.25">
      <c r="A11" s="400" t="str">
        <f>'1. паспорт местоположение'!A12:C12</f>
        <v>K_НИОКР12</v>
      </c>
      <c r="B11" s="400"/>
      <c r="C11" s="400"/>
      <c r="D11" s="400"/>
      <c r="E11" s="400"/>
      <c r="F11" s="400"/>
      <c r="G11" s="400"/>
      <c r="H11" s="400"/>
      <c r="I11" s="400"/>
      <c r="J11" s="400"/>
      <c r="K11" s="400"/>
      <c r="L11" s="400"/>
      <c r="M11" s="400"/>
      <c r="N11" s="400"/>
      <c r="O11" s="400"/>
      <c r="P11" s="400"/>
      <c r="Q11" s="400"/>
      <c r="R11" s="400"/>
      <c r="S11" s="400"/>
      <c r="T11" s="400"/>
      <c r="U11" s="400"/>
    </row>
    <row r="12" spans="1:21" x14ac:dyDescent="0.25">
      <c r="A12" s="382" t="s">
        <v>5</v>
      </c>
      <c r="B12" s="382"/>
      <c r="C12" s="382"/>
      <c r="D12" s="382"/>
      <c r="E12" s="382"/>
      <c r="F12" s="382"/>
      <c r="G12" s="382"/>
      <c r="H12" s="382"/>
      <c r="I12" s="382"/>
      <c r="J12" s="382"/>
      <c r="K12" s="382"/>
      <c r="L12" s="382"/>
      <c r="M12" s="382"/>
      <c r="N12" s="382"/>
      <c r="O12" s="382"/>
      <c r="P12" s="382"/>
      <c r="Q12" s="382"/>
      <c r="R12" s="382"/>
      <c r="S12" s="382"/>
      <c r="T12" s="382"/>
      <c r="U12" s="382"/>
    </row>
    <row r="13" spans="1:21" ht="16.5" customHeight="1" x14ac:dyDescent="0.3">
      <c r="A13" s="1"/>
      <c r="B13" s="1"/>
      <c r="C13" s="1"/>
      <c r="D13" s="1"/>
      <c r="E13" s="1"/>
      <c r="F13" s="1"/>
      <c r="G13" s="1"/>
      <c r="H13" s="32"/>
      <c r="I13" s="32"/>
      <c r="J13" s="32"/>
      <c r="K13" s="32"/>
      <c r="L13" s="32"/>
      <c r="M13" s="32"/>
      <c r="N13" s="32"/>
      <c r="O13" s="32"/>
      <c r="P13" s="32"/>
      <c r="Q13" s="32"/>
      <c r="R13" s="32"/>
      <c r="S13" s="32"/>
      <c r="T13" s="32"/>
      <c r="U13" s="32"/>
    </row>
    <row r="14" spans="1:21" x14ac:dyDescent="0.25">
      <c r="A14" s="40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400"/>
      <c r="C14" s="400"/>
      <c r="D14" s="400"/>
      <c r="E14" s="400"/>
      <c r="F14" s="400"/>
      <c r="G14" s="400"/>
      <c r="H14" s="400"/>
      <c r="I14" s="400"/>
      <c r="J14" s="400"/>
      <c r="K14" s="400"/>
      <c r="L14" s="400"/>
      <c r="M14" s="400"/>
      <c r="N14" s="400"/>
      <c r="O14" s="400"/>
      <c r="P14" s="400"/>
      <c r="Q14" s="400"/>
      <c r="R14" s="400"/>
      <c r="S14" s="400"/>
      <c r="T14" s="400"/>
      <c r="U14" s="400"/>
    </row>
    <row r="15" spans="1:21" ht="15.75" customHeight="1" x14ac:dyDescent="0.25">
      <c r="A15" s="382" t="s">
        <v>4</v>
      </c>
      <c r="B15" s="382"/>
      <c r="C15" s="382"/>
      <c r="D15" s="382"/>
      <c r="E15" s="382"/>
      <c r="F15" s="382"/>
      <c r="G15" s="382"/>
      <c r="H15" s="382"/>
      <c r="I15" s="382"/>
      <c r="J15" s="382"/>
      <c r="K15" s="382"/>
      <c r="L15" s="382"/>
      <c r="M15" s="382"/>
      <c r="N15" s="382"/>
      <c r="O15" s="382"/>
      <c r="P15" s="382"/>
      <c r="Q15" s="382"/>
      <c r="R15" s="382"/>
      <c r="S15" s="382"/>
      <c r="T15" s="382"/>
      <c r="U15" s="382"/>
    </row>
    <row r="16" spans="1:21" x14ac:dyDescent="0.25">
      <c r="A16" s="401"/>
      <c r="B16" s="401"/>
      <c r="C16" s="401"/>
      <c r="D16" s="401"/>
      <c r="E16" s="401"/>
      <c r="F16" s="401"/>
      <c r="G16" s="401"/>
      <c r="H16" s="401"/>
      <c r="I16" s="401"/>
      <c r="J16" s="401"/>
      <c r="K16" s="401"/>
      <c r="L16" s="401"/>
      <c r="M16" s="401"/>
      <c r="N16" s="401"/>
      <c r="O16" s="401"/>
      <c r="P16" s="401"/>
      <c r="Q16" s="401"/>
      <c r="R16" s="401"/>
      <c r="S16" s="401"/>
      <c r="T16" s="401"/>
      <c r="U16" s="401"/>
    </row>
    <row r="17" spans="1:24" x14ac:dyDescent="0.25">
      <c r="A17" s="22"/>
      <c r="H17" s="22"/>
      <c r="I17" s="22"/>
      <c r="J17" s="22"/>
      <c r="K17" s="22"/>
      <c r="L17" s="22"/>
      <c r="M17" s="22"/>
      <c r="N17" s="22"/>
      <c r="O17" s="22"/>
      <c r="P17" s="22"/>
      <c r="Q17" s="22"/>
      <c r="R17" s="22"/>
      <c r="S17" s="22"/>
      <c r="T17" s="22"/>
    </row>
    <row r="18" spans="1:24" x14ac:dyDescent="0.25">
      <c r="A18" s="402" t="s">
        <v>433</v>
      </c>
      <c r="B18" s="402"/>
      <c r="C18" s="402"/>
      <c r="D18" s="402"/>
      <c r="E18" s="402"/>
      <c r="F18" s="402"/>
      <c r="G18" s="402"/>
      <c r="H18" s="402"/>
      <c r="I18" s="402"/>
      <c r="J18" s="402"/>
      <c r="K18" s="402"/>
      <c r="L18" s="402"/>
      <c r="M18" s="402"/>
      <c r="N18" s="402"/>
      <c r="O18" s="402"/>
      <c r="P18" s="402"/>
      <c r="Q18" s="402"/>
      <c r="R18" s="402"/>
      <c r="S18" s="402"/>
      <c r="T18" s="402"/>
      <c r="U18" s="402"/>
    </row>
    <row r="19" spans="1:24" x14ac:dyDescent="0.25">
      <c r="A19" s="22"/>
      <c r="B19" s="22"/>
      <c r="C19" s="22"/>
      <c r="D19" s="22"/>
      <c r="E19" s="22"/>
      <c r="F19" s="22"/>
      <c r="H19" s="22"/>
      <c r="I19" s="22"/>
      <c r="J19" s="22"/>
      <c r="K19" s="22"/>
      <c r="L19" s="22"/>
      <c r="M19" s="22"/>
      <c r="N19" s="22"/>
      <c r="O19" s="22"/>
      <c r="P19" s="22"/>
      <c r="Q19" s="22"/>
      <c r="R19" s="22"/>
      <c r="S19" s="22"/>
      <c r="T19" s="22"/>
    </row>
    <row r="20" spans="1:24" ht="33" customHeight="1" x14ac:dyDescent="0.25">
      <c r="A20" s="393" t="s">
        <v>184</v>
      </c>
      <c r="B20" s="393" t="s">
        <v>183</v>
      </c>
      <c r="C20" s="392" t="s">
        <v>182</v>
      </c>
      <c r="D20" s="392"/>
      <c r="E20" s="396" t="s">
        <v>181</v>
      </c>
      <c r="F20" s="396"/>
      <c r="G20" s="397" t="s">
        <v>572</v>
      </c>
      <c r="H20" s="404" t="s">
        <v>554</v>
      </c>
      <c r="I20" s="405"/>
      <c r="J20" s="405"/>
      <c r="K20" s="405"/>
      <c r="L20" s="404" t="s">
        <v>556</v>
      </c>
      <c r="M20" s="405"/>
      <c r="N20" s="405"/>
      <c r="O20" s="405"/>
      <c r="P20" s="404" t="s">
        <v>555</v>
      </c>
      <c r="Q20" s="405"/>
      <c r="R20" s="405"/>
      <c r="S20" s="405"/>
      <c r="T20" s="403" t="s">
        <v>180</v>
      </c>
      <c r="U20" s="403"/>
      <c r="V20" s="31"/>
      <c r="W20" s="31"/>
      <c r="X20" s="31"/>
    </row>
    <row r="21" spans="1:24" ht="99.75" customHeight="1" x14ac:dyDescent="0.25">
      <c r="A21" s="394"/>
      <c r="B21" s="394"/>
      <c r="C21" s="392"/>
      <c r="D21" s="392"/>
      <c r="E21" s="396"/>
      <c r="F21" s="396"/>
      <c r="G21" s="398"/>
      <c r="H21" s="392" t="s">
        <v>2</v>
      </c>
      <c r="I21" s="392"/>
      <c r="J21" s="392" t="s">
        <v>9</v>
      </c>
      <c r="K21" s="392"/>
      <c r="L21" s="392" t="s">
        <v>2</v>
      </c>
      <c r="M21" s="392"/>
      <c r="N21" s="392" t="s">
        <v>9</v>
      </c>
      <c r="O21" s="392"/>
      <c r="P21" s="392" t="s">
        <v>2</v>
      </c>
      <c r="Q21" s="392"/>
      <c r="R21" s="392" t="s">
        <v>9</v>
      </c>
      <c r="S21" s="392"/>
      <c r="T21" s="403"/>
      <c r="U21" s="403"/>
    </row>
    <row r="22" spans="1:24" ht="89.25" customHeight="1" x14ac:dyDescent="0.25">
      <c r="A22" s="395"/>
      <c r="B22" s="395"/>
      <c r="C22" s="301" t="s">
        <v>2</v>
      </c>
      <c r="D22" s="301" t="s">
        <v>179</v>
      </c>
      <c r="E22" s="307" t="s">
        <v>533</v>
      </c>
      <c r="F22" s="307" t="s">
        <v>553</v>
      </c>
      <c r="G22" s="399"/>
      <c r="H22" s="308" t="s">
        <v>414</v>
      </c>
      <c r="I22" s="308" t="s">
        <v>415</v>
      </c>
      <c r="J22" s="308" t="s">
        <v>414</v>
      </c>
      <c r="K22" s="308" t="s">
        <v>415</v>
      </c>
      <c r="L22" s="308" t="s">
        <v>414</v>
      </c>
      <c r="M22" s="308" t="s">
        <v>415</v>
      </c>
      <c r="N22" s="308" t="s">
        <v>414</v>
      </c>
      <c r="O22" s="308" t="s">
        <v>415</v>
      </c>
      <c r="P22" s="308" t="s">
        <v>414</v>
      </c>
      <c r="Q22" s="308" t="s">
        <v>415</v>
      </c>
      <c r="R22" s="308" t="s">
        <v>414</v>
      </c>
      <c r="S22" s="308" t="s">
        <v>415</v>
      </c>
      <c r="T22" s="213" t="s">
        <v>2</v>
      </c>
      <c r="U22" s="213" t="s">
        <v>9</v>
      </c>
    </row>
    <row r="23" spans="1:24" ht="19.5" customHeight="1" x14ac:dyDescent="0.25">
      <c r="A23" s="214">
        <v>1</v>
      </c>
      <c r="B23" s="214">
        <v>2</v>
      </c>
      <c r="C23" s="214">
        <v>3</v>
      </c>
      <c r="D23" s="214">
        <v>4</v>
      </c>
      <c r="E23" s="214">
        <v>5</v>
      </c>
      <c r="F23" s="214">
        <v>6</v>
      </c>
      <c r="G23" s="214">
        <v>7</v>
      </c>
      <c r="H23" s="302">
        <v>8</v>
      </c>
      <c r="I23" s="302">
        <v>9</v>
      </c>
      <c r="J23" s="302">
        <v>10</v>
      </c>
      <c r="K23" s="302">
        <v>11</v>
      </c>
      <c r="L23" s="302">
        <v>12</v>
      </c>
      <c r="M23" s="302">
        <v>13</v>
      </c>
      <c r="N23" s="302">
        <v>14</v>
      </c>
      <c r="O23" s="302">
        <v>15</v>
      </c>
      <c r="P23" s="302">
        <v>16</v>
      </c>
      <c r="Q23" s="302">
        <v>17</v>
      </c>
      <c r="R23" s="302">
        <v>18</v>
      </c>
      <c r="S23" s="302">
        <v>19</v>
      </c>
      <c r="T23" s="302">
        <v>20</v>
      </c>
      <c r="U23" s="302">
        <v>21</v>
      </c>
    </row>
    <row r="24" spans="1:24" ht="47.25" customHeight="1" x14ac:dyDescent="0.25">
      <c r="A24" s="215">
        <v>1</v>
      </c>
      <c r="B24" s="216" t="s">
        <v>178</v>
      </c>
      <c r="C24" s="217">
        <v>0</v>
      </c>
      <c r="D24" s="217">
        <f t="shared" ref="D24:F24" si="0">SUM(D25:D29)</f>
        <v>0</v>
      </c>
      <c r="E24" s="217">
        <f t="shared" si="0"/>
        <v>0</v>
      </c>
      <c r="F24" s="217">
        <f t="shared" si="0"/>
        <v>0</v>
      </c>
      <c r="G24" s="217">
        <f>SUM(G25:G29)</f>
        <v>0.29302950999999999</v>
      </c>
      <c r="H24" s="217">
        <f t="shared" ref="H24:Q24" si="1">SUM(H25:H29)</f>
        <v>0</v>
      </c>
      <c r="I24" s="217">
        <f t="shared" si="1"/>
        <v>0</v>
      </c>
      <c r="J24" s="217">
        <f t="shared" si="1"/>
        <v>0.74885321000000005</v>
      </c>
      <c r="K24" s="217">
        <f t="shared" si="1"/>
        <v>0</v>
      </c>
      <c r="L24" s="217">
        <f t="shared" si="1"/>
        <v>0</v>
      </c>
      <c r="M24" s="222">
        <v>0</v>
      </c>
      <c r="N24" s="217">
        <f t="shared" ref="N24" si="2">SUM(N25:N29)</f>
        <v>0.20891919</v>
      </c>
      <c r="O24" s="217">
        <f t="shared" si="1"/>
        <v>0.20891919</v>
      </c>
      <c r="P24" s="217">
        <f t="shared" si="1"/>
        <v>0</v>
      </c>
      <c r="Q24" s="217">
        <f t="shared" si="1"/>
        <v>0</v>
      </c>
      <c r="R24" s="217">
        <f t="shared" ref="R24" si="3">SUM(R25:R29)</f>
        <v>0</v>
      </c>
      <c r="S24" s="217">
        <f t="shared" ref="S24" si="4">SUM(S25:S29)</f>
        <v>0</v>
      </c>
      <c r="T24" s="217">
        <f>H24+L24+P24</f>
        <v>0</v>
      </c>
      <c r="U24" s="219">
        <f>J24+N24+R24</f>
        <v>0.95777240000000008</v>
      </c>
      <c r="V24" s="457">
        <f>G24+U24</f>
        <v>1.2508019100000001</v>
      </c>
      <c r="X24" s="306"/>
    </row>
    <row r="25" spans="1:24" ht="24" customHeight="1" x14ac:dyDescent="0.25">
      <c r="A25" s="220" t="s">
        <v>177</v>
      </c>
      <c r="B25" s="221" t="s">
        <v>176</v>
      </c>
      <c r="C25" s="217">
        <v>0</v>
      </c>
      <c r="D25" s="217">
        <v>0</v>
      </c>
      <c r="E25" s="217">
        <v>0</v>
      </c>
      <c r="F25" s="217">
        <v>0</v>
      </c>
      <c r="G25" s="222">
        <v>0</v>
      </c>
      <c r="H25" s="222">
        <v>0</v>
      </c>
      <c r="I25" s="222">
        <v>0</v>
      </c>
      <c r="J25" s="222">
        <v>0</v>
      </c>
      <c r="K25" s="222">
        <v>0</v>
      </c>
      <c r="L25" s="222">
        <v>0</v>
      </c>
      <c r="M25" s="222">
        <v>0</v>
      </c>
      <c r="N25" s="222">
        <v>0</v>
      </c>
      <c r="O25" s="222">
        <v>0</v>
      </c>
      <c r="P25" s="222">
        <v>0</v>
      </c>
      <c r="Q25" s="222">
        <v>0</v>
      </c>
      <c r="R25" s="222">
        <v>0</v>
      </c>
      <c r="S25" s="222">
        <v>0</v>
      </c>
      <c r="T25" s="217">
        <f>H25+L25+P25</f>
        <v>0</v>
      </c>
      <c r="U25" s="219">
        <f>J25+N25+R25</f>
        <v>0</v>
      </c>
      <c r="X25" s="306"/>
    </row>
    <row r="26" spans="1:24" x14ac:dyDescent="0.25">
      <c r="A26" s="220" t="s">
        <v>175</v>
      </c>
      <c r="B26" s="221" t="s">
        <v>174</v>
      </c>
      <c r="C26" s="217">
        <v>0</v>
      </c>
      <c r="D26" s="217">
        <v>0</v>
      </c>
      <c r="E26" s="217">
        <v>0</v>
      </c>
      <c r="F26" s="217">
        <v>0</v>
      </c>
      <c r="G26" s="222">
        <v>0</v>
      </c>
      <c r="H26" s="222">
        <v>0</v>
      </c>
      <c r="I26" s="222">
        <v>0</v>
      </c>
      <c r="J26" s="222">
        <v>0</v>
      </c>
      <c r="K26" s="222">
        <v>0</v>
      </c>
      <c r="L26" s="222">
        <v>0</v>
      </c>
      <c r="M26" s="222">
        <v>0</v>
      </c>
      <c r="N26" s="222">
        <v>0</v>
      </c>
      <c r="O26" s="222">
        <v>0</v>
      </c>
      <c r="P26" s="222">
        <v>0</v>
      </c>
      <c r="Q26" s="222">
        <v>0</v>
      </c>
      <c r="R26" s="222">
        <v>0</v>
      </c>
      <c r="S26" s="222">
        <v>0</v>
      </c>
      <c r="T26" s="217">
        <f t="shared" ref="T26:T64" si="5">H26+L26+P26</f>
        <v>0</v>
      </c>
      <c r="U26" s="219">
        <f t="shared" ref="U26:U64" si="6">J26+N26+R26</f>
        <v>0</v>
      </c>
      <c r="X26" s="306"/>
    </row>
    <row r="27" spans="1:24" ht="31.5" x14ac:dyDescent="0.25">
      <c r="A27" s="220" t="s">
        <v>173</v>
      </c>
      <c r="B27" s="221" t="s">
        <v>370</v>
      </c>
      <c r="C27" s="217">
        <v>0</v>
      </c>
      <c r="D27" s="217">
        <v>0</v>
      </c>
      <c r="E27" s="217">
        <v>0</v>
      </c>
      <c r="F27" s="217">
        <v>0</v>
      </c>
      <c r="G27" s="292">
        <v>0.29302950999999999</v>
      </c>
      <c r="H27" s="292">
        <v>0</v>
      </c>
      <c r="I27" s="292">
        <v>0</v>
      </c>
      <c r="J27" s="292">
        <f>0.39070602+0.35814719</f>
        <v>0.74885321000000005</v>
      </c>
      <c r="K27" s="222">
        <v>0</v>
      </c>
      <c r="L27" s="292">
        <v>0</v>
      </c>
      <c r="M27" s="222">
        <v>0</v>
      </c>
      <c r="N27" s="222">
        <v>0.20891919</v>
      </c>
      <c r="O27" s="222">
        <v>0.20891919</v>
      </c>
      <c r="P27" s="222">
        <v>0</v>
      </c>
      <c r="Q27" s="222">
        <v>0</v>
      </c>
      <c r="R27" s="222">
        <v>0</v>
      </c>
      <c r="S27" s="222">
        <v>0</v>
      </c>
      <c r="T27" s="217">
        <f t="shared" si="5"/>
        <v>0</v>
      </c>
      <c r="U27" s="219">
        <f t="shared" si="6"/>
        <v>0.95777240000000008</v>
      </c>
      <c r="X27" s="306"/>
    </row>
    <row r="28" spans="1:24" x14ac:dyDescent="0.25">
      <c r="A28" s="220" t="s">
        <v>172</v>
      </c>
      <c r="B28" s="221" t="s">
        <v>171</v>
      </c>
      <c r="C28" s="217">
        <v>0</v>
      </c>
      <c r="D28" s="217">
        <v>0</v>
      </c>
      <c r="E28" s="217">
        <v>0</v>
      </c>
      <c r="F28" s="217">
        <v>0</v>
      </c>
      <c r="G28" s="222">
        <v>0</v>
      </c>
      <c r="H28" s="222">
        <v>0</v>
      </c>
      <c r="I28" s="222">
        <v>0</v>
      </c>
      <c r="J28" s="222">
        <v>0</v>
      </c>
      <c r="K28" s="222">
        <v>0</v>
      </c>
      <c r="L28" s="222">
        <v>0</v>
      </c>
      <c r="M28" s="222">
        <v>0</v>
      </c>
      <c r="N28" s="222">
        <v>0</v>
      </c>
      <c r="O28" s="222">
        <v>0</v>
      </c>
      <c r="P28" s="222">
        <v>0</v>
      </c>
      <c r="Q28" s="222">
        <v>0</v>
      </c>
      <c r="R28" s="222">
        <v>0</v>
      </c>
      <c r="S28" s="222">
        <v>0</v>
      </c>
      <c r="T28" s="217">
        <f t="shared" si="5"/>
        <v>0</v>
      </c>
      <c r="U28" s="219">
        <f t="shared" si="6"/>
        <v>0</v>
      </c>
      <c r="X28" s="306"/>
    </row>
    <row r="29" spans="1:24" x14ac:dyDescent="0.25">
      <c r="A29" s="220" t="s">
        <v>170</v>
      </c>
      <c r="B29" s="30" t="s">
        <v>169</v>
      </c>
      <c r="C29" s="217">
        <v>0</v>
      </c>
      <c r="D29" s="293">
        <v>0</v>
      </c>
      <c r="E29" s="293">
        <v>0</v>
      </c>
      <c r="F29" s="293">
        <v>0</v>
      </c>
      <c r="G29" s="292">
        <v>0</v>
      </c>
      <c r="H29" s="292">
        <v>0</v>
      </c>
      <c r="I29" s="292">
        <v>0</v>
      </c>
      <c r="J29" s="292">
        <v>0</v>
      </c>
      <c r="K29" s="222">
        <v>0</v>
      </c>
      <c r="L29" s="292">
        <v>0</v>
      </c>
      <c r="M29" s="222">
        <v>0</v>
      </c>
      <c r="N29" s="292">
        <v>0</v>
      </c>
      <c r="O29" s="292">
        <v>0</v>
      </c>
      <c r="P29" s="222">
        <v>0</v>
      </c>
      <c r="Q29" s="222">
        <v>0</v>
      </c>
      <c r="R29" s="292">
        <v>0</v>
      </c>
      <c r="S29" s="222">
        <v>0</v>
      </c>
      <c r="T29" s="217">
        <f t="shared" si="5"/>
        <v>0</v>
      </c>
      <c r="U29" s="219">
        <f t="shared" si="6"/>
        <v>0</v>
      </c>
      <c r="X29" s="306"/>
    </row>
    <row r="30" spans="1:24" ht="47.25" x14ac:dyDescent="0.25">
      <c r="A30" s="215" t="s">
        <v>61</v>
      </c>
      <c r="B30" s="216" t="s">
        <v>168</v>
      </c>
      <c r="C30" s="217">
        <v>0</v>
      </c>
      <c r="D30" s="294">
        <f t="shared" ref="D30:F30" si="7">SUM(D31:D34)</f>
        <v>0</v>
      </c>
      <c r="E30" s="294">
        <f t="shared" si="7"/>
        <v>0</v>
      </c>
      <c r="F30" s="294">
        <f t="shared" si="7"/>
        <v>0</v>
      </c>
      <c r="G30" s="217">
        <f>SUM(G31:G34)</f>
        <v>0.56977960999999999</v>
      </c>
      <c r="H30" s="293">
        <v>0</v>
      </c>
      <c r="I30" s="293">
        <v>0</v>
      </c>
      <c r="J30" s="294">
        <f>SUM(J31:J34)</f>
        <v>0.29845599</v>
      </c>
      <c r="K30" s="294">
        <f>SUM(K31:K34)</f>
        <v>0</v>
      </c>
      <c r="L30" s="294">
        <v>0</v>
      </c>
      <c r="M30" s="294">
        <v>0</v>
      </c>
      <c r="N30" s="294">
        <f t="shared" ref="N30" si="8">SUM(N31:N34)</f>
        <v>0.17907359</v>
      </c>
      <c r="O30" s="294">
        <f t="shared" ref="O30:S30" si="9">SUM(O31:O34)</f>
        <v>0.17907359</v>
      </c>
      <c r="P30" s="218">
        <f t="shared" si="9"/>
        <v>0</v>
      </c>
      <c r="Q30" s="218">
        <f t="shared" si="9"/>
        <v>0</v>
      </c>
      <c r="R30" s="294">
        <f t="shared" ref="R30" si="10">SUM(R31:R34)</f>
        <v>0</v>
      </c>
      <c r="S30" s="218">
        <f t="shared" si="9"/>
        <v>0</v>
      </c>
      <c r="T30" s="217">
        <f t="shared" si="5"/>
        <v>0</v>
      </c>
      <c r="U30" s="219">
        <f t="shared" si="6"/>
        <v>0.47752958000000001</v>
      </c>
      <c r="V30" s="457">
        <f>G30+U30</f>
        <v>1.04730919</v>
      </c>
      <c r="X30" s="306"/>
    </row>
    <row r="31" spans="1:24" x14ac:dyDescent="0.25">
      <c r="A31" s="215" t="s">
        <v>167</v>
      </c>
      <c r="B31" s="221" t="s">
        <v>166</v>
      </c>
      <c r="C31" s="217">
        <v>0</v>
      </c>
      <c r="D31" s="293">
        <v>0</v>
      </c>
      <c r="E31" s="293">
        <v>0</v>
      </c>
      <c r="F31" s="293">
        <v>0</v>
      </c>
      <c r="G31" s="222">
        <v>0</v>
      </c>
      <c r="H31" s="292">
        <v>0</v>
      </c>
      <c r="I31" s="292">
        <v>0</v>
      </c>
      <c r="J31" s="292">
        <v>0</v>
      </c>
      <c r="K31" s="292">
        <v>0</v>
      </c>
      <c r="L31" s="292">
        <v>0</v>
      </c>
      <c r="M31" s="292">
        <v>0</v>
      </c>
      <c r="N31" s="292">
        <v>0</v>
      </c>
      <c r="O31" s="292">
        <v>0</v>
      </c>
      <c r="P31" s="222">
        <v>0</v>
      </c>
      <c r="Q31" s="222">
        <v>0</v>
      </c>
      <c r="R31" s="292">
        <v>0</v>
      </c>
      <c r="S31" s="222">
        <v>0</v>
      </c>
      <c r="T31" s="217">
        <f t="shared" si="5"/>
        <v>0</v>
      </c>
      <c r="U31" s="219">
        <f t="shared" si="6"/>
        <v>0</v>
      </c>
      <c r="X31" s="306"/>
    </row>
    <row r="32" spans="1:24" ht="31.5" x14ac:dyDescent="0.25">
      <c r="A32" s="215" t="s">
        <v>165</v>
      </c>
      <c r="B32" s="221" t="s">
        <v>164</v>
      </c>
      <c r="C32" s="217">
        <v>0</v>
      </c>
      <c r="D32" s="293">
        <v>0</v>
      </c>
      <c r="E32" s="293">
        <v>0</v>
      </c>
      <c r="F32" s="293">
        <v>0</v>
      </c>
      <c r="G32" s="222">
        <v>0</v>
      </c>
      <c r="H32" s="292">
        <v>0</v>
      </c>
      <c r="I32" s="292">
        <v>0</v>
      </c>
      <c r="J32" s="292">
        <v>0</v>
      </c>
      <c r="K32" s="292">
        <v>0</v>
      </c>
      <c r="L32" s="292">
        <v>0</v>
      </c>
      <c r="M32" s="292">
        <v>0</v>
      </c>
      <c r="N32" s="292">
        <v>0</v>
      </c>
      <c r="O32" s="292">
        <v>0</v>
      </c>
      <c r="P32" s="222">
        <v>0</v>
      </c>
      <c r="Q32" s="222">
        <v>0</v>
      </c>
      <c r="R32" s="292">
        <v>0</v>
      </c>
      <c r="S32" s="222">
        <v>0</v>
      </c>
      <c r="T32" s="217">
        <f t="shared" si="5"/>
        <v>0</v>
      </c>
      <c r="U32" s="219">
        <f t="shared" si="6"/>
        <v>0</v>
      </c>
      <c r="X32" s="306"/>
    </row>
    <row r="33" spans="1:24" x14ac:dyDescent="0.25">
      <c r="A33" s="215" t="s">
        <v>163</v>
      </c>
      <c r="B33" s="221" t="s">
        <v>162</v>
      </c>
      <c r="C33" s="217">
        <v>0</v>
      </c>
      <c r="D33" s="293">
        <v>0</v>
      </c>
      <c r="E33" s="293">
        <v>0</v>
      </c>
      <c r="F33" s="293">
        <v>0</v>
      </c>
      <c r="G33" s="222">
        <v>0.56977960999999999</v>
      </c>
      <c r="H33" s="292">
        <v>0</v>
      </c>
      <c r="I33" s="292">
        <v>0</v>
      </c>
      <c r="J33" s="292">
        <v>0.29845599</v>
      </c>
      <c r="K33" s="292">
        <v>0</v>
      </c>
      <c r="L33" s="292">
        <v>0</v>
      </c>
      <c r="M33" s="292">
        <v>0</v>
      </c>
      <c r="N33" s="292">
        <v>0.17907359</v>
      </c>
      <c r="O33" s="292">
        <v>0.17907359</v>
      </c>
      <c r="P33" s="222">
        <v>0</v>
      </c>
      <c r="Q33" s="222">
        <v>0</v>
      </c>
      <c r="R33" s="292">
        <v>0</v>
      </c>
      <c r="S33" s="222">
        <v>0</v>
      </c>
      <c r="T33" s="217">
        <f t="shared" si="5"/>
        <v>0</v>
      </c>
      <c r="U33" s="219">
        <f t="shared" si="6"/>
        <v>0.47752958000000001</v>
      </c>
      <c r="X33" s="306"/>
    </row>
    <row r="34" spans="1:24" x14ac:dyDescent="0.25">
      <c r="A34" s="215" t="s">
        <v>161</v>
      </c>
      <c r="B34" s="221" t="s">
        <v>160</v>
      </c>
      <c r="C34" s="217">
        <v>0</v>
      </c>
      <c r="D34" s="293">
        <v>0</v>
      </c>
      <c r="E34" s="293">
        <v>0</v>
      </c>
      <c r="F34" s="293">
        <v>0</v>
      </c>
      <c r="G34" s="292">
        <v>0</v>
      </c>
      <c r="H34" s="292">
        <v>0</v>
      </c>
      <c r="I34" s="292">
        <v>0</v>
      </c>
      <c r="J34" s="292">
        <v>0</v>
      </c>
      <c r="K34" s="292">
        <v>0</v>
      </c>
      <c r="L34" s="292">
        <v>0</v>
      </c>
      <c r="M34" s="292">
        <v>0</v>
      </c>
      <c r="N34" s="292">
        <v>0</v>
      </c>
      <c r="O34" s="292">
        <v>0</v>
      </c>
      <c r="P34" s="222">
        <v>0</v>
      </c>
      <c r="Q34" s="222">
        <v>0</v>
      </c>
      <c r="R34" s="292">
        <v>0</v>
      </c>
      <c r="S34" s="222">
        <v>0</v>
      </c>
      <c r="T34" s="217">
        <f t="shared" si="5"/>
        <v>0</v>
      </c>
      <c r="U34" s="219">
        <f t="shared" si="6"/>
        <v>0</v>
      </c>
      <c r="X34" s="306"/>
    </row>
    <row r="35" spans="1:24" ht="31.5" x14ac:dyDescent="0.25">
      <c r="A35" s="215" t="s">
        <v>60</v>
      </c>
      <c r="B35" s="216" t="s">
        <v>159</v>
      </c>
      <c r="C35" s="217">
        <v>0</v>
      </c>
      <c r="D35" s="293">
        <v>0</v>
      </c>
      <c r="E35" s="293">
        <v>0</v>
      </c>
      <c r="F35" s="293">
        <v>0</v>
      </c>
      <c r="G35" s="217">
        <v>0</v>
      </c>
      <c r="H35" s="293">
        <v>0</v>
      </c>
      <c r="I35" s="293">
        <v>0</v>
      </c>
      <c r="J35" s="294">
        <v>0</v>
      </c>
      <c r="K35" s="293">
        <v>0</v>
      </c>
      <c r="L35" s="293">
        <v>0</v>
      </c>
      <c r="M35" s="293">
        <v>0</v>
      </c>
      <c r="N35" s="293">
        <v>0</v>
      </c>
      <c r="O35" s="293">
        <v>0</v>
      </c>
      <c r="P35" s="217">
        <v>0</v>
      </c>
      <c r="Q35" s="217">
        <v>0</v>
      </c>
      <c r="R35" s="293">
        <v>0</v>
      </c>
      <c r="S35" s="217">
        <v>0</v>
      </c>
      <c r="T35" s="217">
        <f t="shared" si="5"/>
        <v>0</v>
      </c>
      <c r="U35" s="219">
        <f t="shared" si="6"/>
        <v>0</v>
      </c>
      <c r="X35" s="306"/>
    </row>
    <row r="36" spans="1:24" ht="31.5" x14ac:dyDescent="0.25">
      <c r="A36" s="220" t="s">
        <v>158</v>
      </c>
      <c r="B36" s="224" t="s">
        <v>157</v>
      </c>
      <c r="C36" s="225">
        <v>0</v>
      </c>
      <c r="D36" s="217">
        <v>0</v>
      </c>
      <c r="E36" s="217">
        <v>0</v>
      </c>
      <c r="F36" s="217">
        <v>0</v>
      </c>
      <c r="G36" s="222">
        <v>0</v>
      </c>
      <c r="H36" s="222">
        <v>0</v>
      </c>
      <c r="I36" s="222">
        <v>0</v>
      </c>
      <c r="J36" s="222">
        <v>0</v>
      </c>
      <c r="K36" s="222">
        <v>0</v>
      </c>
      <c r="L36" s="222">
        <v>0</v>
      </c>
      <c r="M36" s="222">
        <v>0</v>
      </c>
      <c r="N36" s="222">
        <v>0</v>
      </c>
      <c r="O36" s="222">
        <v>0</v>
      </c>
      <c r="P36" s="222">
        <v>0</v>
      </c>
      <c r="Q36" s="222">
        <v>0</v>
      </c>
      <c r="R36" s="222">
        <v>0</v>
      </c>
      <c r="S36" s="222">
        <v>0</v>
      </c>
      <c r="T36" s="217">
        <f t="shared" si="5"/>
        <v>0</v>
      </c>
      <c r="U36" s="219">
        <f t="shared" si="6"/>
        <v>0</v>
      </c>
      <c r="X36" s="306"/>
    </row>
    <row r="37" spans="1:24" x14ac:dyDescent="0.25">
      <c r="A37" s="220" t="s">
        <v>156</v>
      </c>
      <c r="B37" s="224" t="s">
        <v>146</v>
      </c>
      <c r="C37" s="225">
        <v>0</v>
      </c>
      <c r="D37" s="217">
        <v>0</v>
      </c>
      <c r="E37" s="217">
        <v>0</v>
      </c>
      <c r="F37" s="217">
        <v>0</v>
      </c>
      <c r="G37" s="222">
        <v>0</v>
      </c>
      <c r="H37" s="222">
        <v>0</v>
      </c>
      <c r="I37" s="222">
        <v>0</v>
      </c>
      <c r="J37" s="223">
        <v>0</v>
      </c>
      <c r="K37" s="222">
        <v>0</v>
      </c>
      <c r="L37" s="222">
        <v>0</v>
      </c>
      <c r="M37" s="222">
        <v>0</v>
      </c>
      <c r="N37" s="222">
        <v>0</v>
      </c>
      <c r="O37" s="222">
        <v>0</v>
      </c>
      <c r="P37" s="222">
        <v>0</v>
      </c>
      <c r="Q37" s="222">
        <v>0</v>
      </c>
      <c r="R37" s="222">
        <v>0</v>
      </c>
      <c r="S37" s="222">
        <v>0</v>
      </c>
      <c r="T37" s="217">
        <f t="shared" si="5"/>
        <v>0</v>
      </c>
      <c r="U37" s="219">
        <f t="shared" si="6"/>
        <v>0</v>
      </c>
      <c r="X37" s="306"/>
    </row>
    <row r="38" spans="1:24" x14ac:dyDescent="0.25">
      <c r="A38" s="220" t="s">
        <v>155</v>
      </c>
      <c r="B38" s="224" t="s">
        <v>144</v>
      </c>
      <c r="C38" s="225">
        <v>0</v>
      </c>
      <c r="D38" s="217">
        <v>0</v>
      </c>
      <c r="E38" s="217">
        <v>0</v>
      </c>
      <c r="F38" s="217">
        <v>0</v>
      </c>
      <c r="G38" s="222">
        <v>0</v>
      </c>
      <c r="H38" s="222">
        <v>0</v>
      </c>
      <c r="I38" s="222">
        <v>0</v>
      </c>
      <c r="J38" s="222">
        <v>0</v>
      </c>
      <c r="K38" s="222">
        <v>0</v>
      </c>
      <c r="L38" s="222">
        <v>0</v>
      </c>
      <c r="M38" s="222">
        <v>0</v>
      </c>
      <c r="N38" s="222">
        <v>0</v>
      </c>
      <c r="O38" s="222">
        <v>0</v>
      </c>
      <c r="P38" s="222">
        <v>0</v>
      </c>
      <c r="Q38" s="222">
        <v>0</v>
      </c>
      <c r="R38" s="222">
        <v>0</v>
      </c>
      <c r="S38" s="222">
        <v>0</v>
      </c>
      <c r="T38" s="217">
        <f t="shared" si="5"/>
        <v>0</v>
      </c>
      <c r="U38" s="219">
        <f t="shared" si="6"/>
        <v>0</v>
      </c>
      <c r="X38" s="306"/>
    </row>
    <row r="39" spans="1:24" ht="31.5" x14ac:dyDescent="0.25">
      <c r="A39" s="220" t="s">
        <v>154</v>
      </c>
      <c r="B39" s="221" t="s">
        <v>142</v>
      </c>
      <c r="C39" s="217">
        <v>0</v>
      </c>
      <c r="D39" s="217">
        <v>0</v>
      </c>
      <c r="E39" s="217">
        <v>0</v>
      </c>
      <c r="F39" s="217">
        <v>0</v>
      </c>
      <c r="G39" s="222">
        <v>0</v>
      </c>
      <c r="H39" s="222">
        <v>0</v>
      </c>
      <c r="I39" s="222">
        <v>0</v>
      </c>
      <c r="J39" s="222">
        <v>0</v>
      </c>
      <c r="K39" s="222">
        <v>0</v>
      </c>
      <c r="L39" s="222">
        <v>0</v>
      </c>
      <c r="M39" s="222">
        <v>0</v>
      </c>
      <c r="N39" s="222">
        <v>0</v>
      </c>
      <c r="O39" s="222">
        <v>0</v>
      </c>
      <c r="P39" s="222">
        <v>0</v>
      </c>
      <c r="Q39" s="222">
        <v>0</v>
      </c>
      <c r="R39" s="222">
        <v>0</v>
      </c>
      <c r="S39" s="222">
        <v>0</v>
      </c>
      <c r="T39" s="217">
        <f t="shared" si="5"/>
        <v>0</v>
      </c>
      <c r="U39" s="219">
        <f t="shared" si="6"/>
        <v>0</v>
      </c>
      <c r="X39" s="306"/>
    </row>
    <row r="40" spans="1:24" ht="31.5" x14ac:dyDescent="0.25">
      <c r="A40" s="220" t="s">
        <v>153</v>
      </c>
      <c r="B40" s="221" t="s">
        <v>140</v>
      </c>
      <c r="C40" s="217">
        <v>0</v>
      </c>
      <c r="D40" s="217">
        <v>0</v>
      </c>
      <c r="E40" s="217">
        <v>0</v>
      </c>
      <c r="F40" s="217">
        <v>0</v>
      </c>
      <c r="G40" s="222">
        <v>0</v>
      </c>
      <c r="H40" s="222">
        <v>0</v>
      </c>
      <c r="I40" s="222">
        <v>0</v>
      </c>
      <c r="J40" s="222">
        <v>0</v>
      </c>
      <c r="K40" s="222">
        <v>0</v>
      </c>
      <c r="L40" s="222">
        <v>0</v>
      </c>
      <c r="M40" s="222">
        <v>0</v>
      </c>
      <c r="N40" s="222">
        <v>0</v>
      </c>
      <c r="O40" s="222">
        <v>0</v>
      </c>
      <c r="P40" s="222">
        <v>0</v>
      </c>
      <c r="Q40" s="222">
        <v>0</v>
      </c>
      <c r="R40" s="222">
        <v>0</v>
      </c>
      <c r="S40" s="222">
        <v>0</v>
      </c>
      <c r="T40" s="217">
        <f t="shared" si="5"/>
        <v>0</v>
      </c>
      <c r="U40" s="219">
        <f t="shared" si="6"/>
        <v>0</v>
      </c>
      <c r="X40" s="306"/>
    </row>
    <row r="41" spans="1:24" x14ac:dyDescent="0.25">
      <c r="A41" s="220" t="s">
        <v>152</v>
      </c>
      <c r="B41" s="221" t="s">
        <v>138</v>
      </c>
      <c r="C41" s="217">
        <v>0</v>
      </c>
      <c r="D41" s="217">
        <v>0</v>
      </c>
      <c r="E41" s="217">
        <v>0</v>
      </c>
      <c r="F41" s="217">
        <v>0</v>
      </c>
      <c r="G41" s="222">
        <v>0</v>
      </c>
      <c r="H41" s="222">
        <v>0</v>
      </c>
      <c r="I41" s="222">
        <v>0</v>
      </c>
      <c r="J41" s="222">
        <v>0</v>
      </c>
      <c r="K41" s="222">
        <v>0</v>
      </c>
      <c r="L41" s="222">
        <v>0</v>
      </c>
      <c r="M41" s="222">
        <v>0</v>
      </c>
      <c r="N41" s="222">
        <v>0</v>
      </c>
      <c r="O41" s="222">
        <v>0</v>
      </c>
      <c r="P41" s="222">
        <v>0</v>
      </c>
      <c r="Q41" s="222">
        <v>0</v>
      </c>
      <c r="R41" s="222">
        <v>0</v>
      </c>
      <c r="S41" s="222">
        <v>0</v>
      </c>
      <c r="T41" s="217">
        <f t="shared" si="5"/>
        <v>0</v>
      </c>
      <c r="U41" s="219">
        <f t="shared" si="6"/>
        <v>0</v>
      </c>
      <c r="X41" s="306"/>
    </row>
    <row r="42" spans="1:24" ht="18.75" x14ac:dyDescent="0.25">
      <c r="A42" s="220" t="s">
        <v>151</v>
      </c>
      <c r="B42" s="224" t="s">
        <v>136</v>
      </c>
      <c r="C42" s="225">
        <v>0</v>
      </c>
      <c r="D42" s="217">
        <v>0</v>
      </c>
      <c r="E42" s="217">
        <v>0</v>
      </c>
      <c r="F42" s="217">
        <v>0</v>
      </c>
      <c r="G42" s="222">
        <v>0</v>
      </c>
      <c r="H42" s="222">
        <v>0</v>
      </c>
      <c r="I42" s="222">
        <v>0</v>
      </c>
      <c r="J42" s="222">
        <v>0</v>
      </c>
      <c r="K42" s="222">
        <v>0</v>
      </c>
      <c r="L42" s="222">
        <v>0</v>
      </c>
      <c r="M42" s="222">
        <v>0</v>
      </c>
      <c r="N42" s="222">
        <v>0</v>
      </c>
      <c r="O42" s="222">
        <v>0</v>
      </c>
      <c r="P42" s="222">
        <v>0</v>
      </c>
      <c r="Q42" s="222">
        <v>0</v>
      </c>
      <c r="R42" s="222">
        <v>0</v>
      </c>
      <c r="S42" s="222">
        <v>0</v>
      </c>
      <c r="T42" s="217">
        <f t="shared" si="5"/>
        <v>0</v>
      </c>
      <c r="U42" s="219">
        <f t="shared" si="6"/>
        <v>0</v>
      </c>
      <c r="X42" s="306"/>
    </row>
    <row r="43" spans="1:24" x14ac:dyDescent="0.25">
      <c r="A43" s="215" t="s">
        <v>59</v>
      </c>
      <c r="B43" s="216" t="s">
        <v>150</v>
      </c>
      <c r="C43" s="217">
        <v>0</v>
      </c>
      <c r="D43" s="217">
        <v>0</v>
      </c>
      <c r="E43" s="217">
        <v>0</v>
      </c>
      <c r="F43" s="217">
        <v>0</v>
      </c>
      <c r="G43" s="217">
        <v>0</v>
      </c>
      <c r="H43" s="217">
        <v>0</v>
      </c>
      <c r="I43" s="217">
        <v>0</v>
      </c>
      <c r="J43" s="218">
        <v>0</v>
      </c>
      <c r="K43" s="217">
        <v>0</v>
      </c>
      <c r="L43" s="217">
        <v>0</v>
      </c>
      <c r="M43" s="217">
        <v>0</v>
      </c>
      <c r="N43" s="217">
        <v>0</v>
      </c>
      <c r="O43" s="217">
        <v>0</v>
      </c>
      <c r="P43" s="217">
        <f>SUM(P44:P50)</f>
        <v>0</v>
      </c>
      <c r="Q43" s="217">
        <f>SUM(Q44:Q50)</f>
        <v>0</v>
      </c>
      <c r="R43" s="217">
        <v>0</v>
      </c>
      <c r="S43" s="217">
        <v>0</v>
      </c>
      <c r="T43" s="217">
        <f t="shared" si="5"/>
        <v>0</v>
      </c>
      <c r="U43" s="219">
        <f t="shared" si="6"/>
        <v>0</v>
      </c>
      <c r="X43" s="306"/>
    </row>
    <row r="44" spans="1:24" x14ac:dyDescent="0.25">
      <c r="A44" s="220" t="s">
        <v>149</v>
      </c>
      <c r="B44" s="221" t="s">
        <v>148</v>
      </c>
      <c r="C44" s="217">
        <v>0</v>
      </c>
      <c r="D44" s="217">
        <v>0</v>
      </c>
      <c r="E44" s="217">
        <v>0</v>
      </c>
      <c r="F44" s="217">
        <v>0</v>
      </c>
      <c r="G44" s="222">
        <v>0</v>
      </c>
      <c r="H44" s="222">
        <v>0</v>
      </c>
      <c r="I44" s="222">
        <v>0</v>
      </c>
      <c r="J44" s="222">
        <v>0</v>
      </c>
      <c r="K44" s="222">
        <v>0</v>
      </c>
      <c r="L44" s="222">
        <v>0</v>
      </c>
      <c r="M44" s="222">
        <v>0</v>
      </c>
      <c r="N44" s="222">
        <v>0</v>
      </c>
      <c r="O44" s="222">
        <v>0</v>
      </c>
      <c r="P44" s="222">
        <v>0</v>
      </c>
      <c r="Q44" s="222">
        <v>0</v>
      </c>
      <c r="R44" s="222">
        <v>0</v>
      </c>
      <c r="S44" s="222">
        <v>0</v>
      </c>
      <c r="T44" s="217">
        <f t="shared" si="5"/>
        <v>0</v>
      </c>
      <c r="U44" s="219">
        <f t="shared" si="6"/>
        <v>0</v>
      </c>
      <c r="X44" s="306"/>
    </row>
    <row r="45" spans="1:24" x14ac:dyDescent="0.25">
      <c r="A45" s="220" t="s">
        <v>147</v>
      </c>
      <c r="B45" s="221" t="s">
        <v>146</v>
      </c>
      <c r="C45" s="217">
        <v>0</v>
      </c>
      <c r="D45" s="217">
        <v>0</v>
      </c>
      <c r="E45" s="217">
        <v>0</v>
      </c>
      <c r="F45" s="217">
        <v>0</v>
      </c>
      <c r="G45" s="222">
        <v>0</v>
      </c>
      <c r="H45" s="222">
        <v>0</v>
      </c>
      <c r="I45" s="222">
        <v>0</v>
      </c>
      <c r="J45" s="223">
        <v>0</v>
      </c>
      <c r="K45" s="222">
        <v>0</v>
      </c>
      <c r="L45" s="222">
        <v>0</v>
      </c>
      <c r="M45" s="222">
        <v>0</v>
      </c>
      <c r="N45" s="222">
        <v>0</v>
      </c>
      <c r="O45" s="222">
        <v>0</v>
      </c>
      <c r="P45" s="222">
        <v>0</v>
      </c>
      <c r="Q45" s="222">
        <v>0</v>
      </c>
      <c r="R45" s="222">
        <v>0</v>
      </c>
      <c r="S45" s="222">
        <v>0</v>
      </c>
      <c r="T45" s="217">
        <f t="shared" si="5"/>
        <v>0</v>
      </c>
      <c r="U45" s="219">
        <f t="shared" si="6"/>
        <v>0</v>
      </c>
      <c r="X45" s="306"/>
    </row>
    <row r="46" spans="1:24" x14ac:dyDescent="0.25">
      <c r="A46" s="220" t="s">
        <v>145</v>
      </c>
      <c r="B46" s="221" t="s">
        <v>144</v>
      </c>
      <c r="C46" s="217">
        <v>0</v>
      </c>
      <c r="D46" s="217">
        <v>0</v>
      </c>
      <c r="E46" s="217">
        <v>0</v>
      </c>
      <c r="F46" s="217">
        <v>0</v>
      </c>
      <c r="G46" s="222">
        <v>0</v>
      </c>
      <c r="H46" s="222">
        <v>0</v>
      </c>
      <c r="I46" s="222">
        <v>0</v>
      </c>
      <c r="J46" s="222">
        <v>0</v>
      </c>
      <c r="K46" s="222">
        <v>0</v>
      </c>
      <c r="L46" s="222">
        <v>0</v>
      </c>
      <c r="M46" s="222">
        <v>0</v>
      </c>
      <c r="N46" s="222">
        <v>0</v>
      </c>
      <c r="O46" s="222">
        <v>0</v>
      </c>
      <c r="P46" s="222">
        <v>0</v>
      </c>
      <c r="Q46" s="222">
        <v>0</v>
      </c>
      <c r="R46" s="222">
        <v>0</v>
      </c>
      <c r="S46" s="222">
        <v>0</v>
      </c>
      <c r="T46" s="217">
        <f t="shared" si="5"/>
        <v>0</v>
      </c>
      <c r="U46" s="219">
        <f t="shared" si="6"/>
        <v>0</v>
      </c>
      <c r="X46" s="306"/>
    </row>
    <row r="47" spans="1:24" ht="31.5" x14ac:dyDescent="0.25">
      <c r="A47" s="220" t="s">
        <v>143</v>
      </c>
      <c r="B47" s="221" t="s">
        <v>142</v>
      </c>
      <c r="C47" s="217">
        <v>0</v>
      </c>
      <c r="D47" s="217">
        <v>0</v>
      </c>
      <c r="E47" s="217">
        <v>0</v>
      </c>
      <c r="F47" s="217">
        <v>0</v>
      </c>
      <c r="G47" s="222">
        <v>0</v>
      </c>
      <c r="H47" s="222">
        <v>0</v>
      </c>
      <c r="I47" s="222">
        <v>0</v>
      </c>
      <c r="J47" s="222">
        <v>0</v>
      </c>
      <c r="K47" s="222">
        <v>0</v>
      </c>
      <c r="L47" s="222">
        <v>0</v>
      </c>
      <c r="M47" s="222">
        <v>0</v>
      </c>
      <c r="N47" s="222">
        <v>0</v>
      </c>
      <c r="O47" s="222">
        <v>0</v>
      </c>
      <c r="P47" s="222">
        <v>0</v>
      </c>
      <c r="Q47" s="222">
        <v>0</v>
      </c>
      <c r="R47" s="222">
        <v>0</v>
      </c>
      <c r="S47" s="222">
        <v>0</v>
      </c>
      <c r="T47" s="217">
        <f t="shared" si="5"/>
        <v>0</v>
      </c>
      <c r="U47" s="219">
        <f t="shared" si="6"/>
        <v>0</v>
      </c>
      <c r="X47" s="306"/>
    </row>
    <row r="48" spans="1:24" ht="31.5" x14ac:dyDescent="0.25">
      <c r="A48" s="220" t="s">
        <v>141</v>
      </c>
      <c r="B48" s="221" t="s">
        <v>140</v>
      </c>
      <c r="C48" s="217">
        <v>0</v>
      </c>
      <c r="D48" s="217">
        <v>0</v>
      </c>
      <c r="E48" s="217">
        <v>0</v>
      </c>
      <c r="F48" s="217">
        <v>0</v>
      </c>
      <c r="G48" s="222">
        <v>0</v>
      </c>
      <c r="H48" s="222">
        <v>0</v>
      </c>
      <c r="I48" s="222">
        <v>0</v>
      </c>
      <c r="J48" s="222">
        <v>0</v>
      </c>
      <c r="K48" s="222">
        <v>0</v>
      </c>
      <c r="L48" s="222">
        <v>0</v>
      </c>
      <c r="M48" s="222">
        <v>0</v>
      </c>
      <c r="N48" s="222">
        <v>0</v>
      </c>
      <c r="O48" s="222">
        <v>0</v>
      </c>
      <c r="P48" s="222">
        <v>0</v>
      </c>
      <c r="Q48" s="222">
        <v>0</v>
      </c>
      <c r="R48" s="222">
        <v>0</v>
      </c>
      <c r="S48" s="222">
        <v>0</v>
      </c>
      <c r="T48" s="217">
        <f t="shared" si="5"/>
        <v>0</v>
      </c>
      <c r="U48" s="219">
        <f t="shared" si="6"/>
        <v>0</v>
      </c>
      <c r="X48" s="306"/>
    </row>
    <row r="49" spans="1:24" x14ac:dyDescent="0.25">
      <c r="A49" s="220" t="s">
        <v>139</v>
      </c>
      <c r="B49" s="221" t="s">
        <v>138</v>
      </c>
      <c r="C49" s="217">
        <v>0</v>
      </c>
      <c r="D49" s="217">
        <v>0</v>
      </c>
      <c r="E49" s="217">
        <v>0</v>
      </c>
      <c r="F49" s="217">
        <v>0</v>
      </c>
      <c r="G49" s="222">
        <v>0</v>
      </c>
      <c r="H49" s="222">
        <v>0</v>
      </c>
      <c r="I49" s="222">
        <v>0</v>
      </c>
      <c r="J49" s="222">
        <v>0</v>
      </c>
      <c r="K49" s="222">
        <v>0</v>
      </c>
      <c r="L49" s="222">
        <v>0</v>
      </c>
      <c r="M49" s="222">
        <v>0</v>
      </c>
      <c r="N49" s="222">
        <v>0</v>
      </c>
      <c r="O49" s="222">
        <v>0</v>
      </c>
      <c r="P49" s="222">
        <v>0</v>
      </c>
      <c r="Q49" s="222">
        <v>0</v>
      </c>
      <c r="R49" s="222">
        <v>0</v>
      </c>
      <c r="S49" s="222">
        <v>0</v>
      </c>
      <c r="T49" s="217">
        <f t="shared" si="5"/>
        <v>0</v>
      </c>
      <c r="U49" s="219">
        <f t="shared" si="6"/>
        <v>0</v>
      </c>
      <c r="X49" s="306"/>
    </row>
    <row r="50" spans="1:24" ht="18.75" x14ac:dyDescent="0.25">
      <c r="A50" s="220" t="s">
        <v>137</v>
      </c>
      <c r="B50" s="224" t="s">
        <v>468</v>
      </c>
      <c r="C50" s="225">
        <v>0</v>
      </c>
      <c r="D50" s="217">
        <v>0</v>
      </c>
      <c r="E50" s="217">
        <v>0</v>
      </c>
      <c r="F50" s="217">
        <v>0</v>
      </c>
      <c r="G50" s="222">
        <v>0</v>
      </c>
      <c r="H50" s="222">
        <v>0</v>
      </c>
      <c r="I50" s="222">
        <v>0</v>
      </c>
      <c r="J50" s="222">
        <v>0</v>
      </c>
      <c r="K50" s="222">
        <v>0</v>
      </c>
      <c r="L50" s="222">
        <v>0</v>
      </c>
      <c r="M50" s="222">
        <v>0</v>
      </c>
      <c r="N50" s="222">
        <v>0</v>
      </c>
      <c r="O50" s="222">
        <v>0</v>
      </c>
      <c r="P50" s="292">
        <v>0</v>
      </c>
      <c r="Q50" s="292">
        <v>0</v>
      </c>
      <c r="R50" s="222">
        <v>0</v>
      </c>
      <c r="S50" s="292">
        <v>0</v>
      </c>
      <c r="T50" s="217">
        <f t="shared" si="5"/>
        <v>0</v>
      </c>
      <c r="U50" s="219">
        <f t="shared" si="6"/>
        <v>0</v>
      </c>
      <c r="X50" s="306"/>
    </row>
    <row r="51" spans="1:24" ht="35.25" customHeight="1" x14ac:dyDescent="0.25">
      <c r="A51" s="215" t="s">
        <v>57</v>
      </c>
      <c r="B51" s="216" t="s">
        <v>135</v>
      </c>
      <c r="C51" s="217">
        <v>0</v>
      </c>
      <c r="D51" s="217">
        <v>0</v>
      </c>
      <c r="E51" s="217">
        <v>0</v>
      </c>
      <c r="F51" s="217">
        <v>0</v>
      </c>
      <c r="G51" s="217">
        <v>0</v>
      </c>
      <c r="H51" s="217">
        <v>0</v>
      </c>
      <c r="I51" s="217">
        <v>0</v>
      </c>
      <c r="J51" s="218">
        <v>0</v>
      </c>
      <c r="K51" s="217">
        <v>0</v>
      </c>
      <c r="L51" s="217">
        <v>0</v>
      </c>
      <c r="M51" s="217">
        <v>0</v>
      </c>
      <c r="N51" s="217">
        <v>0</v>
      </c>
      <c r="O51" s="217">
        <v>0</v>
      </c>
      <c r="P51" s="217">
        <v>0</v>
      </c>
      <c r="Q51" s="217">
        <v>0</v>
      </c>
      <c r="R51" s="217">
        <v>0</v>
      </c>
      <c r="S51" s="217">
        <v>0</v>
      </c>
      <c r="T51" s="217">
        <f t="shared" si="5"/>
        <v>0</v>
      </c>
      <c r="U51" s="219">
        <f t="shared" si="6"/>
        <v>0</v>
      </c>
      <c r="X51" s="306"/>
    </row>
    <row r="52" spans="1:24" x14ac:dyDescent="0.25">
      <c r="A52" s="220" t="s">
        <v>134</v>
      </c>
      <c r="B52" s="221" t="s">
        <v>133</v>
      </c>
      <c r="C52" s="217">
        <v>0</v>
      </c>
      <c r="D52" s="217">
        <v>0</v>
      </c>
      <c r="E52" s="217">
        <v>0</v>
      </c>
      <c r="F52" s="217">
        <v>0</v>
      </c>
      <c r="G52" s="222">
        <v>0</v>
      </c>
      <c r="H52" s="222">
        <v>0</v>
      </c>
      <c r="I52" s="222">
        <v>0</v>
      </c>
      <c r="J52" s="222">
        <v>0</v>
      </c>
      <c r="K52" s="222">
        <v>0</v>
      </c>
      <c r="L52" s="222">
        <v>0</v>
      </c>
      <c r="M52" s="222">
        <v>0</v>
      </c>
      <c r="N52" s="222">
        <v>0</v>
      </c>
      <c r="O52" s="222">
        <v>0</v>
      </c>
      <c r="P52" s="222">
        <v>0</v>
      </c>
      <c r="Q52" s="222">
        <v>0</v>
      </c>
      <c r="R52" s="222">
        <v>0</v>
      </c>
      <c r="S52" s="222">
        <v>0</v>
      </c>
      <c r="T52" s="217">
        <f t="shared" si="5"/>
        <v>0</v>
      </c>
      <c r="U52" s="219">
        <f t="shared" si="6"/>
        <v>0</v>
      </c>
      <c r="X52" s="306"/>
    </row>
    <row r="53" spans="1:24" x14ac:dyDescent="0.25">
      <c r="A53" s="220" t="s">
        <v>132</v>
      </c>
      <c r="B53" s="221" t="s">
        <v>126</v>
      </c>
      <c r="C53" s="217">
        <v>0</v>
      </c>
      <c r="D53" s="217">
        <v>0</v>
      </c>
      <c r="E53" s="217">
        <v>0</v>
      </c>
      <c r="F53" s="217">
        <v>0</v>
      </c>
      <c r="G53" s="222">
        <v>0</v>
      </c>
      <c r="H53" s="222">
        <v>0</v>
      </c>
      <c r="I53" s="222">
        <v>0</v>
      </c>
      <c r="J53" s="223">
        <v>0</v>
      </c>
      <c r="K53" s="222">
        <v>0</v>
      </c>
      <c r="L53" s="222">
        <v>0</v>
      </c>
      <c r="M53" s="222">
        <v>0</v>
      </c>
      <c r="N53" s="222">
        <v>0</v>
      </c>
      <c r="O53" s="222">
        <v>0</v>
      </c>
      <c r="P53" s="222">
        <v>0</v>
      </c>
      <c r="Q53" s="222">
        <v>0</v>
      </c>
      <c r="R53" s="222">
        <v>0</v>
      </c>
      <c r="S53" s="222">
        <v>0</v>
      </c>
      <c r="T53" s="217">
        <f t="shared" si="5"/>
        <v>0</v>
      </c>
      <c r="U53" s="219">
        <f t="shared" si="6"/>
        <v>0</v>
      </c>
      <c r="X53" s="306"/>
    </row>
    <row r="54" spans="1:24" x14ac:dyDescent="0.25">
      <c r="A54" s="220" t="s">
        <v>131</v>
      </c>
      <c r="B54" s="224" t="s">
        <v>125</v>
      </c>
      <c r="C54" s="225">
        <v>0</v>
      </c>
      <c r="D54" s="217">
        <v>0</v>
      </c>
      <c r="E54" s="217">
        <v>0</v>
      </c>
      <c r="F54" s="217">
        <v>0</v>
      </c>
      <c r="G54" s="222">
        <v>0</v>
      </c>
      <c r="H54" s="222">
        <v>0</v>
      </c>
      <c r="I54" s="222">
        <v>0</v>
      </c>
      <c r="J54" s="222">
        <v>0</v>
      </c>
      <c r="K54" s="222">
        <v>0</v>
      </c>
      <c r="L54" s="222">
        <v>0</v>
      </c>
      <c r="M54" s="222">
        <v>0</v>
      </c>
      <c r="N54" s="222">
        <v>0</v>
      </c>
      <c r="O54" s="222">
        <v>0</v>
      </c>
      <c r="P54" s="222">
        <v>0</v>
      </c>
      <c r="Q54" s="222">
        <v>0</v>
      </c>
      <c r="R54" s="222">
        <v>0</v>
      </c>
      <c r="S54" s="222">
        <v>0</v>
      </c>
      <c r="T54" s="217">
        <f t="shared" si="5"/>
        <v>0</v>
      </c>
      <c r="U54" s="219">
        <f t="shared" si="6"/>
        <v>0</v>
      </c>
      <c r="X54" s="306"/>
    </row>
    <row r="55" spans="1:24" x14ac:dyDescent="0.25">
      <c r="A55" s="220" t="s">
        <v>130</v>
      </c>
      <c r="B55" s="224" t="s">
        <v>124</v>
      </c>
      <c r="C55" s="225">
        <v>0</v>
      </c>
      <c r="D55" s="217">
        <v>0</v>
      </c>
      <c r="E55" s="217">
        <v>0</v>
      </c>
      <c r="F55" s="217">
        <v>0</v>
      </c>
      <c r="G55" s="222">
        <v>0</v>
      </c>
      <c r="H55" s="222">
        <v>0</v>
      </c>
      <c r="I55" s="222">
        <v>0</v>
      </c>
      <c r="J55" s="222">
        <v>0</v>
      </c>
      <c r="K55" s="222">
        <v>0</v>
      </c>
      <c r="L55" s="222">
        <v>0</v>
      </c>
      <c r="M55" s="222">
        <v>0</v>
      </c>
      <c r="N55" s="222">
        <v>0</v>
      </c>
      <c r="O55" s="222">
        <v>0</v>
      </c>
      <c r="P55" s="222">
        <v>0</v>
      </c>
      <c r="Q55" s="222">
        <v>0</v>
      </c>
      <c r="R55" s="222">
        <v>0</v>
      </c>
      <c r="S55" s="222">
        <v>0</v>
      </c>
      <c r="T55" s="217">
        <f t="shared" si="5"/>
        <v>0</v>
      </c>
      <c r="U55" s="219">
        <f t="shared" si="6"/>
        <v>0</v>
      </c>
      <c r="X55" s="306"/>
    </row>
    <row r="56" spans="1:24" x14ac:dyDescent="0.25">
      <c r="A56" s="220" t="s">
        <v>129</v>
      </c>
      <c r="B56" s="224" t="s">
        <v>123</v>
      </c>
      <c r="C56" s="225">
        <v>0</v>
      </c>
      <c r="D56" s="217">
        <v>0</v>
      </c>
      <c r="E56" s="217">
        <v>0</v>
      </c>
      <c r="F56" s="217">
        <v>0</v>
      </c>
      <c r="G56" s="222">
        <v>0</v>
      </c>
      <c r="H56" s="222">
        <v>0</v>
      </c>
      <c r="I56" s="222">
        <v>0</v>
      </c>
      <c r="J56" s="222">
        <v>0</v>
      </c>
      <c r="K56" s="222">
        <v>0</v>
      </c>
      <c r="L56" s="222">
        <v>0</v>
      </c>
      <c r="M56" s="222">
        <v>0</v>
      </c>
      <c r="N56" s="222">
        <v>0</v>
      </c>
      <c r="O56" s="222">
        <v>0</v>
      </c>
      <c r="P56" s="222">
        <v>0</v>
      </c>
      <c r="Q56" s="222">
        <v>0</v>
      </c>
      <c r="R56" s="222">
        <v>0</v>
      </c>
      <c r="S56" s="222">
        <v>0</v>
      </c>
      <c r="T56" s="217">
        <f t="shared" si="5"/>
        <v>0</v>
      </c>
      <c r="U56" s="219">
        <f t="shared" si="6"/>
        <v>0</v>
      </c>
      <c r="X56" s="306"/>
    </row>
    <row r="57" spans="1:24" ht="18.75" x14ac:dyDescent="0.25">
      <c r="A57" s="220" t="s">
        <v>128</v>
      </c>
      <c r="B57" s="224" t="s">
        <v>468</v>
      </c>
      <c r="C57" s="225">
        <v>0</v>
      </c>
      <c r="D57" s="217">
        <v>0</v>
      </c>
      <c r="E57" s="217">
        <v>0</v>
      </c>
      <c r="F57" s="217">
        <v>0</v>
      </c>
      <c r="G57" s="222">
        <v>0</v>
      </c>
      <c r="H57" s="222">
        <v>0</v>
      </c>
      <c r="I57" s="222">
        <v>0</v>
      </c>
      <c r="J57" s="222">
        <v>0</v>
      </c>
      <c r="K57" s="222">
        <v>0</v>
      </c>
      <c r="L57" s="222">
        <v>0</v>
      </c>
      <c r="M57" s="222">
        <v>0</v>
      </c>
      <c r="N57" s="222">
        <v>0</v>
      </c>
      <c r="O57" s="222">
        <v>0</v>
      </c>
      <c r="P57" s="292">
        <v>0</v>
      </c>
      <c r="Q57" s="292">
        <v>0</v>
      </c>
      <c r="R57" s="222">
        <v>0</v>
      </c>
      <c r="S57" s="292">
        <v>0</v>
      </c>
      <c r="T57" s="217">
        <f t="shared" si="5"/>
        <v>0</v>
      </c>
      <c r="U57" s="219">
        <f t="shared" si="6"/>
        <v>0</v>
      </c>
      <c r="X57" s="306"/>
    </row>
    <row r="58" spans="1:24" ht="36.75" customHeight="1" x14ac:dyDescent="0.25">
      <c r="A58" s="215" t="s">
        <v>56</v>
      </c>
      <c r="B58" s="226" t="s">
        <v>226</v>
      </c>
      <c r="C58" s="225">
        <v>0</v>
      </c>
      <c r="D58" s="217">
        <v>0</v>
      </c>
      <c r="E58" s="217">
        <v>0</v>
      </c>
      <c r="F58" s="217">
        <v>0</v>
      </c>
      <c r="G58" s="217">
        <v>0</v>
      </c>
      <c r="H58" s="217">
        <v>0</v>
      </c>
      <c r="I58" s="217">
        <v>0</v>
      </c>
      <c r="J58" s="218">
        <v>0</v>
      </c>
      <c r="K58" s="217">
        <v>0</v>
      </c>
      <c r="L58" s="217">
        <v>0</v>
      </c>
      <c r="M58" s="217">
        <v>0</v>
      </c>
      <c r="N58" s="217">
        <v>0</v>
      </c>
      <c r="O58" s="217">
        <v>0</v>
      </c>
      <c r="P58" s="217">
        <f>SUM(P59:P64)</f>
        <v>0</v>
      </c>
      <c r="Q58" s="217">
        <v>0</v>
      </c>
      <c r="R58" s="217">
        <v>0</v>
      </c>
      <c r="S58" s="217">
        <v>0</v>
      </c>
      <c r="T58" s="217">
        <f t="shared" si="5"/>
        <v>0</v>
      </c>
      <c r="U58" s="219">
        <f t="shared" si="6"/>
        <v>0</v>
      </c>
      <c r="X58" s="306"/>
    </row>
    <row r="59" spans="1:24" x14ac:dyDescent="0.25">
      <c r="A59" s="215" t="s">
        <v>54</v>
      </c>
      <c r="B59" s="216" t="s">
        <v>127</v>
      </c>
      <c r="C59" s="217">
        <v>0</v>
      </c>
      <c r="D59" s="217">
        <v>0</v>
      </c>
      <c r="E59" s="217">
        <v>0</v>
      </c>
      <c r="F59" s="217">
        <v>0</v>
      </c>
      <c r="G59" s="217">
        <v>0</v>
      </c>
      <c r="H59" s="217">
        <v>0</v>
      </c>
      <c r="I59" s="217">
        <v>0</v>
      </c>
      <c r="J59" s="218">
        <v>0</v>
      </c>
      <c r="K59" s="217">
        <v>0</v>
      </c>
      <c r="L59" s="217">
        <v>0</v>
      </c>
      <c r="M59" s="217">
        <v>0</v>
      </c>
      <c r="N59" s="217">
        <v>0</v>
      </c>
      <c r="O59" s="217">
        <v>0</v>
      </c>
      <c r="P59" s="217">
        <v>0</v>
      </c>
      <c r="Q59" s="217">
        <v>0</v>
      </c>
      <c r="R59" s="217">
        <v>0</v>
      </c>
      <c r="S59" s="217">
        <v>0</v>
      </c>
      <c r="T59" s="217">
        <f t="shared" si="5"/>
        <v>0</v>
      </c>
      <c r="U59" s="219">
        <f t="shared" si="6"/>
        <v>0</v>
      </c>
      <c r="X59" s="306"/>
    </row>
    <row r="60" spans="1:24" x14ac:dyDescent="0.25">
      <c r="A60" s="220" t="s">
        <v>220</v>
      </c>
      <c r="B60" s="29" t="s">
        <v>148</v>
      </c>
      <c r="C60" s="227">
        <v>0</v>
      </c>
      <c r="D60" s="217">
        <v>0</v>
      </c>
      <c r="E60" s="217">
        <v>0</v>
      </c>
      <c r="F60" s="217">
        <v>0</v>
      </c>
      <c r="G60" s="222">
        <v>0</v>
      </c>
      <c r="H60" s="222">
        <v>0</v>
      </c>
      <c r="I60" s="222">
        <v>0</v>
      </c>
      <c r="J60" s="222">
        <v>0</v>
      </c>
      <c r="K60" s="222">
        <v>0</v>
      </c>
      <c r="L60" s="222">
        <v>0</v>
      </c>
      <c r="M60" s="222">
        <v>0</v>
      </c>
      <c r="N60" s="222">
        <v>0</v>
      </c>
      <c r="O60" s="222">
        <v>0</v>
      </c>
      <c r="P60" s="222">
        <v>0</v>
      </c>
      <c r="Q60" s="222">
        <v>0</v>
      </c>
      <c r="R60" s="222">
        <v>0</v>
      </c>
      <c r="S60" s="222">
        <v>0</v>
      </c>
      <c r="T60" s="217">
        <f t="shared" si="5"/>
        <v>0</v>
      </c>
      <c r="U60" s="219">
        <f t="shared" si="6"/>
        <v>0</v>
      </c>
      <c r="X60" s="306"/>
    </row>
    <row r="61" spans="1:24" x14ac:dyDescent="0.25">
      <c r="A61" s="220" t="s">
        <v>221</v>
      </c>
      <c r="B61" s="29" t="s">
        <v>146</v>
      </c>
      <c r="C61" s="227">
        <v>0</v>
      </c>
      <c r="D61" s="217">
        <v>0</v>
      </c>
      <c r="E61" s="217">
        <v>0</v>
      </c>
      <c r="F61" s="217">
        <v>0</v>
      </c>
      <c r="G61" s="222">
        <v>0</v>
      </c>
      <c r="H61" s="222">
        <v>0</v>
      </c>
      <c r="I61" s="222">
        <v>0</v>
      </c>
      <c r="J61" s="222">
        <v>0</v>
      </c>
      <c r="K61" s="222">
        <v>0</v>
      </c>
      <c r="L61" s="222">
        <v>0</v>
      </c>
      <c r="M61" s="222">
        <v>0</v>
      </c>
      <c r="N61" s="222">
        <v>0</v>
      </c>
      <c r="O61" s="222">
        <v>0</v>
      </c>
      <c r="P61" s="222">
        <v>0</v>
      </c>
      <c r="Q61" s="222">
        <v>0</v>
      </c>
      <c r="R61" s="222">
        <v>0</v>
      </c>
      <c r="S61" s="222">
        <v>0</v>
      </c>
      <c r="T61" s="217">
        <f t="shared" si="5"/>
        <v>0</v>
      </c>
      <c r="U61" s="219">
        <f t="shared" si="6"/>
        <v>0</v>
      </c>
      <c r="X61" s="306"/>
    </row>
    <row r="62" spans="1:24" x14ac:dyDescent="0.25">
      <c r="A62" s="220" t="s">
        <v>222</v>
      </c>
      <c r="B62" s="29" t="s">
        <v>144</v>
      </c>
      <c r="C62" s="227">
        <v>0</v>
      </c>
      <c r="D62" s="217">
        <v>0</v>
      </c>
      <c r="E62" s="217">
        <v>0</v>
      </c>
      <c r="F62" s="217">
        <v>0</v>
      </c>
      <c r="G62" s="222">
        <v>0</v>
      </c>
      <c r="H62" s="222">
        <v>0</v>
      </c>
      <c r="I62" s="222">
        <v>0</v>
      </c>
      <c r="J62" s="222">
        <v>0</v>
      </c>
      <c r="K62" s="222">
        <v>0</v>
      </c>
      <c r="L62" s="222">
        <v>0</v>
      </c>
      <c r="M62" s="222">
        <v>0</v>
      </c>
      <c r="N62" s="222">
        <v>0</v>
      </c>
      <c r="O62" s="222">
        <v>0</v>
      </c>
      <c r="P62" s="222">
        <v>0</v>
      </c>
      <c r="Q62" s="222">
        <v>0</v>
      </c>
      <c r="R62" s="222">
        <v>0</v>
      </c>
      <c r="S62" s="222">
        <v>0</v>
      </c>
      <c r="T62" s="217">
        <f t="shared" si="5"/>
        <v>0</v>
      </c>
      <c r="U62" s="219">
        <f t="shared" si="6"/>
        <v>0</v>
      </c>
      <c r="X62" s="306"/>
    </row>
    <row r="63" spans="1:24" x14ac:dyDescent="0.25">
      <c r="A63" s="220" t="s">
        <v>223</v>
      </c>
      <c r="B63" s="29" t="s">
        <v>225</v>
      </c>
      <c r="C63" s="227">
        <v>0</v>
      </c>
      <c r="D63" s="217">
        <v>0</v>
      </c>
      <c r="E63" s="217">
        <v>0</v>
      </c>
      <c r="F63" s="217">
        <v>0</v>
      </c>
      <c r="G63" s="222">
        <v>0</v>
      </c>
      <c r="H63" s="222">
        <v>0</v>
      </c>
      <c r="I63" s="222">
        <v>0</v>
      </c>
      <c r="J63" s="222">
        <v>0</v>
      </c>
      <c r="K63" s="222">
        <v>0</v>
      </c>
      <c r="L63" s="222">
        <v>0</v>
      </c>
      <c r="M63" s="222">
        <v>0</v>
      </c>
      <c r="N63" s="222">
        <v>0</v>
      </c>
      <c r="O63" s="222">
        <v>0</v>
      </c>
      <c r="P63" s="292">
        <v>0</v>
      </c>
      <c r="Q63" s="292">
        <v>0</v>
      </c>
      <c r="R63" s="222">
        <v>0</v>
      </c>
      <c r="S63" s="292">
        <v>0</v>
      </c>
      <c r="T63" s="217">
        <f t="shared" si="5"/>
        <v>0</v>
      </c>
      <c r="U63" s="219">
        <f t="shared" si="6"/>
        <v>0</v>
      </c>
      <c r="X63" s="306"/>
    </row>
    <row r="64" spans="1:24" ht="18.75" x14ac:dyDescent="0.25">
      <c r="A64" s="220" t="s">
        <v>224</v>
      </c>
      <c r="B64" s="224" t="s">
        <v>122</v>
      </c>
      <c r="C64" s="225">
        <v>0</v>
      </c>
      <c r="D64" s="217">
        <v>0</v>
      </c>
      <c r="E64" s="217">
        <v>0</v>
      </c>
      <c r="F64" s="217">
        <v>0</v>
      </c>
      <c r="G64" s="222">
        <v>0</v>
      </c>
      <c r="H64" s="222">
        <v>0</v>
      </c>
      <c r="I64" s="222">
        <v>0</v>
      </c>
      <c r="J64" s="222">
        <v>0</v>
      </c>
      <c r="K64" s="222">
        <v>0</v>
      </c>
      <c r="L64" s="222">
        <v>0</v>
      </c>
      <c r="M64" s="222">
        <v>0</v>
      </c>
      <c r="N64" s="222">
        <v>0</v>
      </c>
      <c r="O64" s="222">
        <v>0</v>
      </c>
      <c r="P64" s="292">
        <v>0</v>
      </c>
      <c r="Q64" s="292">
        <v>0</v>
      </c>
      <c r="R64" s="222">
        <v>0</v>
      </c>
      <c r="S64" s="292">
        <v>0</v>
      </c>
      <c r="T64" s="217">
        <f t="shared" si="5"/>
        <v>0</v>
      </c>
      <c r="U64" s="219">
        <f t="shared" si="6"/>
        <v>0</v>
      </c>
      <c r="X64" s="306"/>
    </row>
    <row r="65" spans="1:20" x14ac:dyDescent="0.25">
      <c r="A65" s="27"/>
      <c r="B65" s="28"/>
      <c r="C65" s="28"/>
      <c r="D65" s="28"/>
      <c r="E65" s="28"/>
      <c r="F65" s="28"/>
      <c r="G65" s="28"/>
      <c r="H65" s="27"/>
      <c r="I65" s="27"/>
      <c r="J65" s="22"/>
      <c r="K65" s="22"/>
      <c r="L65" s="22"/>
      <c r="M65" s="22"/>
      <c r="N65" s="22"/>
      <c r="O65" s="22"/>
      <c r="P65" s="22"/>
      <c r="Q65" s="22"/>
      <c r="R65" s="22"/>
      <c r="S65" s="22"/>
      <c r="T65" s="22"/>
    </row>
    <row r="66" spans="1:20" ht="54" customHeight="1" x14ac:dyDescent="0.25">
      <c r="A66" s="22"/>
      <c r="B66" s="406"/>
      <c r="C66" s="406"/>
      <c r="D66" s="406"/>
      <c r="E66" s="406"/>
      <c r="F66" s="406"/>
      <c r="G66" s="406"/>
      <c r="H66" s="26"/>
      <c r="I66" s="26"/>
      <c r="J66" s="26"/>
      <c r="K66" s="26"/>
      <c r="L66" s="26"/>
      <c r="M66" s="26"/>
      <c r="N66" s="26"/>
      <c r="O66" s="26"/>
      <c r="P66" s="26"/>
      <c r="Q66" s="26"/>
      <c r="R66" s="26"/>
      <c r="S66" s="26"/>
      <c r="T66" s="26"/>
    </row>
    <row r="67" spans="1:20" x14ac:dyDescent="0.25">
      <c r="A67" s="22"/>
      <c r="B67" s="22"/>
      <c r="C67" s="22"/>
      <c r="D67" s="22"/>
      <c r="E67" s="22"/>
      <c r="F67" s="22"/>
      <c r="H67" s="22"/>
      <c r="I67" s="22"/>
      <c r="J67" s="22"/>
      <c r="K67" s="22"/>
      <c r="L67" s="22"/>
      <c r="M67" s="22"/>
      <c r="N67" s="22"/>
      <c r="O67" s="22"/>
      <c r="P67" s="22"/>
      <c r="Q67" s="22"/>
      <c r="R67" s="22"/>
      <c r="S67" s="22"/>
      <c r="T67" s="22"/>
    </row>
    <row r="68" spans="1:20" ht="50.25" customHeight="1" x14ac:dyDescent="0.25">
      <c r="A68" s="22"/>
      <c r="B68" s="409"/>
      <c r="C68" s="409"/>
      <c r="D68" s="409"/>
      <c r="E68" s="409"/>
      <c r="F68" s="409"/>
      <c r="G68" s="409"/>
      <c r="H68" s="22"/>
      <c r="I68" s="22"/>
      <c r="J68" s="22"/>
      <c r="K68" s="22"/>
      <c r="L68" s="22"/>
      <c r="M68" s="22"/>
      <c r="N68" s="22"/>
      <c r="O68" s="22"/>
      <c r="P68" s="22"/>
      <c r="Q68" s="22"/>
      <c r="R68" s="22"/>
      <c r="S68" s="22"/>
      <c r="T68" s="22"/>
    </row>
    <row r="69" spans="1:20" x14ac:dyDescent="0.25">
      <c r="A69" s="22"/>
      <c r="B69" s="22"/>
      <c r="C69" s="22"/>
      <c r="D69" s="22"/>
      <c r="E69" s="22"/>
      <c r="F69" s="22"/>
      <c r="H69" s="22"/>
      <c r="I69" s="22"/>
      <c r="J69" s="22"/>
      <c r="K69" s="22"/>
      <c r="L69" s="22"/>
      <c r="M69" s="22"/>
      <c r="N69" s="22"/>
      <c r="O69" s="22"/>
      <c r="P69" s="22"/>
      <c r="Q69" s="22"/>
      <c r="R69" s="22"/>
      <c r="S69" s="22"/>
      <c r="T69" s="22"/>
    </row>
    <row r="70" spans="1:20" ht="36.75" customHeight="1" x14ac:dyDescent="0.25">
      <c r="A70" s="22"/>
      <c r="B70" s="406"/>
      <c r="C70" s="406"/>
      <c r="D70" s="406"/>
      <c r="E70" s="406"/>
      <c r="F70" s="406"/>
      <c r="G70" s="406"/>
      <c r="H70" s="22"/>
      <c r="I70" s="22"/>
      <c r="J70" s="22"/>
      <c r="K70" s="22"/>
      <c r="L70" s="22"/>
      <c r="M70" s="22"/>
      <c r="N70" s="22"/>
      <c r="O70" s="22"/>
      <c r="P70" s="22"/>
      <c r="Q70" s="22"/>
      <c r="R70" s="22"/>
      <c r="S70" s="22"/>
      <c r="T70" s="22"/>
    </row>
    <row r="71" spans="1:20" x14ac:dyDescent="0.25">
      <c r="A71" s="22"/>
      <c r="B71" s="25"/>
      <c r="C71" s="25"/>
      <c r="D71" s="25"/>
      <c r="E71" s="25"/>
      <c r="F71" s="25"/>
      <c r="H71" s="22"/>
      <c r="I71" s="22"/>
      <c r="J71" s="24"/>
      <c r="K71" s="22"/>
      <c r="L71" s="22"/>
      <c r="M71" s="22"/>
      <c r="N71" s="22"/>
      <c r="O71" s="22"/>
      <c r="P71" s="22"/>
      <c r="Q71" s="22"/>
      <c r="R71" s="22"/>
      <c r="S71" s="22"/>
      <c r="T71" s="22"/>
    </row>
    <row r="72" spans="1:20" ht="51" customHeight="1" x14ac:dyDescent="0.25">
      <c r="A72" s="22"/>
      <c r="B72" s="406"/>
      <c r="C72" s="406"/>
      <c r="D72" s="406"/>
      <c r="E72" s="406"/>
      <c r="F72" s="406"/>
      <c r="G72" s="406"/>
      <c r="H72" s="22"/>
      <c r="I72" s="22"/>
      <c r="J72" s="24"/>
      <c r="K72" s="22"/>
      <c r="L72" s="22"/>
      <c r="M72" s="22"/>
      <c r="N72" s="22"/>
      <c r="O72" s="22"/>
      <c r="P72" s="22"/>
      <c r="Q72" s="22"/>
      <c r="R72" s="22"/>
      <c r="S72" s="22"/>
      <c r="T72" s="22"/>
    </row>
    <row r="73" spans="1:20" ht="32.25" customHeight="1" x14ac:dyDescent="0.25">
      <c r="A73" s="22"/>
      <c r="B73" s="409"/>
      <c r="C73" s="409"/>
      <c r="D73" s="409"/>
      <c r="E73" s="409"/>
      <c r="F73" s="409"/>
      <c r="G73" s="409"/>
      <c r="H73" s="22"/>
      <c r="I73" s="22"/>
      <c r="J73" s="22"/>
      <c r="K73" s="22"/>
      <c r="L73" s="22"/>
      <c r="M73" s="22"/>
      <c r="N73" s="22"/>
      <c r="O73" s="22"/>
      <c r="P73" s="22"/>
      <c r="Q73" s="22"/>
      <c r="R73" s="22"/>
      <c r="S73" s="22"/>
      <c r="T73" s="22"/>
    </row>
    <row r="74" spans="1:20" ht="51.75" customHeight="1" x14ac:dyDescent="0.25">
      <c r="A74" s="22"/>
      <c r="B74" s="406"/>
      <c r="C74" s="406"/>
      <c r="D74" s="406"/>
      <c r="E74" s="406"/>
      <c r="F74" s="406"/>
      <c r="G74" s="406"/>
      <c r="H74" s="22"/>
      <c r="I74" s="22"/>
      <c r="J74" s="22"/>
      <c r="K74" s="22"/>
      <c r="L74" s="22"/>
      <c r="M74" s="22"/>
      <c r="N74" s="22"/>
      <c r="O74" s="22"/>
      <c r="P74" s="22"/>
      <c r="Q74" s="22"/>
      <c r="R74" s="22"/>
      <c r="S74" s="22"/>
      <c r="T74" s="22"/>
    </row>
    <row r="75" spans="1:20" ht="21.75" customHeight="1" x14ac:dyDescent="0.25">
      <c r="A75" s="22"/>
      <c r="B75" s="407"/>
      <c r="C75" s="407"/>
      <c r="D75" s="407"/>
      <c r="E75" s="407"/>
      <c r="F75" s="407"/>
      <c r="G75" s="407"/>
      <c r="H75" s="23"/>
      <c r="I75" s="23"/>
      <c r="J75" s="22"/>
      <c r="K75" s="22"/>
      <c r="L75" s="22"/>
      <c r="M75" s="22"/>
      <c r="N75" s="22"/>
      <c r="O75" s="22"/>
      <c r="P75" s="22"/>
      <c r="Q75" s="22"/>
      <c r="R75" s="22"/>
      <c r="S75" s="22"/>
      <c r="T75" s="22"/>
    </row>
    <row r="76" spans="1:20" ht="23.25" customHeight="1" x14ac:dyDescent="0.25">
      <c r="A76" s="22"/>
      <c r="B76" s="23"/>
      <c r="C76" s="23"/>
      <c r="D76" s="23"/>
      <c r="E76" s="23"/>
      <c r="F76" s="23"/>
      <c r="H76" s="22"/>
      <c r="I76" s="22"/>
      <c r="J76" s="22"/>
      <c r="K76" s="22"/>
      <c r="L76" s="22"/>
      <c r="M76" s="22"/>
      <c r="N76" s="22"/>
      <c r="O76" s="22"/>
      <c r="P76" s="22"/>
      <c r="Q76" s="22"/>
      <c r="R76" s="22"/>
      <c r="S76" s="22"/>
      <c r="T76" s="22"/>
    </row>
    <row r="77" spans="1:20" ht="18.75" customHeight="1" x14ac:dyDescent="0.25">
      <c r="A77" s="22"/>
      <c r="B77" s="408"/>
      <c r="C77" s="408"/>
      <c r="D77" s="408"/>
      <c r="E77" s="408"/>
      <c r="F77" s="408"/>
      <c r="G77" s="408"/>
      <c r="H77" s="22"/>
      <c r="I77" s="22"/>
      <c r="J77" s="22"/>
      <c r="K77" s="22"/>
      <c r="L77" s="22"/>
      <c r="M77" s="22"/>
      <c r="N77" s="22"/>
      <c r="O77" s="22"/>
      <c r="P77" s="22"/>
      <c r="Q77" s="22"/>
      <c r="R77" s="22"/>
      <c r="S77" s="22"/>
      <c r="T77" s="22"/>
    </row>
    <row r="78" spans="1:20" x14ac:dyDescent="0.25">
      <c r="A78" s="22"/>
      <c r="B78" s="22"/>
      <c r="C78" s="22"/>
      <c r="D78" s="22"/>
      <c r="E78" s="22"/>
      <c r="F78" s="22"/>
      <c r="H78" s="22"/>
      <c r="I78" s="22"/>
      <c r="J78" s="22"/>
      <c r="K78" s="22"/>
      <c r="L78" s="22"/>
      <c r="M78" s="22"/>
      <c r="N78" s="22"/>
      <c r="O78" s="22"/>
      <c r="P78" s="22"/>
      <c r="Q78" s="22"/>
      <c r="R78" s="22"/>
      <c r="S78" s="22"/>
      <c r="T78" s="22"/>
    </row>
    <row r="79" spans="1:20" x14ac:dyDescent="0.25">
      <c r="A79" s="22"/>
      <c r="B79" s="22"/>
      <c r="C79" s="22"/>
      <c r="D79" s="22"/>
      <c r="E79" s="22"/>
      <c r="F79" s="22"/>
      <c r="H79" s="22"/>
      <c r="I79" s="22"/>
      <c r="J79" s="22"/>
      <c r="K79" s="22"/>
      <c r="L79" s="22"/>
      <c r="M79" s="22"/>
      <c r="N79" s="22"/>
      <c r="O79" s="22"/>
      <c r="P79" s="22"/>
      <c r="Q79" s="22"/>
      <c r="R79" s="22"/>
      <c r="S79" s="22"/>
      <c r="T79" s="22"/>
    </row>
    <row r="80" spans="1:20"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3">
    <mergeCell ref="B75:G75"/>
    <mergeCell ref="B77:G77"/>
    <mergeCell ref="B66:G66"/>
    <mergeCell ref="B68:G68"/>
    <mergeCell ref="B70:G70"/>
    <mergeCell ref="B72:G72"/>
    <mergeCell ref="B73:G73"/>
    <mergeCell ref="T20:U21"/>
    <mergeCell ref="P21:Q21"/>
    <mergeCell ref="R21:S21"/>
    <mergeCell ref="P20:S20"/>
    <mergeCell ref="B74:G74"/>
    <mergeCell ref="H20:K20"/>
    <mergeCell ref="L20:O20"/>
    <mergeCell ref="H21:I21"/>
    <mergeCell ref="J21:K21"/>
    <mergeCell ref="L21:M21"/>
    <mergeCell ref="N21:O21"/>
    <mergeCell ref="A4:U4"/>
    <mergeCell ref="A6:U6"/>
    <mergeCell ref="A8:U8"/>
    <mergeCell ref="A9:U9"/>
    <mergeCell ref="A11:U11"/>
    <mergeCell ref="A12:U12"/>
    <mergeCell ref="A14:U14"/>
    <mergeCell ref="A15:U15"/>
    <mergeCell ref="A16:U16"/>
    <mergeCell ref="A18:U18"/>
    <mergeCell ref="A20:A22"/>
    <mergeCell ref="B20:B22"/>
    <mergeCell ref="C20:D21"/>
    <mergeCell ref="E20:F21"/>
    <mergeCell ref="G20:G22"/>
  </mergeCells>
  <conditionalFormatting sqref="O24:Q64 S24 S25:T64 C24:M64">
    <cfRule type="cellIs" dxfId="5" priority="6" operator="notEqual">
      <formula>0</formula>
    </cfRule>
  </conditionalFormatting>
  <conditionalFormatting sqref="U25:U64">
    <cfRule type="cellIs" dxfId="4" priority="5" operator="notEqual">
      <formula>0</formula>
    </cfRule>
  </conditionalFormatting>
  <conditionalFormatting sqref="T24">
    <cfRule type="cellIs" dxfId="3" priority="4" operator="notEqual">
      <formula>0</formula>
    </cfRule>
  </conditionalFormatting>
  <conditionalFormatting sqref="U24">
    <cfRule type="cellIs" dxfId="2" priority="3" operator="notEqual">
      <formula>0</formula>
    </cfRule>
  </conditionalFormatting>
  <conditionalFormatting sqref="N24:N64">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5" zoomScale="80" zoomScaleSheetLayoutView="80" workbookViewId="0">
      <selection activeCell="A12" sqref="A12:AV12"/>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15.85546875" style="127"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0.71093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0.710937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544</v>
      </c>
    </row>
    <row r="4" spans="1:48" ht="18.75" x14ac:dyDescent="0.3">
      <c r="AV4" s="3"/>
    </row>
    <row r="5" spans="1:48" ht="18.75" customHeight="1" x14ac:dyDescent="0.25">
      <c r="A5" s="315" t="str">
        <f>'1. паспорт местоположение'!A5:C5</f>
        <v>Год раскрытия информации: 2022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3"/>
    </row>
    <row r="7" spans="1:48" ht="18.75" x14ac:dyDescent="0.25">
      <c r="A7" s="319" t="s">
        <v>7</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x14ac:dyDescent="0.25">
      <c r="A9" s="323" t="str">
        <f>'1. паспорт местоположение'!A9:C9</f>
        <v>Акционерное общество "Россети Янтарь"</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row>
    <row r="10" spans="1:48" ht="15.75" x14ac:dyDescent="0.25">
      <c r="A10" s="316" t="s">
        <v>6</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x14ac:dyDescent="0.25">
      <c r="A12" s="323" t="str">
        <f>'1. паспорт местоположение'!A12:C12</f>
        <v>K_НИОКР12</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316" t="s">
        <v>5</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x14ac:dyDescent="0.25">
      <c r="A15" s="323"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row>
    <row r="16" spans="1:48" ht="15.75" x14ac:dyDescent="0.25">
      <c r="A16" s="316" t="s">
        <v>4</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8"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s="128" customFormat="1"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s="128" customFormat="1" x14ac:dyDescent="0.25">
      <c r="A21" s="415" t="s">
        <v>446</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128" customFormat="1" ht="58.5" customHeight="1" x14ac:dyDescent="0.25">
      <c r="A22" s="412" t="s">
        <v>50</v>
      </c>
      <c r="B22" s="417" t="s">
        <v>22</v>
      </c>
      <c r="C22" s="412" t="s">
        <v>49</v>
      </c>
      <c r="D22" s="412" t="s">
        <v>48</v>
      </c>
      <c r="E22" s="420" t="s">
        <v>456</v>
      </c>
      <c r="F22" s="421"/>
      <c r="G22" s="421"/>
      <c r="H22" s="421"/>
      <c r="I22" s="421"/>
      <c r="J22" s="421"/>
      <c r="K22" s="421"/>
      <c r="L22" s="422"/>
      <c r="M22" s="412" t="s">
        <v>47</v>
      </c>
      <c r="N22" s="412" t="s">
        <v>46</v>
      </c>
      <c r="O22" s="412" t="s">
        <v>45</v>
      </c>
      <c r="P22" s="414" t="s">
        <v>247</v>
      </c>
      <c r="Q22" s="414" t="s">
        <v>44</v>
      </c>
      <c r="R22" s="414" t="s">
        <v>43</v>
      </c>
      <c r="S22" s="414" t="s">
        <v>42</v>
      </c>
      <c r="T22" s="414"/>
      <c r="U22" s="429" t="s">
        <v>41</v>
      </c>
      <c r="V22" s="429" t="s">
        <v>40</v>
      </c>
      <c r="W22" s="414" t="s">
        <v>39</v>
      </c>
      <c r="X22" s="414" t="s">
        <v>38</v>
      </c>
      <c r="Y22" s="414" t="s">
        <v>37</v>
      </c>
      <c r="Z22" s="434" t="s">
        <v>36</v>
      </c>
      <c r="AA22" s="414" t="s">
        <v>35</v>
      </c>
      <c r="AB22" s="414" t="s">
        <v>34</v>
      </c>
      <c r="AC22" s="414" t="s">
        <v>33</v>
      </c>
      <c r="AD22" s="414" t="s">
        <v>32</v>
      </c>
      <c r="AE22" s="414" t="s">
        <v>31</v>
      </c>
      <c r="AF22" s="414" t="s">
        <v>30</v>
      </c>
      <c r="AG22" s="414"/>
      <c r="AH22" s="414"/>
      <c r="AI22" s="414"/>
      <c r="AJ22" s="414"/>
      <c r="AK22" s="414"/>
      <c r="AL22" s="414" t="s">
        <v>29</v>
      </c>
      <c r="AM22" s="414"/>
      <c r="AN22" s="414"/>
      <c r="AO22" s="414"/>
      <c r="AP22" s="414" t="s">
        <v>28</v>
      </c>
      <c r="AQ22" s="414"/>
      <c r="AR22" s="414" t="s">
        <v>27</v>
      </c>
      <c r="AS22" s="414" t="s">
        <v>26</v>
      </c>
      <c r="AT22" s="414" t="s">
        <v>25</v>
      </c>
      <c r="AU22" s="414" t="s">
        <v>24</v>
      </c>
      <c r="AV22" s="432" t="s">
        <v>23</v>
      </c>
    </row>
    <row r="23" spans="1:48" s="128" customFormat="1" ht="64.5" customHeight="1" x14ac:dyDescent="0.25">
      <c r="A23" s="416"/>
      <c r="B23" s="418"/>
      <c r="C23" s="416"/>
      <c r="D23" s="416"/>
      <c r="E23" s="423" t="s">
        <v>21</v>
      </c>
      <c r="F23" s="425" t="s">
        <v>126</v>
      </c>
      <c r="G23" s="425" t="s">
        <v>125</v>
      </c>
      <c r="H23" s="425" t="s">
        <v>124</v>
      </c>
      <c r="I23" s="427" t="s">
        <v>367</v>
      </c>
      <c r="J23" s="427" t="s">
        <v>368</v>
      </c>
      <c r="K23" s="427" t="s">
        <v>369</v>
      </c>
      <c r="L23" s="425" t="s">
        <v>519</v>
      </c>
      <c r="M23" s="416"/>
      <c r="N23" s="416"/>
      <c r="O23" s="416"/>
      <c r="P23" s="414"/>
      <c r="Q23" s="414"/>
      <c r="R23" s="414"/>
      <c r="S23" s="410" t="s">
        <v>2</v>
      </c>
      <c r="T23" s="410" t="s">
        <v>9</v>
      </c>
      <c r="U23" s="429"/>
      <c r="V23" s="429"/>
      <c r="W23" s="414"/>
      <c r="X23" s="414"/>
      <c r="Y23" s="414"/>
      <c r="Z23" s="414"/>
      <c r="AA23" s="414"/>
      <c r="AB23" s="414"/>
      <c r="AC23" s="414"/>
      <c r="AD23" s="414"/>
      <c r="AE23" s="414"/>
      <c r="AF23" s="414" t="s">
        <v>20</v>
      </c>
      <c r="AG23" s="414"/>
      <c r="AH23" s="414" t="s">
        <v>19</v>
      </c>
      <c r="AI23" s="414"/>
      <c r="AJ23" s="412" t="s">
        <v>18</v>
      </c>
      <c r="AK23" s="412" t="s">
        <v>17</v>
      </c>
      <c r="AL23" s="412" t="s">
        <v>16</v>
      </c>
      <c r="AM23" s="412" t="s">
        <v>15</v>
      </c>
      <c r="AN23" s="412" t="s">
        <v>14</v>
      </c>
      <c r="AO23" s="412" t="s">
        <v>13</v>
      </c>
      <c r="AP23" s="412" t="s">
        <v>12</v>
      </c>
      <c r="AQ23" s="430" t="s">
        <v>9</v>
      </c>
      <c r="AR23" s="414"/>
      <c r="AS23" s="414"/>
      <c r="AT23" s="414"/>
      <c r="AU23" s="414"/>
      <c r="AV23" s="433"/>
    </row>
    <row r="24" spans="1:48" s="128" customFormat="1" ht="96.75" customHeight="1" x14ac:dyDescent="0.25">
      <c r="A24" s="413"/>
      <c r="B24" s="419"/>
      <c r="C24" s="413"/>
      <c r="D24" s="413"/>
      <c r="E24" s="424"/>
      <c r="F24" s="426"/>
      <c r="G24" s="426"/>
      <c r="H24" s="426"/>
      <c r="I24" s="428"/>
      <c r="J24" s="428"/>
      <c r="K24" s="428"/>
      <c r="L24" s="426"/>
      <c r="M24" s="413"/>
      <c r="N24" s="413"/>
      <c r="O24" s="413"/>
      <c r="P24" s="414"/>
      <c r="Q24" s="414"/>
      <c r="R24" s="414"/>
      <c r="S24" s="411"/>
      <c r="T24" s="411"/>
      <c r="U24" s="429"/>
      <c r="V24" s="429"/>
      <c r="W24" s="414"/>
      <c r="X24" s="414"/>
      <c r="Y24" s="414"/>
      <c r="Z24" s="414"/>
      <c r="AA24" s="414"/>
      <c r="AB24" s="414"/>
      <c r="AC24" s="414"/>
      <c r="AD24" s="414"/>
      <c r="AE24" s="414"/>
      <c r="AF24" s="129" t="s">
        <v>11</v>
      </c>
      <c r="AG24" s="129" t="s">
        <v>10</v>
      </c>
      <c r="AH24" s="130" t="s">
        <v>2</v>
      </c>
      <c r="AI24" s="130" t="s">
        <v>9</v>
      </c>
      <c r="AJ24" s="413"/>
      <c r="AK24" s="413"/>
      <c r="AL24" s="413"/>
      <c r="AM24" s="413"/>
      <c r="AN24" s="413"/>
      <c r="AO24" s="413"/>
      <c r="AP24" s="413"/>
      <c r="AQ24" s="431"/>
      <c r="AR24" s="414"/>
      <c r="AS24" s="414"/>
      <c r="AT24" s="414"/>
      <c r="AU24" s="414"/>
      <c r="AV24" s="433"/>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97" customFormat="1" ht="48" customHeight="1" x14ac:dyDescent="0.2">
      <c r="A26" s="435">
        <v>1</v>
      </c>
      <c r="B26" s="435" t="s">
        <v>518</v>
      </c>
      <c r="C26" s="435" t="s">
        <v>557</v>
      </c>
      <c r="D26" s="437" t="str">
        <f>'6.1. Паспорт сетевой график'!H53</f>
        <v>31.06.2023</v>
      </c>
      <c r="E26" s="435"/>
      <c r="F26" s="435"/>
      <c r="G26" s="435"/>
      <c r="H26" s="435"/>
      <c r="I26" s="435"/>
      <c r="J26" s="435"/>
      <c r="K26" s="443"/>
      <c r="L26" s="435">
        <v>1</v>
      </c>
      <c r="M26" s="435" t="s">
        <v>557</v>
      </c>
      <c r="N26" s="441" t="s">
        <v>558</v>
      </c>
      <c r="O26" s="435" t="s">
        <v>559</v>
      </c>
      <c r="P26" s="439">
        <f>1027741/1000</f>
        <v>1027.741</v>
      </c>
      <c r="Q26" s="441" t="s">
        <v>560</v>
      </c>
      <c r="R26" s="439">
        <f>1027741/1000</f>
        <v>1027.741</v>
      </c>
      <c r="S26" s="441" t="s">
        <v>561</v>
      </c>
      <c r="T26" s="435" t="s">
        <v>562</v>
      </c>
      <c r="U26" s="435">
        <v>2</v>
      </c>
      <c r="V26" s="435">
        <v>2</v>
      </c>
      <c r="W26" s="295" t="s">
        <v>563</v>
      </c>
      <c r="X26" s="296">
        <f>1027741/1000</f>
        <v>1027.741</v>
      </c>
      <c r="Y26" s="295" t="s">
        <v>311</v>
      </c>
      <c r="Z26" s="435">
        <v>1</v>
      </c>
      <c r="AA26" s="296">
        <f>1027741/1000</f>
        <v>1027.741</v>
      </c>
      <c r="AB26" s="295" t="s">
        <v>311</v>
      </c>
      <c r="AC26" s="295" t="s">
        <v>311</v>
      </c>
      <c r="AD26" s="295" t="s">
        <v>311</v>
      </c>
      <c r="AE26" s="295" t="s">
        <v>311</v>
      </c>
      <c r="AF26" s="447">
        <v>31908319451</v>
      </c>
      <c r="AG26" s="449" t="s">
        <v>564</v>
      </c>
      <c r="AH26" s="445">
        <v>43727</v>
      </c>
      <c r="AI26" s="445">
        <v>43727</v>
      </c>
      <c r="AJ26" s="445">
        <v>43748</v>
      </c>
      <c r="AK26" s="445">
        <v>43775</v>
      </c>
      <c r="AL26" s="435" t="s">
        <v>311</v>
      </c>
      <c r="AM26" s="435" t="s">
        <v>311</v>
      </c>
      <c r="AN26" s="435" t="s">
        <v>311</v>
      </c>
      <c r="AO26" s="435" t="s">
        <v>311</v>
      </c>
      <c r="AP26" s="445">
        <v>43795</v>
      </c>
      <c r="AQ26" s="445">
        <v>43935</v>
      </c>
      <c r="AR26" s="445">
        <v>43935</v>
      </c>
      <c r="AS26" s="445">
        <v>43935</v>
      </c>
      <c r="AT26" s="445">
        <v>44665</v>
      </c>
      <c r="AU26" s="435" t="s">
        <v>311</v>
      </c>
      <c r="AV26" s="435" t="s">
        <v>311</v>
      </c>
    </row>
    <row r="27" spans="1:48" s="297" customFormat="1" ht="57" customHeight="1" x14ac:dyDescent="0.2">
      <c r="A27" s="436"/>
      <c r="B27" s="436"/>
      <c r="C27" s="436"/>
      <c r="D27" s="438"/>
      <c r="E27" s="436"/>
      <c r="F27" s="436"/>
      <c r="G27" s="436"/>
      <c r="H27" s="436"/>
      <c r="I27" s="436"/>
      <c r="J27" s="436"/>
      <c r="K27" s="444"/>
      <c r="L27" s="436"/>
      <c r="M27" s="436"/>
      <c r="N27" s="442"/>
      <c r="O27" s="436"/>
      <c r="P27" s="440"/>
      <c r="Q27" s="442"/>
      <c r="R27" s="440"/>
      <c r="S27" s="442"/>
      <c r="T27" s="436"/>
      <c r="U27" s="436"/>
      <c r="V27" s="436"/>
      <c r="W27" s="298" t="s">
        <v>565</v>
      </c>
      <c r="X27" s="299">
        <f>1017463.59/1000</f>
        <v>1017.46359</v>
      </c>
      <c r="Y27" s="295" t="s">
        <v>311</v>
      </c>
      <c r="Z27" s="436"/>
      <c r="AA27" s="299">
        <f>1017463.59/1000</f>
        <v>1017.46359</v>
      </c>
      <c r="AB27" s="299">
        <f>1017463.59/1000</f>
        <v>1017.46359</v>
      </c>
      <c r="AC27" s="298" t="s">
        <v>565</v>
      </c>
      <c r="AD27" s="299">
        <f>'8. Общие сведения'!B51*1000</f>
        <v>1220.95631</v>
      </c>
      <c r="AE27" s="299">
        <f>293029.51/1000</f>
        <v>293.02951000000002</v>
      </c>
      <c r="AF27" s="448"/>
      <c r="AG27" s="442"/>
      <c r="AH27" s="446"/>
      <c r="AI27" s="446"/>
      <c r="AJ27" s="446"/>
      <c r="AK27" s="446"/>
      <c r="AL27" s="436"/>
      <c r="AM27" s="436"/>
      <c r="AN27" s="436"/>
      <c r="AO27" s="436"/>
      <c r="AP27" s="446"/>
      <c r="AQ27" s="446"/>
      <c r="AR27" s="446"/>
      <c r="AS27" s="446"/>
      <c r="AT27" s="446"/>
      <c r="AU27" s="436"/>
      <c r="AV27" s="436"/>
    </row>
  </sheetData>
  <mergeCells count="107">
    <mergeCell ref="AR26:AR27"/>
    <mergeCell ref="AS26:AS27"/>
    <mergeCell ref="AT26:AT27"/>
    <mergeCell ref="AU26:AU27"/>
    <mergeCell ref="AV26:AV27"/>
    <mergeCell ref="AM26:AM27"/>
    <mergeCell ref="AN26:AN27"/>
    <mergeCell ref="AO26:AO27"/>
    <mergeCell ref="AP26:AP27"/>
    <mergeCell ref="AQ26:AQ27"/>
    <mergeCell ref="AI26:AI27"/>
    <mergeCell ref="AJ26:AJ27"/>
    <mergeCell ref="AK26:AK27"/>
    <mergeCell ref="AL26:AL27"/>
    <mergeCell ref="U26:U27"/>
    <mergeCell ref="V26:V27"/>
    <mergeCell ref="Z26:Z27"/>
    <mergeCell ref="AF26:AF27"/>
    <mergeCell ref="AG26:AG27"/>
    <mergeCell ref="AH23:AI23"/>
    <mergeCell ref="AJ23:AJ24"/>
    <mergeCell ref="T23:T24"/>
    <mergeCell ref="F26:F27"/>
    <mergeCell ref="G26:G27"/>
    <mergeCell ref="H26:H27"/>
    <mergeCell ref="I26:I27"/>
    <mergeCell ref="J26:J27"/>
    <mergeCell ref="A26:A27"/>
    <mergeCell ref="B26:B27"/>
    <mergeCell ref="C26:C27"/>
    <mergeCell ref="D26:D27"/>
    <mergeCell ref="E26:E27"/>
    <mergeCell ref="P26:P27"/>
    <mergeCell ref="Q26:Q27"/>
    <mergeCell ref="R26:R27"/>
    <mergeCell ref="S26:S27"/>
    <mergeCell ref="T26:T27"/>
    <mergeCell ref="K26:K27"/>
    <mergeCell ref="L26:L27"/>
    <mergeCell ref="M26:M27"/>
    <mergeCell ref="N26:N27"/>
    <mergeCell ref="O26:O27"/>
    <mergeCell ref="AH26:AH27"/>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 ref="A22:A24"/>
  </mergeCells>
  <hyperlinks>
    <hyperlink ref="AG26" r:id="rId1"/>
  </hyperlinks>
  <printOptions horizontalCentered="1"/>
  <pageMargins left="0.59055118110236227" right="0.59055118110236227" top="0.59055118110236227" bottom="0.59055118110236227" header="0" footer="0"/>
  <pageSetup paperSize="8" scale="3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topLeftCell="A37" zoomScale="90" zoomScaleNormal="90" zoomScaleSheetLayoutView="90" workbookViewId="0">
      <selection activeCell="B54" sqref="B54"/>
    </sheetView>
  </sheetViews>
  <sheetFormatPr defaultRowHeight="15.75" x14ac:dyDescent="0.25"/>
  <cols>
    <col min="1" max="2" width="66.140625" style="49" customWidth="1"/>
    <col min="3" max="3" width="0" style="203" hidden="1" customWidth="1"/>
    <col min="4" max="256" width="9.140625" style="203"/>
    <col min="257" max="258" width="66.140625" style="203" customWidth="1"/>
    <col min="259" max="512" width="9.140625" style="203"/>
    <col min="513" max="514" width="66.140625" style="203" customWidth="1"/>
    <col min="515" max="768" width="9.140625" style="203"/>
    <col min="769" max="770" width="66.140625" style="203" customWidth="1"/>
    <col min="771" max="1024" width="9.140625" style="203"/>
    <col min="1025" max="1026" width="66.140625" style="203" customWidth="1"/>
    <col min="1027" max="1280" width="9.140625" style="203"/>
    <col min="1281" max="1282" width="66.140625" style="203" customWidth="1"/>
    <col min="1283" max="1536" width="9.140625" style="203"/>
    <col min="1537" max="1538" width="66.140625" style="203" customWidth="1"/>
    <col min="1539" max="1792" width="9.140625" style="203"/>
    <col min="1793" max="1794" width="66.140625" style="203" customWidth="1"/>
    <col min="1795" max="2048" width="9.140625" style="203"/>
    <col min="2049" max="2050" width="66.140625" style="203" customWidth="1"/>
    <col min="2051" max="2304" width="9.140625" style="203"/>
    <col min="2305" max="2306" width="66.140625" style="203" customWidth="1"/>
    <col min="2307" max="2560" width="9.140625" style="203"/>
    <col min="2561" max="2562" width="66.140625" style="203" customWidth="1"/>
    <col min="2563" max="2816" width="9.140625" style="203"/>
    <col min="2817" max="2818" width="66.140625" style="203" customWidth="1"/>
    <col min="2819" max="3072" width="9.140625" style="203"/>
    <col min="3073" max="3074" width="66.140625" style="203" customWidth="1"/>
    <col min="3075" max="3328" width="9.140625" style="203"/>
    <col min="3329" max="3330" width="66.140625" style="203" customWidth="1"/>
    <col min="3331" max="3584" width="9.140625" style="203"/>
    <col min="3585" max="3586" width="66.140625" style="203" customWidth="1"/>
    <col min="3587" max="3840" width="9.140625" style="203"/>
    <col min="3841" max="3842" width="66.140625" style="203" customWidth="1"/>
    <col min="3843" max="4096" width="9.140625" style="203"/>
    <col min="4097" max="4098" width="66.140625" style="203" customWidth="1"/>
    <col min="4099" max="4352" width="9.140625" style="203"/>
    <col min="4353" max="4354" width="66.140625" style="203" customWidth="1"/>
    <col min="4355" max="4608" width="9.140625" style="203"/>
    <col min="4609" max="4610" width="66.140625" style="203" customWidth="1"/>
    <col min="4611" max="4864" width="9.140625" style="203"/>
    <col min="4865" max="4866" width="66.140625" style="203" customWidth="1"/>
    <col min="4867" max="5120" width="9.140625" style="203"/>
    <col min="5121" max="5122" width="66.140625" style="203" customWidth="1"/>
    <col min="5123" max="5376" width="9.140625" style="203"/>
    <col min="5377" max="5378" width="66.140625" style="203" customWidth="1"/>
    <col min="5379" max="5632" width="9.140625" style="203"/>
    <col min="5633" max="5634" width="66.140625" style="203" customWidth="1"/>
    <col min="5635" max="5888" width="9.140625" style="203"/>
    <col min="5889" max="5890" width="66.140625" style="203" customWidth="1"/>
    <col min="5891" max="6144" width="9.140625" style="203"/>
    <col min="6145" max="6146" width="66.140625" style="203" customWidth="1"/>
    <col min="6147" max="6400" width="9.140625" style="203"/>
    <col min="6401" max="6402" width="66.140625" style="203" customWidth="1"/>
    <col min="6403" max="6656" width="9.140625" style="203"/>
    <col min="6657" max="6658" width="66.140625" style="203" customWidth="1"/>
    <col min="6659" max="6912" width="9.140625" style="203"/>
    <col min="6913" max="6914" width="66.140625" style="203" customWidth="1"/>
    <col min="6915" max="7168" width="9.140625" style="203"/>
    <col min="7169" max="7170" width="66.140625" style="203" customWidth="1"/>
    <col min="7171" max="7424" width="9.140625" style="203"/>
    <col min="7425" max="7426" width="66.140625" style="203" customWidth="1"/>
    <col min="7427" max="7680" width="9.140625" style="203"/>
    <col min="7681" max="7682" width="66.140625" style="203" customWidth="1"/>
    <col min="7683" max="7936" width="9.140625" style="203"/>
    <col min="7937" max="7938" width="66.140625" style="203" customWidth="1"/>
    <col min="7939" max="8192" width="9.140625" style="203"/>
    <col min="8193" max="8194" width="66.140625" style="203" customWidth="1"/>
    <col min="8195" max="8448" width="9.140625" style="203"/>
    <col min="8449" max="8450" width="66.140625" style="203" customWidth="1"/>
    <col min="8451" max="8704" width="9.140625" style="203"/>
    <col min="8705" max="8706" width="66.140625" style="203" customWidth="1"/>
    <col min="8707" max="8960" width="9.140625" style="203"/>
    <col min="8961" max="8962" width="66.140625" style="203" customWidth="1"/>
    <col min="8963" max="9216" width="9.140625" style="203"/>
    <col min="9217" max="9218" width="66.140625" style="203" customWidth="1"/>
    <col min="9219" max="9472" width="9.140625" style="203"/>
    <col min="9473" max="9474" width="66.140625" style="203" customWidth="1"/>
    <col min="9475" max="9728" width="9.140625" style="203"/>
    <col min="9729" max="9730" width="66.140625" style="203" customWidth="1"/>
    <col min="9731" max="9984" width="9.140625" style="203"/>
    <col min="9985" max="9986" width="66.140625" style="203" customWidth="1"/>
    <col min="9987" max="10240" width="9.140625" style="203"/>
    <col min="10241" max="10242" width="66.140625" style="203" customWidth="1"/>
    <col min="10243" max="10496" width="9.140625" style="203"/>
    <col min="10497" max="10498" width="66.140625" style="203" customWidth="1"/>
    <col min="10499" max="10752" width="9.140625" style="203"/>
    <col min="10753" max="10754" width="66.140625" style="203" customWidth="1"/>
    <col min="10755" max="11008" width="9.140625" style="203"/>
    <col min="11009" max="11010" width="66.140625" style="203" customWidth="1"/>
    <col min="11011" max="11264" width="9.140625" style="203"/>
    <col min="11265" max="11266" width="66.140625" style="203" customWidth="1"/>
    <col min="11267" max="11520" width="9.140625" style="203"/>
    <col min="11521" max="11522" width="66.140625" style="203" customWidth="1"/>
    <col min="11523" max="11776" width="9.140625" style="203"/>
    <col min="11777" max="11778" width="66.140625" style="203" customWidth="1"/>
    <col min="11779" max="12032" width="9.140625" style="203"/>
    <col min="12033" max="12034" width="66.140625" style="203" customWidth="1"/>
    <col min="12035" max="12288" width="9.140625" style="203"/>
    <col min="12289" max="12290" width="66.140625" style="203" customWidth="1"/>
    <col min="12291" max="12544" width="9.140625" style="203"/>
    <col min="12545" max="12546" width="66.140625" style="203" customWidth="1"/>
    <col min="12547" max="12800" width="9.140625" style="203"/>
    <col min="12801" max="12802" width="66.140625" style="203" customWidth="1"/>
    <col min="12803" max="13056" width="9.140625" style="203"/>
    <col min="13057" max="13058" width="66.140625" style="203" customWidth="1"/>
    <col min="13059" max="13312" width="9.140625" style="203"/>
    <col min="13313" max="13314" width="66.140625" style="203" customWidth="1"/>
    <col min="13315" max="13568" width="9.140625" style="203"/>
    <col min="13569" max="13570" width="66.140625" style="203" customWidth="1"/>
    <col min="13571" max="13824" width="9.140625" style="203"/>
    <col min="13825" max="13826" width="66.140625" style="203" customWidth="1"/>
    <col min="13827" max="14080" width="9.140625" style="203"/>
    <col min="14081" max="14082" width="66.140625" style="203" customWidth="1"/>
    <col min="14083" max="14336" width="9.140625" style="203"/>
    <col min="14337" max="14338" width="66.140625" style="203" customWidth="1"/>
    <col min="14339" max="14592" width="9.140625" style="203"/>
    <col min="14593" max="14594" width="66.140625" style="203" customWidth="1"/>
    <col min="14595" max="14848" width="9.140625" style="203"/>
    <col min="14849" max="14850" width="66.140625" style="203" customWidth="1"/>
    <col min="14851" max="15104" width="9.140625" style="203"/>
    <col min="15105" max="15106" width="66.140625" style="203" customWidth="1"/>
    <col min="15107" max="15360" width="9.140625" style="203"/>
    <col min="15361" max="15362" width="66.140625" style="203" customWidth="1"/>
    <col min="15363" max="15616" width="9.140625" style="203"/>
    <col min="15617" max="15618" width="66.140625" style="203" customWidth="1"/>
    <col min="15619" max="15872" width="9.140625" style="203"/>
    <col min="15873" max="15874" width="66.140625" style="203" customWidth="1"/>
    <col min="15875" max="16128" width="9.140625" style="203"/>
    <col min="16129" max="16130" width="66.140625" style="203" customWidth="1"/>
    <col min="16131" max="16384" width="9.140625" style="203"/>
  </cols>
  <sheetData>
    <row r="1" spans="1:8" ht="18.75" x14ac:dyDescent="0.25">
      <c r="B1" s="6" t="s">
        <v>66</v>
      </c>
    </row>
    <row r="2" spans="1:8" ht="18.75" x14ac:dyDescent="0.3">
      <c r="B2" s="3" t="s">
        <v>8</v>
      </c>
    </row>
    <row r="3" spans="1:8" ht="18.75" x14ac:dyDescent="0.3">
      <c r="B3" s="3" t="s">
        <v>544</v>
      </c>
    </row>
    <row r="4" spans="1:8" x14ac:dyDescent="0.25">
      <c r="B4" s="7"/>
    </row>
    <row r="5" spans="1:8" ht="18.75" x14ac:dyDescent="0.3">
      <c r="A5" s="450" t="str">
        <f>'1. паспорт местоположение'!A5:C5</f>
        <v>Год раскрытия информации: 2022 год</v>
      </c>
      <c r="B5" s="450"/>
      <c r="C5" s="34"/>
      <c r="D5" s="34"/>
      <c r="E5" s="34"/>
      <c r="F5" s="34"/>
      <c r="G5" s="34"/>
      <c r="H5" s="34"/>
    </row>
    <row r="6" spans="1:8" ht="18.75" x14ac:dyDescent="0.3">
      <c r="A6" s="196"/>
      <c r="B6" s="196"/>
      <c r="C6" s="196"/>
      <c r="D6" s="196"/>
      <c r="E6" s="196"/>
      <c r="F6" s="196"/>
      <c r="G6" s="196"/>
      <c r="H6" s="196"/>
    </row>
    <row r="7" spans="1:8" ht="18.75" x14ac:dyDescent="0.25">
      <c r="A7" s="380" t="s">
        <v>7</v>
      </c>
      <c r="B7" s="380"/>
      <c r="C7" s="2"/>
      <c r="D7" s="2"/>
      <c r="E7" s="2"/>
      <c r="F7" s="2"/>
      <c r="G7" s="2"/>
      <c r="H7" s="2"/>
    </row>
    <row r="8" spans="1:8" ht="18.75" x14ac:dyDescent="0.25">
      <c r="A8" s="2"/>
      <c r="B8" s="2"/>
      <c r="C8" s="2"/>
      <c r="D8" s="2"/>
      <c r="E8" s="2"/>
      <c r="F8" s="2"/>
      <c r="G8" s="2"/>
      <c r="H8" s="2"/>
    </row>
    <row r="9" spans="1:8" x14ac:dyDescent="0.25">
      <c r="A9" s="400" t="str">
        <f>'1. паспорт местоположение'!A9:C9</f>
        <v>Акционерное общество "Россети Янтарь"</v>
      </c>
      <c r="B9" s="400"/>
      <c r="C9" s="181"/>
      <c r="D9" s="181"/>
      <c r="E9" s="181"/>
      <c r="F9" s="181"/>
      <c r="G9" s="181"/>
      <c r="H9" s="181"/>
    </row>
    <row r="10" spans="1:8" x14ac:dyDescent="0.25">
      <c r="A10" s="382" t="s">
        <v>6</v>
      </c>
      <c r="B10" s="382"/>
      <c r="C10" s="183"/>
      <c r="D10" s="183"/>
      <c r="E10" s="183"/>
      <c r="F10" s="183"/>
      <c r="G10" s="183"/>
      <c r="H10" s="183"/>
    </row>
    <row r="11" spans="1:8" ht="18.75" x14ac:dyDescent="0.25">
      <c r="A11" s="2"/>
      <c r="B11" s="2"/>
      <c r="C11" s="2"/>
      <c r="D11" s="2"/>
      <c r="E11" s="2"/>
      <c r="F11" s="2"/>
      <c r="G11" s="2"/>
      <c r="H11" s="2"/>
    </row>
    <row r="12" spans="1:8" x14ac:dyDescent="0.25">
      <c r="A12" s="400" t="str">
        <f>'1. паспорт местоположение'!A12:C12</f>
        <v>K_НИОКР12</v>
      </c>
      <c r="B12" s="400"/>
      <c r="C12" s="181"/>
      <c r="D12" s="181"/>
      <c r="E12" s="181"/>
      <c r="F12" s="181"/>
      <c r="G12" s="181"/>
      <c r="H12" s="181"/>
    </row>
    <row r="13" spans="1:8" x14ac:dyDescent="0.25">
      <c r="A13" s="382" t="s">
        <v>5</v>
      </c>
      <c r="B13" s="382"/>
      <c r="C13" s="183"/>
      <c r="D13" s="183"/>
      <c r="E13" s="183"/>
      <c r="F13" s="183"/>
      <c r="G13" s="183"/>
      <c r="H13" s="183"/>
    </row>
    <row r="14" spans="1:8" ht="18.75" x14ac:dyDescent="0.25">
      <c r="A14" s="1"/>
      <c r="B14" s="1"/>
      <c r="C14" s="1"/>
      <c r="D14" s="1"/>
      <c r="E14" s="1"/>
      <c r="F14" s="1"/>
      <c r="G14" s="1"/>
      <c r="H14" s="1"/>
    </row>
    <row r="15" spans="1:8" ht="37.5" customHeight="1" x14ac:dyDescent="0.25">
      <c r="A15" s="451"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451"/>
      <c r="C15" s="181"/>
      <c r="D15" s="181"/>
      <c r="E15" s="181"/>
      <c r="F15" s="181"/>
      <c r="G15" s="181"/>
      <c r="H15" s="181"/>
    </row>
    <row r="16" spans="1:8" x14ac:dyDescent="0.25">
      <c r="A16" s="382" t="s">
        <v>4</v>
      </c>
      <c r="B16" s="382"/>
      <c r="C16" s="183"/>
      <c r="D16" s="183"/>
      <c r="E16" s="183"/>
      <c r="F16" s="183"/>
      <c r="G16" s="183"/>
      <c r="H16" s="183"/>
    </row>
    <row r="17" spans="1:2" x14ac:dyDescent="0.25">
      <c r="B17" s="50"/>
    </row>
    <row r="18" spans="1:2" x14ac:dyDescent="0.25">
      <c r="A18" s="452" t="s">
        <v>447</v>
      </c>
      <c r="B18" s="453"/>
    </row>
    <row r="19" spans="1:2" x14ac:dyDescent="0.25">
      <c r="B19" s="7"/>
    </row>
    <row r="20" spans="1:2" ht="16.5" thickBot="1" x14ac:dyDescent="0.3">
      <c r="B20" s="51"/>
    </row>
    <row r="21" spans="1:2" ht="90.75" thickBot="1" x14ac:dyDescent="0.3">
      <c r="A21" s="52" t="s">
        <v>318</v>
      </c>
      <c r="B21" s="305" t="str">
        <f>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row>
    <row r="22" spans="1:2" ht="16.5" thickBot="1" x14ac:dyDescent="0.3">
      <c r="A22" s="52" t="s">
        <v>319</v>
      </c>
      <c r="B22" s="304" t="str">
        <f>'1. паспорт местоположение'!C26</f>
        <v>Калининградская область</v>
      </c>
    </row>
    <row r="23" spans="1:2" ht="16.5" thickBot="1" x14ac:dyDescent="0.3">
      <c r="A23" s="52" t="s">
        <v>301</v>
      </c>
      <c r="B23" s="54" t="s">
        <v>523</v>
      </c>
    </row>
    <row r="24" spans="1:2" ht="16.5" thickBot="1" x14ac:dyDescent="0.3">
      <c r="A24" s="52" t="s">
        <v>320</v>
      </c>
      <c r="B24" s="54">
        <v>0</v>
      </c>
    </row>
    <row r="25" spans="1:2" ht="16.5" thickBot="1" x14ac:dyDescent="0.3">
      <c r="A25" s="55" t="s">
        <v>321</v>
      </c>
      <c r="B25" s="53">
        <v>2023</v>
      </c>
    </row>
    <row r="26" spans="1:2" ht="16.5" thickBot="1" x14ac:dyDescent="0.3">
      <c r="A26" s="56" t="s">
        <v>322</v>
      </c>
      <c r="B26" s="58" t="s">
        <v>473</v>
      </c>
    </row>
    <row r="27" spans="1:2" ht="29.25" thickBot="1" x14ac:dyDescent="0.3">
      <c r="A27" s="63" t="s">
        <v>528</v>
      </c>
      <c r="B27" s="86">
        <f>B30</f>
        <v>1.22095631</v>
      </c>
    </row>
    <row r="28" spans="1:2" ht="16.5" thickBot="1" x14ac:dyDescent="0.3">
      <c r="A28" s="58" t="s">
        <v>323</v>
      </c>
      <c r="B28" s="58" t="s">
        <v>532</v>
      </c>
    </row>
    <row r="29" spans="1:2" ht="29.25" thickBot="1" x14ac:dyDescent="0.3">
      <c r="A29" s="64" t="s">
        <v>324</v>
      </c>
      <c r="B29" s="204">
        <f>'7. Паспорт отчет о закупке'!AD27/1000</f>
        <v>1.22095631</v>
      </c>
    </row>
    <row r="30" spans="1:2" ht="29.25" thickBot="1" x14ac:dyDescent="0.3">
      <c r="A30" s="64" t="s">
        <v>325</v>
      </c>
      <c r="B30" s="204">
        <f>B32+B41+B50</f>
        <v>1.22095631</v>
      </c>
    </row>
    <row r="31" spans="1:2" ht="16.5" thickBot="1" x14ac:dyDescent="0.3">
      <c r="A31" s="58" t="s">
        <v>326</v>
      </c>
      <c r="B31" s="204"/>
    </row>
    <row r="32" spans="1:2" ht="29.25" thickBot="1" x14ac:dyDescent="0.3">
      <c r="A32" s="64" t="s">
        <v>327</v>
      </c>
      <c r="B32" s="204">
        <f>B33+B37</f>
        <v>0</v>
      </c>
    </row>
    <row r="33" spans="1:3" s="206" customFormat="1" ht="16.5" thickBot="1" x14ac:dyDescent="0.3">
      <c r="A33" s="163" t="s">
        <v>328</v>
      </c>
      <c r="B33" s="205">
        <v>0</v>
      </c>
    </row>
    <row r="34" spans="1:3" ht="16.5" thickBot="1" x14ac:dyDescent="0.3">
      <c r="A34" s="58" t="s">
        <v>329</v>
      </c>
      <c r="B34" s="164">
        <f>B33/$B$27</f>
        <v>0</v>
      </c>
    </row>
    <row r="35" spans="1:3" ht="16.5" thickBot="1" x14ac:dyDescent="0.3">
      <c r="A35" s="58" t="s">
        <v>330</v>
      </c>
      <c r="B35" s="204">
        <v>0</v>
      </c>
      <c r="C35" s="203">
        <v>1</v>
      </c>
    </row>
    <row r="36" spans="1:3" ht="16.5" thickBot="1" x14ac:dyDescent="0.3">
      <c r="A36" s="58" t="s">
        <v>331</v>
      </c>
      <c r="B36" s="204">
        <v>0</v>
      </c>
      <c r="C36" s="203">
        <v>2</v>
      </c>
    </row>
    <row r="37" spans="1:3" s="206" customFormat="1" ht="16.5" thickBot="1" x14ac:dyDescent="0.3">
      <c r="A37" s="163" t="s">
        <v>328</v>
      </c>
      <c r="B37" s="205">
        <v>0</v>
      </c>
    </row>
    <row r="38" spans="1:3" ht="16.5" thickBot="1" x14ac:dyDescent="0.3">
      <c r="A38" s="58" t="s">
        <v>329</v>
      </c>
      <c r="B38" s="164">
        <f>B37/$B$27</f>
        <v>0</v>
      </c>
    </row>
    <row r="39" spans="1:3" ht="16.5" thickBot="1" x14ac:dyDescent="0.3">
      <c r="A39" s="58" t="s">
        <v>330</v>
      </c>
      <c r="B39" s="204">
        <v>0</v>
      </c>
      <c r="C39" s="203">
        <v>1</v>
      </c>
    </row>
    <row r="40" spans="1:3" ht="16.5" thickBot="1" x14ac:dyDescent="0.3">
      <c r="A40" s="58" t="s">
        <v>331</v>
      </c>
      <c r="B40" s="204">
        <v>0</v>
      </c>
      <c r="C40" s="203">
        <v>2</v>
      </c>
    </row>
    <row r="41" spans="1:3" ht="29.25" thickBot="1" x14ac:dyDescent="0.3">
      <c r="A41" s="64" t="s">
        <v>332</v>
      </c>
      <c r="B41" s="204">
        <f>B42+B46</f>
        <v>0</v>
      </c>
    </row>
    <row r="42" spans="1:3" s="206" customFormat="1" ht="16.5" thickBot="1" x14ac:dyDescent="0.3">
      <c r="A42" s="163" t="s">
        <v>328</v>
      </c>
      <c r="B42" s="205">
        <v>0</v>
      </c>
    </row>
    <row r="43" spans="1:3" ht="16.5" thickBot="1" x14ac:dyDescent="0.3">
      <c r="A43" s="58" t="s">
        <v>329</v>
      </c>
      <c r="B43" s="164">
        <f>B42/$B$27</f>
        <v>0</v>
      </c>
    </row>
    <row r="44" spans="1:3" ht="16.5" thickBot="1" x14ac:dyDescent="0.3">
      <c r="A44" s="58" t="s">
        <v>330</v>
      </c>
      <c r="B44" s="204">
        <v>0</v>
      </c>
      <c r="C44" s="203">
        <v>1</v>
      </c>
    </row>
    <row r="45" spans="1:3" ht="16.5" thickBot="1" x14ac:dyDescent="0.3">
      <c r="A45" s="58" t="s">
        <v>331</v>
      </c>
      <c r="B45" s="204">
        <v>0</v>
      </c>
      <c r="C45" s="203">
        <v>2</v>
      </c>
    </row>
    <row r="46" spans="1:3" s="206" customFormat="1" ht="16.5" thickBot="1" x14ac:dyDescent="0.3">
      <c r="A46" s="163" t="s">
        <v>328</v>
      </c>
      <c r="B46" s="205">
        <v>0</v>
      </c>
    </row>
    <row r="47" spans="1:3" ht="16.5" thickBot="1" x14ac:dyDescent="0.3">
      <c r="A47" s="58" t="s">
        <v>329</v>
      </c>
      <c r="B47" s="164">
        <f>B46/$B$27</f>
        <v>0</v>
      </c>
    </row>
    <row r="48" spans="1:3" ht="16.5" thickBot="1" x14ac:dyDescent="0.3">
      <c r="A48" s="58" t="s">
        <v>330</v>
      </c>
      <c r="B48" s="204">
        <v>0</v>
      </c>
      <c r="C48" s="203">
        <v>1</v>
      </c>
    </row>
    <row r="49" spans="1:3" ht="16.5" thickBot="1" x14ac:dyDescent="0.3">
      <c r="A49" s="58" t="s">
        <v>331</v>
      </c>
      <c r="B49" s="204">
        <v>0</v>
      </c>
      <c r="C49" s="203">
        <v>2</v>
      </c>
    </row>
    <row r="50" spans="1:3" ht="29.25" thickBot="1" x14ac:dyDescent="0.3">
      <c r="A50" s="64" t="s">
        <v>333</v>
      </c>
      <c r="B50" s="204">
        <f>B51+B55+B59+B63</f>
        <v>1.22095631</v>
      </c>
    </row>
    <row r="51" spans="1:3" s="206" customFormat="1" ht="30.75" thickBot="1" x14ac:dyDescent="0.3">
      <c r="A51" s="207" t="s">
        <v>529</v>
      </c>
      <c r="B51" s="208">
        <v>1.22095631</v>
      </c>
    </row>
    <row r="52" spans="1:3" ht="16.5" thickBot="1" x14ac:dyDescent="0.3">
      <c r="A52" s="58" t="s">
        <v>329</v>
      </c>
      <c r="B52" s="164">
        <f>B51/$B$27</f>
        <v>1</v>
      </c>
    </row>
    <row r="53" spans="1:3" ht="16.5" thickBot="1" x14ac:dyDescent="0.3">
      <c r="A53" s="58" t="s">
        <v>330</v>
      </c>
      <c r="B53" s="204">
        <v>1.22095631</v>
      </c>
      <c r="C53" s="203">
        <v>1</v>
      </c>
    </row>
    <row r="54" spans="1:3" ht="16.5" thickBot="1" x14ac:dyDescent="0.3">
      <c r="A54" s="58" t="s">
        <v>331</v>
      </c>
      <c r="B54" s="204">
        <v>1.22095631</v>
      </c>
      <c r="C54" s="203">
        <v>2</v>
      </c>
    </row>
    <row r="55" spans="1:3" s="206" customFormat="1" ht="16.5" thickBot="1" x14ac:dyDescent="0.3">
      <c r="A55" s="163" t="s">
        <v>328</v>
      </c>
      <c r="B55" s="205">
        <v>0</v>
      </c>
    </row>
    <row r="56" spans="1:3" ht="16.5" thickBot="1" x14ac:dyDescent="0.3">
      <c r="A56" s="58" t="s">
        <v>329</v>
      </c>
      <c r="B56" s="164">
        <f>B55/$B$27</f>
        <v>0</v>
      </c>
    </row>
    <row r="57" spans="1:3" ht="16.5" thickBot="1" x14ac:dyDescent="0.3">
      <c r="A57" s="58" t="s">
        <v>330</v>
      </c>
      <c r="B57" s="204">
        <v>0</v>
      </c>
      <c r="C57" s="203">
        <v>1</v>
      </c>
    </row>
    <row r="58" spans="1:3" ht="16.5" thickBot="1" x14ac:dyDescent="0.3">
      <c r="A58" s="58" t="s">
        <v>331</v>
      </c>
      <c r="B58" s="204">
        <v>0</v>
      </c>
      <c r="C58" s="203">
        <v>2</v>
      </c>
    </row>
    <row r="59" spans="1:3" s="206" customFormat="1" ht="16.5" thickBot="1" x14ac:dyDescent="0.3">
      <c r="A59" s="163" t="s">
        <v>328</v>
      </c>
      <c r="B59" s="205">
        <v>0</v>
      </c>
    </row>
    <row r="60" spans="1:3" ht="16.5" thickBot="1" x14ac:dyDescent="0.3">
      <c r="A60" s="58" t="s">
        <v>329</v>
      </c>
      <c r="B60" s="164">
        <f>B59/$B$27</f>
        <v>0</v>
      </c>
    </row>
    <row r="61" spans="1:3" ht="16.5" thickBot="1" x14ac:dyDescent="0.3">
      <c r="A61" s="58" t="s">
        <v>330</v>
      </c>
      <c r="B61" s="204">
        <v>0</v>
      </c>
      <c r="C61" s="203">
        <v>1</v>
      </c>
    </row>
    <row r="62" spans="1:3" ht="16.5" thickBot="1" x14ac:dyDescent="0.3">
      <c r="A62" s="58" t="s">
        <v>331</v>
      </c>
      <c r="B62" s="204">
        <v>0</v>
      </c>
      <c r="C62" s="203">
        <v>2</v>
      </c>
    </row>
    <row r="63" spans="1:3" s="206" customFormat="1" ht="16.5" thickBot="1" x14ac:dyDescent="0.3">
      <c r="A63" s="163" t="s">
        <v>328</v>
      </c>
      <c r="B63" s="205">
        <v>0</v>
      </c>
    </row>
    <row r="64" spans="1:3" ht="16.5" thickBot="1" x14ac:dyDescent="0.3">
      <c r="A64" s="58" t="s">
        <v>329</v>
      </c>
      <c r="B64" s="164">
        <f>B63/$B$27</f>
        <v>0</v>
      </c>
    </row>
    <row r="65" spans="1:3" ht="16.5" thickBot="1" x14ac:dyDescent="0.3">
      <c r="A65" s="58" t="s">
        <v>330</v>
      </c>
      <c r="B65" s="204">
        <v>0</v>
      </c>
      <c r="C65" s="203">
        <v>1</v>
      </c>
    </row>
    <row r="66" spans="1:3" ht="16.5" thickBot="1" x14ac:dyDescent="0.3">
      <c r="A66" s="58" t="s">
        <v>331</v>
      </c>
      <c r="B66" s="204">
        <v>0</v>
      </c>
      <c r="C66" s="203">
        <v>2</v>
      </c>
    </row>
    <row r="67" spans="1:3" ht="29.25" thickBot="1" x14ac:dyDescent="0.3">
      <c r="A67" s="57" t="s">
        <v>334</v>
      </c>
      <c r="B67" s="164">
        <f>B30/B27</f>
        <v>1</v>
      </c>
    </row>
    <row r="68" spans="1:3" ht="16.5" thickBot="1" x14ac:dyDescent="0.3">
      <c r="A68" s="59" t="s">
        <v>326</v>
      </c>
      <c r="B68" s="165" t="s">
        <v>311</v>
      </c>
    </row>
    <row r="69" spans="1:3" ht="16.5" thickBot="1" x14ac:dyDescent="0.3">
      <c r="A69" s="59" t="s">
        <v>335</v>
      </c>
      <c r="B69" s="165" t="s">
        <v>311</v>
      </c>
    </row>
    <row r="70" spans="1:3" ht="16.5" thickBot="1" x14ac:dyDescent="0.3">
      <c r="A70" s="59" t="s">
        <v>336</v>
      </c>
      <c r="B70" s="165" t="s">
        <v>311</v>
      </c>
    </row>
    <row r="71" spans="1:3" ht="16.5" thickBot="1" x14ac:dyDescent="0.3">
      <c r="A71" s="59" t="s">
        <v>337</v>
      </c>
      <c r="B71" s="165" t="s">
        <v>311</v>
      </c>
    </row>
    <row r="72" spans="1:3" ht="16.5" thickBot="1" x14ac:dyDescent="0.3">
      <c r="A72" s="55" t="s">
        <v>338</v>
      </c>
      <c r="B72" s="166">
        <f>B73/$B$27</f>
        <v>1</v>
      </c>
    </row>
    <row r="73" spans="1:3" ht="16.5" thickBot="1" x14ac:dyDescent="0.3">
      <c r="A73" s="55" t="s">
        <v>339</v>
      </c>
      <c r="B73" s="167">
        <f xml:space="preserve"> SUMIF(C33:C66, 1,B33:B66)</f>
        <v>1.22095631</v>
      </c>
    </row>
    <row r="74" spans="1:3" ht="16.5" thickBot="1" x14ac:dyDescent="0.3">
      <c r="A74" s="55" t="s">
        <v>340</v>
      </c>
      <c r="B74" s="166">
        <f>B75/$B$27</f>
        <v>1</v>
      </c>
    </row>
    <row r="75" spans="1:3" ht="16.5" thickBot="1" x14ac:dyDescent="0.3">
      <c r="A75" s="56" t="s">
        <v>341</v>
      </c>
      <c r="B75" s="167">
        <f xml:space="preserve"> SUMIF(C35:C68, 2,B35:B68)</f>
        <v>1.22095631</v>
      </c>
    </row>
    <row r="76" spans="1:3" ht="30" x14ac:dyDescent="0.25">
      <c r="A76" s="57" t="s">
        <v>342</v>
      </c>
      <c r="B76" s="59" t="s">
        <v>520</v>
      </c>
    </row>
    <row r="77" spans="1:3" x14ac:dyDescent="0.25">
      <c r="A77" s="61" t="s">
        <v>343</v>
      </c>
      <c r="B77" s="61" t="s">
        <v>574</v>
      </c>
    </row>
    <row r="78" spans="1:3" x14ac:dyDescent="0.25">
      <c r="A78" s="61" t="s">
        <v>344</v>
      </c>
      <c r="B78" s="61"/>
    </row>
    <row r="79" spans="1:3" x14ac:dyDescent="0.25">
      <c r="A79" s="61" t="s">
        <v>345</v>
      </c>
      <c r="B79" s="61"/>
    </row>
    <row r="80" spans="1:3" x14ac:dyDescent="0.25">
      <c r="A80" s="61" t="s">
        <v>346</v>
      </c>
      <c r="B80" s="61" t="s">
        <v>530</v>
      </c>
    </row>
    <row r="81" spans="1:2" ht="16.5" thickBot="1" x14ac:dyDescent="0.3">
      <c r="A81" s="62" t="s">
        <v>347</v>
      </c>
      <c r="B81" s="62"/>
    </row>
    <row r="82" spans="1:2" ht="30.75" thickBot="1" x14ac:dyDescent="0.3">
      <c r="A82" s="59" t="s">
        <v>348</v>
      </c>
      <c r="B82" s="60" t="s">
        <v>470</v>
      </c>
    </row>
    <row r="83" spans="1:2" ht="29.25" thickBot="1" x14ac:dyDescent="0.3">
      <c r="A83" s="55" t="s">
        <v>349</v>
      </c>
      <c r="B83" s="168">
        <v>0</v>
      </c>
    </row>
    <row r="84" spans="1:2" ht="16.5" thickBot="1" x14ac:dyDescent="0.3">
      <c r="A84" s="59" t="s">
        <v>326</v>
      </c>
      <c r="B84" s="169"/>
    </row>
    <row r="85" spans="1:2" ht="16.5" thickBot="1" x14ac:dyDescent="0.3">
      <c r="A85" s="59" t="s">
        <v>350</v>
      </c>
      <c r="B85" s="168">
        <v>0</v>
      </c>
    </row>
    <row r="86" spans="1:2" ht="16.5" thickBot="1" x14ac:dyDescent="0.3">
      <c r="A86" s="59" t="s">
        <v>351</v>
      </c>
      <c r="B86" s="169">
        <v>0</v>
      </c>
    </row>
    <row r="87" spans="1:2" ht="16.5" thickBot="1" x14ac:dyDescent="0.3">
      <c r="A87" s="67" t="s">
        <v>352</v>
      </c>
      <c r="B87" s="197"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54" t="s">
        <v>471</v>
      </c>
    </row>
    <row r="94" spans="1:2" x14ac:dyDescent="0.25">
      <c r="A94" s="61" t="s">
        <v>359</v>
      </c>
      <c r="B94" s="455"/>
    </row>
    <row r="95" spans="1:2" x14ac:dyDescent="0.25">
      <c r="A95" s="61" t="s">
        <v>360</v>
      </c>
      <c r="B95" s="455"/>
    </row>
    <row r="96" spans="1:2" x14ac:dyDescent="0.25">
      <c r="A96" s="61" t="s">
        <v>361</v>
      </c>
      <c r="B96" s="455"/>
    </row>
    <row r="97" spans="1:2" x14ac:dyDescent="0.25">
      <c r="A97" s="61" t="s">
        <v>362</v>
      </c>
      <c r="B97" s="455"/>
    </row>
    <row r="98" spans="1:2" ht="16.5" thickBot="1" x14ac:dyDescent="0.3">
      <c r="A98" s="70" t="s">
        <v>363</v>
      </c>
      <c r="B98" s="456"/>
    </row>
    <row r="101" spans="1:2" x14ac:dyDescent="0.25">
      <c r="A101" s="209"/>
      <c r="B101" s="210"/>
    </row>
    <row r="102" spans="1:2" x14ac:dyDescent="0.25">
      <c r="B102" s="211"/>
    </row>
    <row r="103" spans="1:2" x14ac:dyDescent="0.25">
      <c r="B103" s="212"/>
    </row>
  </sheetData>
  <mergeCells count="10">
    <mergeCell ref="A13:B13"/>
    <mergeCell ref="A15:B15"/>
    <mergeCell ref="A16:B16"/>
    <mergeCell ref="A18:B18"/>
    <mergeCell ref="B93:B9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4" sqref="A14:S14"/>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544</v>
      </c>
    </row>
    <row r="4" spans="1:28" s="4" customFormat="1" ht="18.75" customHeight="1" x14ac:dyDescent="0.2">
      <c r="A4" s="315" t="str">
        <f>'1. паспорт местоположение'!A5:C5</f>
        <v>Год раскрытия информации: 2022 год</v>
      </c>
      <c r="B4" s="315"/>
      <c r="C4" s="315"/>
      <c r="D4" s="315"/>
      <c r="E4" s="315"/>
      <c r="F4" s="315"/>
      <c r="G4" s="315"/>
      <c r="H4" s="315"/>
      <c r="I4" s="315"/>
      <c r="J4" s="315"/>
      <c r="K4" s="315"/>
      <c r="L4" s="315"/>
      <c r="M4" s="315"/>
      <c r="N4" s="315"/>
      <c r="O4" s="315"/>
      <c r="P4" s="315"/>
      <c r="Q4" s="315"/>
      <c r="R4" s="315"/>
      <c r="S4" s="315"/>
    </row>
    <row r="5" spans="1:28" s="4" customFormat="1" ht="15.75" x14ac:dyDescent="0.2">
      <c r="A5" s="101"/>
    </row>
    <row r="6" spans="1:28" s="4" customFormat="1" ht="18.75" x14ac:dyDescent="0.2">
      <c r="A6" s="319" t="s">
        <v>7</v>
      </c>
      <c r="B6" s="319"/>
      <c r="C6" s="319"/>
      <c r="D6" s="319"/>
      <c r="E6" s="319"/>
      <c r="F6" s="319"/>
      <c r="G6" s="319"/>
      <c r="H6" s="319"/>
      <c r="I6" s="319"/>
      <c r="J6" s="319"/>
      <c r="K6" s="319"/>
      <c r="L6" s="319"/>
      <c r="M6" s="319"/>
      <c r="N6" s="319"/>
      <c r="O6" s="319"/>
      <c r="P6" s="319"/>
      <c r="Q6" s="319"/>
      <c r="R6" s="319"/>
      <c r="S6" s="319"/>
      <c r="T6" s="84"/>
      <c r="U6" s="84"/>
      <c r="V6" s="84"/>
      <c r="W6" s="84"/>
      <c r="X6" s="84"/>
      <c r="Y6" s="84"/>
      <c r="Z6" s="84"/>
      <c r="AA6" s="84"/>
      <c r="AB6" s="84"/>
    </row>
    <row r="7" spans="1:28" s="4" customFormat="1" ht="18.75" x14ac:dyDescent="0.2">
      <c r="A7" s="319"/>
      <c r="B7" s="319"/>
      <c r="C7" s="319"/>
      <c r="D7" s="319"/>
      <c r="E7" s="319"/>
      <c r="F7" s="319"/>
      <c r="G7" s="319"/>
      <c r="H7" s="319"/>
      <c r="I7" s="319"/>
      <c r="J7" s="319"/>
      <c r="K7" s="319"/>
      <c r="L7" s="319"/>
      <c r="M7" s="319"/>
      <c r="N7" s="319"/>
      <c r="O7" s="319"/>
      <c r="P7" s="319"/>
      <c r="Q7" s="319"/>
      <c r="R7" s="319"/>
      <c r="S7" s="319"/>
      <c r="T7" s="84"/>
      <c r="U7" s="84"/>
      <c r="V7" s="84"/>
      <c r="W7" s="84"/>
      <c r="X7" s="84"/>
      <c r="Y7" s="84"/>
      <c r="Z7" s="84"/>
      <c r="AA7" s="84"/>
      <c r="AB7" s="84"/>
    </row>
    <row r="8" spans="1:28" s="4" customFormat="1" ht="18.75" x14ac:dyDescent="0.2">
      <c r="A8" s="323" t="str">
        <f>'1. паспорт местоположение'!A9:C9</f>
        <v>Акционерное общество "Россети Янтарь"</v>
      </c>
      <c r="B8" s="323"/>
      <c r="C8" s="323"/>
      <c r="D8" s="323"/>
      <c r="E8" s="323"/>
      <c r="F8" s="323"/>
      <c r="G8" s="323"/>
      <c r="H8" s="323"/>
      <c r="I8" s="323"/>
      <c r="J8" s="323"/>
      <c r="K8" s="323"/>
      <c r="L8" s="323"/>
      <c r="M8" s="323"/>
      <c r="N8" s="323"/>
      <c r="O8" s="323"/>
      <c r="P8" s="323"/>
      <c r="Q8" s="323"/>
      <c r="R8" s="323"/>
      <c r="S8" s="323"/>
      <c r="T8" s="84"/>
      <c r="U8" s="84"/>
      <c r="V8" s="84"/>
      <c r="W8" s="84"/>
      <c r="X8" s="84"/>
      <c r="Y8" s="84"/>
      <c r="Z8" s="84"/>
      <c r="AA8" s="84"/>
      <c r="AB8" s="84"/>
    </row>
    <row r="9" spans="1:28" s="4" customFormat="1" ht="18.75" x14ac:dyDescent="0.2">
      <c r="A9" s="316" t="s">
        <v>6</v>
      </c>
      <c r="B9" s="316"/>
      <c r="C9" s="316"/>
      <c r="D9" s="316"/>
      <c r="E9" s="316"/>
      <c r="F9" s="316"/>
      <c r="G9" s="316"/>
      <c r="H9" s="316"/>
      <c r="I9" s="316"/>
      <c r="J9" s="316"/>
      <c r="K9" s="316"/>
      <c r="L9" s="316"/>
      <c r="M9" s="316"/>
      <c r="N9" s="316"/>
      <c r="O9" s="316"/>
      <c r="P9" s="316"/>
      <c r="Q9" s="316"/>
      <c r="R9" s="316"/>
      <c r="S9" s="316"/>
      <c r="T9" s="84"/>
      <c r="U9" s="84"/>
      <c r="V9" s="84"/>
      <c r="W9" s="84"/>
      <c r="X9" s="84"/>
      <c r="Y9" s="84"/>
      <c r="Z9" s="84"/>
      <c r="AA9" s="84"/>
      <c r="AB9" s="84"/>
    </row>
    <row r="10" spans="1:28" s="4" customFormat="1" ht="18.75" x14ac:dyDescent="0.2">
      <c r="A10" s="319"/>
      <c r="B10" s="319"/>
      <c r="C10" s="319"/>
      <c r="D10" s="319"/>
      <c r="E10" s="319"/>
      <c r="F10" s="319"/>
      <c r="G10" s="319"/>
      <c r="H10" s="319"/>
      <c r="I10" s="319"/>
      <c r="J10" s="319"/>
      <c r="K10" s="319"/>
      <c r="L10" s="319"/>
      <c r="M10" s="319"/>
      <c r="N10" s="319"/>
      <c r="O10" s="319"/>
      <c r="P10" s="319"/>
      <c r="Q10" s="319"/>
      <c r="R10" s="319"/>
      <c r="S10" s="319"/>
      <c r="T10" s="84"/>
      <c r="U10" s="84"/>
      <c r="V10" s="84"/>
      <c r="W10" s="84"/>
      <c r="X10" s="84"/>
      <c r="Y10" s="84"/>
      <c r="Z10" s="84"/>
      <c r="AA10" s="84"/>
      <c r="AB10" s="84"/>
    </row>
    <row r="11" spans="1:28" s="4" customFormat="1" ht="18.75" x14ac:dyDescent="0.2">
      <c r="A11" s="323" t="str">
        <f>'1. паспорт местоположение'!A12:C12</f>
        <v>K_НИОКР12</v>
      </c>
      <c r="B11" s="323"/>
      <c r="C11" s="323"/>
      <c r="D11" s="323"/>
      <c r="E11" s="323"/>
      <c r="F11" s="323"/>
      <c r="G11" s="323"/>
      <c r="H11" s="323"/>
      <c r="I11" s="323"/>
      <c r="J11" s="323"/>
      <c r="K11" s="323"/>
      <c r="L11" s="323"/>
      <c r="M11" s="323"/>
      <c r="N11" s="323"/>
      <c r="O11" s="323"/>
      <c r="P11" s="323"/>
      <c r="Q11" s="323"/>
      <c r="R11" s="323"/>
      <c r="S11" s="323"/>
      <c r="T11" s="84"/>
      <c r="U11" s="84"/>
      <c r="V11" s="84"/>
      <c r="W11" s="84"/>
      <c r="X11" s="84"/>
      <c r="Y11" s="84"/>
      <c r="Z11" s="84"/>
      <c r="AA11" s="84"/>
      <c r="AB11" s="84"/>
    </row>
    <row r="12" spans="1:28" s="4" customFormat="1" ht="18.75" x14ac:dyDescent="0.2">
      <c r="A12" s="316" t="s">
        <v>5</v>
      </c>
      <c r="B12" s="316"/>
      <c r="C12" s="316"/>
      <c r="D12" s="316"/>
      <c r="E12" s="316"/>
      <c r="F12" s="316"/>
      <c r="G12" s="316"/>
      <c r="H12" s="316"/>
      <c r="I12" s="316"/>
      <c r="J12" s="316"/>
      <c r="K12" s="316"/>
      <c r="L12" s="316"/>
      <c r="M12" s="316"/>
      <c r="N12" s="316"/>
      <c r="O12" s="316"/>
      <c r="P12" s="316"/>
      <c r="Q12" s="316"/>
      <c r="R12" s="316"/>
      <c r="S12" s="316"/>
      <c r="T12" s="84"/>
      <c r="U12" s="84"/>
      <c r="V12" s="84"/>
      <c r="W12" s="84"/>
      <c r="X12" s="84"/>
      <c r="Y12" s="84"/>
      <c r="Z12" s="84"/>
      <c r="AA12" s="84"/>
      <c r="AB12" s="84"/>
    </row>
    <row r="13" spans="1:28" s="105" customFormat="1" ht="15.75" customHeight="1" x14ac:dyDescent="0.2">
      <c r="A13" s="326"/>
      <c r="B13" s="326"/>
      <c r="C13" s="326"/>
      <c r="D13" s="326"/>
      <c r="E13" s="326"/>
      <c r="F13" s="326"/>
      <c r="G13" s="326"/>
      <c r="H13" s="326"/>
      <c r="I13" s="326"/>
      <c r="J13" s="326"/>
      <c r="K13" s="326"/>
      <c r="L13" s="326"/>
      <c r="M13" s="326"/>
      <c r="N13" s="326"/>
      <c r="O13" s="326"/>
      <c r="P13" s="326"/>
      <c r="Q13" s="326"/>
      <c r="R13" s="326"/>
      <c r="S13" s="326"/>
      <c r="T13" s="104"/>
      <c r="U13" s="104"/>
      <c r="V13" s="104"/>
      <c r="W13" s="104"/>
      <c r="X13" s="104"/>
      <c r="Y13" s="104"/>
      <c r="Z13" s="104"/>
      <c r="AA13" s="104"/>
      <c r="AB13" s="104"/>
    </row>
    <row r="14" spans="1:28" s="106" customFormat="1" ht="12" x14ac:dyDescent="0.2">
      <c r="A14" s="323"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323"/>
      <c r="C14" s="323"/>
      <c r="D14" s="323"/>
      <c r="E14" s="323"/>
      <c r="F14" s="323"/>
      <c r="G14" s="323"/>
      <c r="H14" s="323"/>
      <c r="I14" s="323"/>
      <c r="J14" s="323"/>
      <c r="K14" s="323"/>
      <c r="L14" s="323"/>
      <c r="M14" s="323"/>
      <c r="N14" s="323"/>
      <c r="O14" s="323"/>
      <c r="P14" s="323"/>
      <c r="Q14" s="323"/>
      <c r="R14" s="323"/>
      <c r="S14" s="323"/>
      <c r="T14" s="102"/>
      <c r="U14" s="102"/>
      <c r="V14" s="102"/>
      <c r="W14" s="102"/>
      <c r="X14" s="102"/>
      <c r="Y14" s="102"/>
      <c r="Z14" s="102"/>
      <c r="AA14" s="102"/>
      <c r="AB14" s="102"/>
    </row>
    <row r="15" spans="1:28" s="106" customFormat="1" ht="15" customHeight="1" x14ac:dyDescent="0.2">
      <c r="A15" s="316" t="s">
        <v>4</v>
      </c>
      <c r="B15" s="316"/>
      <c r="C15" s="316"/>
      <c r="D15" s="316"/>
      <c r="E15" s="316"/>
      <c r="F15" s="316"/>
      <c r="G15" s="316"/>
      <c r="H15" s="316"/>
      <c r="I15" s="316"/>
      <c r="J15" s="316"/>
      <c r="K15" s="316"/>
      <c r="L15" s="316"/>
      <c r="M15" s="316"/>
      <c r="N15" s="316"/>
      <c r="O15" s="316"/>
      <c r="P15" s="316"/>
      <c r="Q15" s="316"/>
      <c r="R15" s="316"/>
      <c r="S15" s="316"/>
      <c r="T15" s="103"/>
      <c r="U15" s="103"/>
      <c r="V15" s="103"/>
      <c r="W15" s="103"/>
      <c r="X15" s="103"/>
      <c r="Y15" s="103"/>
      <c r="Z15" s="103"/>
      <c r="AA15" s="103"/>
      <c r="AB15" s="103"/>
    </row>
    <row r="16" spans="1:28" s="106" customFormat="1" ht="15" customHeight="1" x14ac:dyDescent="0.2">
      <c r="A16" s="324"/>
      <c r="B16" s="324"/>
      <c r="C16" s="324"/>
      <c r="D16" s="324"/>
      <c r="E16" s="324"/>
      <c r="F16" s="324"/>
      <c r="G16" s="324"/>
      <c r="H16" s="324"/>
      <c r="I16" s="324"/>
      <c r="J16" s="324"/>
      <c r="K16" s="324"/>
      <c r="L16" s="324"/>
      <c r="M16" s="324"/>
      <c r="N16" s="324"/>
      <c r="O16" s="324"/>
      <c r="P16" s="324"/>
      <c r="Q16" s="324"/>
      <c r="R16" s="324"/>
      <c r="S16" s="324"/>
      <c r="T16" s="107"/>
      <c r="U16" s="107"/>
      <c r="V16" s="107"/>
      <c r="W16" s="107"/>
      <c r="X16" s="107"/>
      <c r="Y16" s="107"/>
    </row>
    <row r="17" spans="1:28" s="106" customFormat="1" ht="45.75" customHeight="1" x14ac:dyDescent="0.2">
      <c r="A17" s="317" t="s">
        <v>422</v>
      </c>
      <c r="B17" s="317"/>
      <c r="C17" s="317"/>
      <c r="D17" s="317"/>
      <c r="E17" s="317"/>
      <c r="F17" s="317"/>
      <c r="G17" s="317"/>
      <c r="H17" s="317"/>
      <c r="I17" s="317"/>
      <c r="J17" s="317"/>
      <c r="K17" s="317"/>
      <c r="L17" s="317"/>
      <c r="M17" s="317"/>
      <c r="N17" s="317"/>
      <c r="O17" s="317"/>
      <c r="P17" s="317"/>
      <c r="Q17" s="317"/>
      <c r="R17" s="317"/>
      <c r="S17" s="317"/>
      <c r="T17" s="108"/>
      <c r="U17" s="108"/>
      <c r="V17" s="108"/>
      <c r="W17" s="108"/>
      <c r="X17" s="108"/>
      <c r="Y17" s="108"/>
      <c r="Z17" s="108"/>
      <c r="AA17" s="108"/>
      <c r="AB17" s="108"/>
    </row>
    <row r="18" spans="1:28" s="106"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107"/>
      <c r="U18" s="107"/>
      <c r="V18" s="107"/>
      <c r="W18" s="107"/>
      <c r="X18" s="107"/>
      <c r="Y18" s="107"/>
    </row>
    <row r="19" spans="1:28" s="106" customFormat="1" ht="54" customHeight="1" x14ac:dyDescent="0.2">
      <c r="A19" s="327" t="s">
        <v>3</v>
      </c>
      <c r="B19" s="327" t="s">
        <v>94</v>
      </c>
      <c r="C19" s="328" t="s">
        <v>317</v>
      </c>
      <c r="D19" s="327" t="s">
        <v>316</v>
      </c>
      <c r="E19" s="327" t="s">
        <v>93</v>
      </c>
      <c r="F19" s="327" t="s">
        <v>92</v>
      </c>
      <c r="G19" s="327" t="s">
        <v>312</v>
      </c>
      <c r="H19" s="327" t="s">
        <v>91</v>
      </c>
      <c r="I19" s="327" t="s">
        <v>90</v>
      </c>
      <c r="J19" s="327" t="s">
        <v>89</v>
      </c>
      <c r="K19" s="327" t="s">
        <v>88</v>
      </c>
      <c r="L19" s="327" t="s">
        <v>87</v>
      </c>
      <c r="M19" s="327" t="s">
        <v>86</v>
      </c>
      <c r="N19" s="327" t="s">
        <v>85</v>
      </c>
      <c r="O19" s="327" t="s">
        <v>84</v>
      </c>
      <c r="P19" s="327" t="s">
        <v>83</v>
      </c>
      <c r="Q19" s="327" t="s">
        <v>315</v>
      </c>
      <c r="R19" s="327"/>
      <c r="S19" s="330" t="s">
        <v>416</v>
      </c>
      <c r="T19" s="107"/>
      <c r="U19" s="107"/>
      <c r="V19" s="107"/>
      <c r="W19" s="107"/>
      <c r="X19" s="107"/>
      <c r="Y19" s="107"/>
    </row>
    <row r="20" spans="1:28" s="106" customFormat="1" ht="180.75" customHeight="1" x14ac:dyDescent="0.2">
      <c r="A20" s="327"/>
      <c r="B20" s="327"/>
      <c r="C20" s="329"/>
      <c r="D20" s="327"/>
      <c r="E20" s="327"/>
      <c r="F20" s="327"/>
      <c r="G20" s="327"/>
      <c r="H20" s="327"/>
      <c r="I20" s="327"/>
      <c r="J20" s="327"/>
      <c r="K20" s="327"/>
      <c r="L20" s="327"/>
      <c r="M20" s="327"/>
      <c r="N20" s="327"/>
      <c r="O20" s="327"/>
      <c r="P20" s="327"/>
      <c r="Q20" s="156" t="s">
        <v>313</v>
      </c>
      <c r="R20" s="157" t="s">
        <v>314</v>
      </c>
      <c r="S20" s="330"/>
      <c r="T20" s="113"/>
      <c r="U20" s="113"/>
      <c r="V20" s="113"/>
      <c r="W20" s="113"/>
      <c r="X20" s="113"/>
      <c r="Y20" s="113"/>
      <c r="Z20" s="114"/>
      <c r="AA20" s="114"/>
      <c r="AB20" s="114"/>
    </row>
    <row r="21" spans="1:28" s="106" customFormat="1" ht="18.75" x14ac:dyDescent="0.2">
      <c r="A21" s="156">
        <v>1</v>
      </c>
      <c r="B21" s="158">
        <v>2</v>
      </c>
      <c r="C21" s="156">
        <v>3</v>
      </c>
      <c r="D21" s="158">
        <v>4</v>
      </c>
      <c r="E21" s="156">
        <v>5</v>
      </c>
      <c r="F21" s="158">
        <v>6</v>
      </c>
      <c r="G21" s="156">
        <v>7</v>
      </c>
      <c r="H21" s="158">
        <v>8</v>
      </c>
      <c r="I21" s="156">
        <v>9</v>
      </c>
      <c r="J21" s="158">
        <v>10</v>
      </c>
      <c r="K21" s="156">
        <v>11</v>
      </c>
      <c r="L21" s="158">
        <v>12</v>
      </c>
      <c r="M21" s="156">
        <v>13</v>
      </c>
      <c r="N21" s="158">
        <v>14</v>
      </c>
      <c r="O21" s="156">
        <v>15</v>
      </c>
      <c r="P21" s="158">
        <v>16</v>
      </c>
      <c r="Q21" s="156">
        <v>17</v>
      </c>
      <c r="R21" s="158">
        <v>18</v>
      </c>
      <c r="S21" s="156">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9"/>
      <c r="B23" s="158" t="s">
        <v>310</v>
      </c>
      <c r="C23" s="158"/>
      <c r="D23" s="158"/>
      <c r="E23" s="159" t="s">
        <v>311</v>
      </c>
      <c r="F23" s="159" t="s">
        <v>311</v>
      </c>
      <c r="G23" s="159" t="s">
        <v>311</v>
      </c>
      <c r="H23" s="159"/>
      <c r="I23" s="159"/>
      <c r="J23" s="159"/>
      <c r="K23" s="159"/>
      <c r="L23" s="159"/>
      <c r="M23" s="159"/>
      <c r="N23" s="159"/>
      <c r="O23" s="159"/>
      <c r="P23" s="159"/>
      <c r="Q23" s="160"/>
      <c r="R23" s="161"/>
      <c r="S23" s="161"/>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544</v>
      </c>
    </row>
    <row r="5" spans="1:20" s="4" customFormat="1" ht="18.75" customHeight="1" x14ac:dyDescent="0.3">
      <c r="H5" s="100"/>
      <c r="T5" s="3"/>
    </row>
    <row r="6" spans="1:20" s="4" customFormat="1" x14ac:dyDescent="0.2">
      <c r="A6" s="315" t="str">
        <f>'1. паспорт местоположение'!A5:C5</f>
        <v>Год раскрытия информации: 2022 год</v>
      </c>
      <c r="B6" s="315"/>
      <c r="C6" s="315"/>
      <c r="D6" s="315"/>
      <c r="E6" s="315"/>
      <c r="F6" s="315"/>
      <c r="G6" s="315"/>
      <c r="H6" s="315"/>
      <c r="I6" s="315"/>
      <c r="J6" s="315"/>
      <c r="K6" s="315"/>
      <c r="L6" s="315"/>
      <c r="M6" s="315"/>
      <c r="N6" s="315"/>
      <c r="O6" s="315"/>
      <c r="P6" s="315"/>
      <c r="Q6" s="315"/>
      <c r="R6" s="315"/>
      <c r="S6" s="315"/>
      <c r="T6" s="315"/>
    </row>
    <row r="7" spans="1:20" s="4" customFormat="1" x14ac:dyDescent="0.2">
      <c r="A7" s="101"/>
      <c r="H7" s="100"/>
    </row>
    <row r="8" spans="1:20" s="4" customFormat="1" ht="18.75" x14ac:dyDescent="0.2">
      <c r="A8" s="319" t="s">
        <v>7</v>
      </c>
      <c r="B8" s="319"/>
      <c r="C8" s="319"/>
      <c r="D8" s="319"/>
      <c r="E8" s="319"/>
      <c r="F8" s="319"/>
      <c r="G8" s="319"/>
      <c r="H8" s="319"/>
      <c r="I8" s="319"/>
      <c r="J8" s="319"/>
      <c r="K8" s="319"/>
      <c r="L8" s="319"/>
      <c r="M8" s="319"/>
      <c r="N8" s="319"/>
      <c r="O8" s="319"/>
      <c r="P8" s="319"/>
      <c r="Q8" s="319"/>
      <c r="R8" s="319"/>
      <c r="S8" s="319"/>
      <c r="T8" s="319"/>
    </row>
    <row r="9" spans="1:20" s="4" customFormat="1" ht="18.75" x14ac:dyDescent="0.2">
      <c r="A9" s="319"/>
      <c r="B9" s="319"/>
      <c r="C9" s="319"/>
      <c r="D9" s="319"/>
      <c r="E9" s="319"/>
      <c r="F9" s="319"/>
      <c r="G9" s="319"/>
      <c r="H9" s="319"/>
      <c r="I9" s="319"/>
      <c r="J9" s="319"/>
      <c r="K9" s="319"/>
      <c r="L9" s="319"/>
      <c r="M9" s="319"/>
      <c r="N9" s="319"/>
      <c r="O9" s="319"/>
      <c r="P9" s="319"/>
      <c r="Q9" s="319"/>
      <c r="R9" s="319"/>
      <c r="S9" s="319"/>
      <c r="T9" s="319"/>
    </row>
    <row r="10" spans="1:20" s="4" customFormat="1" ht="18.75" customHeight="1" x14ac:dyDescent="0.2">
      <c r="A10" s="323" t="str">
        <f>'1. паспорт местоположение'!A9:C9</f>
        <v>Акционерное общество "Россети Янтарь"</v>
      </c>
      <c r="B10" s="323"/>
      <c r="C10" s="323"/>
      <c r="D10" s="323"/>
      <c r="E10" s="323"/>
      <c r="F10" s="323"/>
      <c r="G10" s="323"/>
      <c r="H10" s="323"/>
      <c r="I10" s="323"/>
      <c r="J10" s="323"/>
      <c r="K10" s="323"/>
      <c r="L10" s="323"/>
      <c r="M10" s="323"/>
      <c r="N10" s="323"/>
      <c r="O10" s="323"/>
      <c r="P10" s="323"/>
      <c r="Q10" s="323"/>
      <c r="R10" s="323"/>
      <c r="S10" s="323"/>
      <c r="T10" s="323"/>
    </row>
    <row r="11" spans="1:20" s="4" customFormat="1" ht="18.75" customHeight="1" x14ac:dyDescent="0.2">
      <c r="A11" s="316" t="s">
        <v>6</v>
      </c>
      <c r="B11" s="316"/>
      <c r="C11" s="316"/>
      <c r="D11" s="316"/>
      <c r="E11" s="316"/>
      <c r="F11" s="316"/>
      <c r="G11" s="316"/>
      <c r="H11" s="316"/>
      <c r="I11" s="316"/>
      <c r="J11" s="316"/>
      <c r="K11" s="316"/>
      <c r="L11" s="316"/>
      <c r="M11" s="316"/>
      <c r="N11" s="316"/>
      <c r="O11" s="316"/>
      <c r="P11" s="316"/>
      <c r="Q11" s="316"/>
      <c r="R11" s="316"/>
      <c r="S11" s="316"/>
      <c r="T11" s="316"/>
    </row>
    <row r="12" spans="1:20" s="4" customFormat="1" ht="18.75" x14ac:dyDescent="0.2">
      <c r="A12" s="319"/>
      <c r="B12" s="319"/>
      <c r="C12" s="319"/>
      <c r="D12" s="319"/>
      <c r="E12" s="319"/>
      <c r="F12" s="319"/>
      <c r="G12" s="319"/>
      <c r="H12" s="319"/>
      <c r="I12" s="319"/>
      <c r="J12" s="319"/>
      <c r="K12" s="319"/>
      <c r="L12" s="319"/>
      <c r="M12" s="319"/>
      <c r="N12" s="319"/>
      <c r="O12" s="319"/>
      <c r="P12" s="319"/>
      <c r="Q12" s="319"/>
      <c r="R12" s="319"/>
      <c r="S12" s="319"/>
      <c r="T12" s="319"/>
    </row>
    <row r="13" spans="1:20" s="4" customFormat="1" ht="18.75" customHeight="1" x14ac:dyDescent="0.2">
      <c r="A13" s="323" t="str">
        <f>'1. паспорт местоположение'!A12:C12</f>
        <v>K_НИОКР12</v>
      </c>
      <c r="B13" s="323"/>
      <c r="C13" s="323"/>
      <c r="D13" s="323"/>
      <c r="E13" s="323"/>
      <c r="F13" s="323"/>
      <c r="G13" s="323"/>
      <c r="H13" s="323"/>
      <c r="I13" s="323"/>
      <c r="J13" s="323"/>
      <c r="K13" s="323"/>
      <c r="L13" s="323"/>
      <c r="M13" s="323"/>
      <c r="N13" s="323"/>
      <c r="O13" s="323"/>
      <c r="P13" s="323"/>
      <c r="Q13" s="323"/>
      <c r="R13" s="323"/>
      <c r="S13" s="323"/>
      <c r="T13" s="323"/>
    </row>
    <row r="14" spans="1:20" s="4" customFormat="1" ht="18.75" customHeight="1" x14ac:dyDescent="0.2">
      <c r="A14" s="316" t="s">
        <v>5</v>
      </c>
      <c r="B14" s="316"/>
      <c r="C14" s="316"/>
      <c r="D14" s="316"/>
      <c r="E14" s="316"/>
      <c r="F14" s="316"/>
      <c r="G14" s="316"/>
      <c r="H14" s="316"/>
      <c r="I14" s="316"/>
      <c r="J14" s="316"/>
      <c r="K14" s="316"/>
      <c r="L14" s="316"/>
      <c r="M14" s="316"/>
      <c r="N14" s="316"/>
      <c r="O14" s="316"/>
      <c r="P14" s="316"/>
      <c r="Q14" s="316"/>
      <c r="R14" s="316"/>
      <c r="S14" s="316"/>
      <c r="T14" s="316"/>
    </row>
    <row r="15" spans="1:20" s="105" customFormat="1" ht="15.75" customHeight="1" x14ac:dyDescent="0.2">
      <c r="A15" s="326"/>
      <c r="B15" s="326"/>
      <c r="C15" s="326"/>
      <c r="D15" s="326"/>
      <c r="E15" s="326"/>
      <c r="F15" s="326"/>
      <c r="G15" s="326"/>
      <c r="H15" s="326"/>
      <c r="I15" s="326"/>
      <c r="J15" s="326"/>
      <c r="K15" s="326"/>
      <c r="L15" s="326"/>
      <c r="M15" s="326"/>
      <c r="N15" s="326"/>
      <c r="O15" s="326"/>
      <c r="P15" s="326"/>
      <c r="Q15" s="326"/>
      <c r="R15" s="326"/>
      <c r="S15" s="326"/>
      <c r="T15" s="326"/>
    </row>
    <row r="16" spans="1:20" s="106" customFormat="1" ht="27" customHeight="1" x14ac:dyDescent="0.2">
      <c r="A16" s="334"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6" s="334"/>
      <c r="C16" s="334"/>
      <c r="D16" s="334"/>
      <c r="E16" s="334"/>
      <c r="F16" s="334"/>
      <c r="G16" s="334"/>
      <c r="H16" s="334"/>
      <c r="I16" s="334"/>
      <c r="J16" s="334"/>
      <c r="K16" s="334"/>
      <c r="L16" s="334"/>
      <c r="M16" s="334"/>
      <c r="N16" s="334"/>
      <c r="O16" s="334"/>
      <c r="P16" s="334"/>
      <c r="Q16" s="334"/>
      <c r="R16" s="334"/>
      <c r="S16" s="334"/>
      <c r="T16" s="334"/>
    </row>
    <row r="17" spans="1:113" s="106" customFormat="1" ht="15" customHeight="1" x14ac:dyDescent="0.2">
      <c r="A17" s="316" t="s">
        <v>4</v>
      </c>
      <c r="B17" s="316"/>
      <c r="C17" s="316"/>
      <c r="D17" s="316"/>
      <c r="E17" s="316"/>
      <c r="F17" s="316"/>
      <c r="G17" s="316"/>
      <c r="H17" s="316"/>
      <c r="I17" s="316"/>
      <c r="J17" s="316"/>
      <c r="K17" s="316"/>
      <c r="L17" s="316"/>
      <c r="M17" s="316"/>
      <c r="N17" s="316"/>
      <c r="O17" s="316"/>
      <c r="P17" s="316"/>
      <c r="Q17" s="316"/>
      <c r="R17" s="316"/>
      <c r="S17" s="316"/>
      <c r="T17" s="316"/>
    </row>
    <row r="18" spans="1:113" s="106"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324"/>
    </row>
    <row r="19" spans="1:113" s="106" customFormat="1" ht="15" customHeight="1" x14ac:dyDescent="0.2">
      <c r="A19" s="318" t="s">
        <v>427</v>
      </c>
      <c r="B19" s="318"/>
      <c r="C19" s="318"/>
      <c r="D19" s="318"/>
      <c r="E19" s="318"/>
      <c r="F19" s="318"/>
      <c r="G19" s="318"/>
      <c r="H19" s="318"/>
      <c r="I19" s="318"/>
      <c r="J19" s="318"/>
      <c r="K19" s="318"/>
      <c r="L19" s="318"/>
      <c r="M19" s="318"/>
      <c r="N19" s="318"/>
      <c r="O19" s="318"/>
      <c r="P19" s="318"/>
      <c r="Q19" s="318"/>
      <c r="R19" s="318"/>
      <c r="S19" s="318"/>
      <c r="T19" s="318"/>
    </row>
    <row r="20" spans="1:113" s="15"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36" t="s">
        <v>3</v>
      </c>
      <c r="B21" s="339" t="s">
        <v>219</v>
      </c>
      <c r="C21" s="340"/>
      <c r="D21" s="343" t="s">
        <v>116</v>
      </c>
      <c r="E21" s="339" t="s">
        <v>455</v>
      </c>
      <c r="F21" s="340"/>
      <c r="G21" s="339" t="s">
        <v>258</v>
      </c>
      <c r="H21" s="340"/>
      <c r="I21" s="339" t="s">
        <v>115</v>
      </c>
      <c r="J21" s="340"/>
      <c r="K21" s="343" t="s">
        <v>114</v>
      </c>
      <c r="L21" s="339" t="s">
        <v>113</v>
      </c>
      <c r="M21" s="340"/>
      <c r="N21" s="339" t="s">
        <v>517</v>
      </c>
      <c r="O21" s="340"/>
      <c r="P21" s="343" t="s">
        <v>112</v>
      </c>
      <c r="Q21" s="331" t="s">
        <v>111</v>
      </c>
      <c r="R21" s="332"/>
      <c r="S21" s="333" t="s">
        <v>110</v>
      </c>
      <c r="T21" s="333"/>
    </row>
    <row r="22" spans="1:113" ht="204.75" customHeight="1" x14ac:dyDescent="0.25">
      <c r="A22" s="337"/>
      <c r="B22" s="341"/>
      <c r="C22" s="342"/>
      <c r="D22" s="346"/>
      <c r="E22" s="341"/>
      <c r="F22" s="342"/>
      <c r="G22" s="341"/>
      <c r="H22" s="342"/>
      <c r="I22" s="341"/>
      <c r="J22" s="342"/>
      <c r="K22" s="344"/>
      <c r="L22" s="341"/>
      <c r="M22" s="342"/>
      <c r="N22" s="341"/>
      <c r="O22" s="342"/>
      <c r="P22" s="344"/>
      <c r="Q22" s="44" t="s">
        <v>109</v>
      </c>
      <c r="R22" s="44" t="s">
        <v>426</v>
      </c>
      <c r="S22" s="44" t="s">
        <v>108</v>
      </c>
      <c r="T22" s="44" t="s">
        <v>107</v>
      </c>
    </row>
    <row r="23" spans="1:113" ht="51.75" customHeight="1" x14ac:dyDescent="0.25">
      <c r="A23" s="338"/>
      <c r="B23" s="72" t="s">
        <v>105</v>
      </c>
      <c r="C23" s="72" t="s">
        <v>106</v>
      </c>
      <c r="D23" s="344"/>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45" t="s">
        <v>460</v>
      </c>
      <c r="C29" s="345"/>
      <c r="D29" s="345"/>
      <c r="E29" s="345"/>
      <c r="F29" s="345"/>
      <c r="G29" s="345"/>
      <c r="H29" s="345"/>
      <c r="I29" s="345"/>
      <c r="J29" s="345"/>
      <c r="K29" s="345"/>
      <c r="L29" s="345"/>
      <c r="M29" s="345"/>
      <c r="N29" s="345"/>
      <c r="O29" s="345"/>
      <c r="P29" s="345"/>
      <c r="Q29" s="345"/>
      <c r="R29" s="345"/>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544</v>
      </c>
    </row>
    <row r="4" spans="1:27" s="4" customFormat="1" x14ac:dyDescent="0.2">
      <c r="E4" s="101"/>
      <c r="Q4" s="100"/>
      <c r="R4" s="100"/>
    </row>
    <row r="5" spans="1:27" s="4" customFormat="1" x14ac:dyDescent="0.2">
      <c r="A5" s="315" t="str">
        <f>'1. паспорт местоположение'!A5:C5</f>
        <v>Год раскрытия информации: 2022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19" t="s">
        <v>7</v>
      </c>
      <c r="F7" s="319"/>
      <c r="G7" s="319"/>
      <c r="H7" s="319"/>
      <c r="I7" s="319"/>
      <c r="J7" s="319"/>
      <c r="K7" s="319"/>
      <c r="L7" s="319"/>
      <c r="M7" s="319"/>
      <c r="N7" s="319"/>
      <c r="O7" s="319"/>
      <c r="P7" s="319"/>
      <c r="Q7" s="319"/>
      <c r="R7" s="319"/>
      <c r="S7" s="319"/>
      <c r="T7" s="319"/>
      <c r="U7" s="319"/>
      <c r="V7" s="319"/>
      <c r="W7" s="319"/>
      <c r="X7" s="319"/>
      <c r="Y7" s="319"/>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23" t="str">
        <f>'1. паспорт местоположение'!A9</f>
        <v>Акционерное общество "Россети Янтарь"</v>
      </c>
      <c r="F9" s="323"/>
      <c r="G9" s="323"/>
      <c r="H9" s="323"/>
      <c r="I9" s="323"/>
      <c r="J9" s="323"/>
      <c r="K9" s="323"/>
      <c r="L9" s="323"/>
      <c r="M9" s="323"/>
      <c r="N9" s="323"/>
      <c r="O9" s="323"/>
      <c r="P9" s="323"/>
      <c r="Q9" s="323"/>
      <c r="R9" s="323"/>
      <c r="S9" s="323"/>
      <c r="T9" s="323"/>
      <c r="U9" s="323"/>
      <c r="V9" s="323"/>
      <c r="W9" s="323"/>
      <c r="X9" s="323"/>
      <c r="Y9" s="323"/>
    </row>
    <row r="10" spans="1:27" s="4" customFormat="1" ht="18.75" customHeight="1" x14ac:dyDescent="0.2">
      <c r="E10" s="316" t="s">
        <v>6</v>
      </c>
      <c r="F10" s="316"/>
      <c r="G10" s="316"/>
      <c r="H10" s="316"/>
      <c r="I10" s="316"/>
      <c r="J10" s="316"/>
      <c r="K10" s="316"/>
      <c r="L10" s="316"/>
      <c r="M10" s="316"/>
      <c r="N10" s="316"/>
      <c r="O10" s="316"/>
      <c r="P10" s="316"/>
      <c r="Q10" s="316"/>
      <c r="R10" s="316"/>
      <c r="S10" s="316"/>
      <c r="T10" s="316"/>
      <c r="U10" s="316"/>
      <c r="V10" s="316"/>
      <c r="W10" s="316"/>
      <c r="X10" s="316"/>
      <c r="Y10" s="316"/>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23" t="str">
        <f>'1. паспорт местоположение'!A12</f>
        <v>K_НИОКР12</v>
      </c>
      <c r="F12" s="323"/>
      <c r="G12" s="323"/>
      <c r="H12" s="323"/>
      <c r="I12" s="323"/>
      <c r="J12" s="323"/>
      <c r="K12" s="323"/>
      <c r="L12" s="323"/>
      <c r="M12" s="323"/>
      <c r="N12" s="323"/>
      <c r="O12" s="323"/>
      <c r="P12" s="323"/>
      <c r="Q12" s="323"/>
      <c r="R12" s="323"/>
      <c r="S12" s="323"/>
      <c r="T12" s="323"/>
      <c r="U12" s="323"/>
      <c r="V12" s="323"/>
      <c r="W12" s="323"/>
      <c r="X12" s="323"/>
      <c r="Y12" s="323"/>
    </row>
    <row r="13" spans="1:27" s="4" customFormat="1" ht="18.75" customHeight="1" x14ac:dyDescent="0.2">
      <c r="E13" s="316" t="s">
        <v>5</v>
      </c>
      <c r="F13" s="316"/>
      <c r="G13" s="316"/>
      <c r="H13" s="316"/>
      <c r="I13" s="316"/>
      <c r="J13" s="316"/>
      <c r="K13" s="316"/>
      <c r="L13" s="316"/>
      <c r="M13" s="316"/>
      <c r="N13" s="316"/>
      <c r="O13" s="316"/>
      <c r="P13" s="316"/>
      <c r="Q13" s="316"/>
      <c r="R13" s="316"/>
      <c r="S13" s="316"/>
      <c r="T13" s="316"/>
      <c r="U13" s="316"/>
      <c r="V13" s="316"/>
      <c r="W13" s="316"/>
      <c r="X13" s="316"/>
      <c r="Y13" s="316"/>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23"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F15" s="323"/>
      <c r="G15" s="323"/>
      <c r="H15" s="323"/>
      <c r="I15" s="323"/>
      <c r="J15" s="323"/>
      <c r="K15" s="323"/>
      <c r="L15" s="323"/>
      <c r="M15" s="323"/>
      <c r="N15" s="323"/>
      <c r="O15" s="323"/>
      <c r="P15" s="323"/>
      <c r="Q15" s="323"/>
      <c r="R15" s="323"/>
      <c r="S15" s="323"/>
      <c r="T15" s="323"/>
      <c r="U15" s="323"/>
      <c r="V15" s="323"/>
      <c r="W15" s="323"/>
      <c r="X15" s="323"/>
      <c r="Y15" s="323"/>
    </row>
    <row r="16" spans="1:27" s="106" customFormat="1" ht="15" customHeight="1" x14ac:dyDescent="0.2">
      <c r="E16" s="316" t="s">
        <v>4</v>
      </c>
      <c r="F16" s="316"/>
      <c r="G16" s="316"/>
      <c r="H16" s="316"/>
      <c r="I16" s="316"/>
      <c r="J16" s="316"/>
      <c r="K16" s="316"/>
      <c r="L16" s="316"/>
      <c r="M16" s="316"/>
      <c r="N16" s="316"/>
      <c r="O16" s="316"/>
      <c r="P16" s="316"/>
      <c r="Q16" s="316"/>
      <c r="R16" s="316"/>
      <c r="S16" s="316"/>
      <c r="T16" s="316"/>
      <c r="U16" s="316"/>
      <c r="V16" s="316"/>
      <c r="W16" s="316"/>
      <c r="X16" s="316"/>
      <c r="Y16" s="316"/>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429</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15" customFormat="1" ht="21" customHeight="1" x14ac:dyDescent="0.25"/>
    <row r="21" spans="1:27" ht="15.75" customHeight="1" x14ac:dyDescent="0.25">
      <c r="A21" s="348" t="s">
        <v>3</v>
      </c>
      <c r="B21" s="350" t="s">
        <v>436</v>
      </c>
      <c r="C21" s="351"/>
      <c r="D21" s="350" t="s">
        <v>438</v>
      </c>
      <c r="E21" s="351"/>
      <c r="F21" s="331" t="s">
        <v>88</v>
      </c>
      <c r="G21" s="347"/>
      <c r="H21" s="347"/>
      <c r="I21" s="332"/>
      <c r="J21" s="348" t="s">
        <v>439</v>
      </c>
      <c r="K21" s="350" t="s">
        <v>440</v>
      </c>
      <c r="L21" s="351"/>
      <c r="M21" s="350" t="s">
        <v>441</v>
      </c>
      <c r="N21" s="351"/>
      <c r="O21" s="350" t="s">
        <v>428</v>
      </c>
      <c r="P21" s="351"/>
      <c r="Q21" s="350" t="s">
        <v>121</v>
      </c>
      <c r="R21" s="351"/>
      <c r="S21" s="348" t="s">
        <v>120</v>
      </c>
      <c r="T21" s="348" t="s">
        <v>442</v>
      </c>
      <c r="U21" s="348" t="s">
        <v>437</v>
      </c>
      <c r="V21" s="350" t="s">
        <v>119</v>
      </c>
      <c r="W21" s="351"/>
      <c r="X21" s="331" t="s">
        <v>111</v>
      </c>
      <c r="Y21" s="347"/>
      <c r="Z21" s="331" t="s">
        <v>110</v>
      </c>
      <c r="AA21" s="347"/>
    </row>
    <row r="22" spans="1:27" ht="216" customHeight="1" x14ac:dyDescent="0.25">
      <c r="A22" s="354"/>
      <c r="B22" s="352"/>
      <c r="C22" s="353"/>
      <c r="D22" s="352"/>
      <c r="E22" s="353"/>
      <c r="F22" s="331" t="s">
        <v>118</v>
      </c>
      <c r="G22" s="332"/>
      <c r="H22" s="331" t="s">
        <v>117</v>
      </c>
      <c r="I22" s="332"/>
      <c r="J22" s="349"/>
      <c r="K22" s="352"/>
      <c r="L22" s="353"/>
      <c r="M22" s="352"/>
      <c r="N22" s="353"/>
      <c r="O22" s="352"/>
      <c r="P22" s="353"/>
      <c r="Q22" s="352"/>
      <c r="R22" s="353"/>
      <c r="S22" s="349"/>
      <c r="T22" s="349"/>
      <c r="U22" s="349"/>
      <c r="V22" s="352"/>
      <c r="W22" s="353"/>
      <c r="X22" s="44" t="s">
        <v>109</v>
      </c>
      <c r="Y22" s="44" t="s">
        <v>426</v>
      </c>
      <c r="Z22" s="44" t="s">
        <v>108</v>
      </c>
      <c r="AA22" s="44" t="s">
        <v>107</v>
      </c>
    </row>
    <row r="23" spans="1:27" ht="60" customHeight="1" x14ac:dyDescent="0.25">
      <c r="A23" s="349"/>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5" zoomScaleSheetLayoutView="85" workbookViewId="0">
      <selection activeCell="A12" sqref="A12:C12"/>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544</v>
      </c>
      <c r="E3" s="100"/>
      <c r="F3" s="100"/>
    </row>
    <row r="4" spans="1:29" s="4" customFormat="1" ht="18.75" x14ac:dyDescent="0.3">
      <c r="A4" s="101"/>
      <c r="C4" s="3"/>
      <c r="E4" s="100"/>
      <c r="F4" s="100"/>
    </row>
    <row r="5" spans="1:29" s="4" customFormat="1" ht="15.75" x14ac:dyDescent="0.2">
      <c r="A5" s="315" t="str">
        <f>'1. паспорт местоположение'!A5:C5</f>
        <v>Год раскрытия информации: 2022 год</v>
      </c>
      <c r="B5" s="315"/>
      <c r="C5" s="315"/>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19" t="s">
        <v>7</v>
      </c>
      <c r="B7" s="319"/>
      <c r="C7" s="319"/>
      <c r="D7" s="84"/>
      <c r="E7" s="84"/>
      <c r="F7" s="84"/>
      <c r="G7" s="84"/>
      <c r="H7" s="84"/>
      <c r="I7" s="84"/>
      <c r="J7" s="84"/>
      <c r="K7" s="84"/>
      <c r="L7" s="84"/>
      <c r="M7" s="84"/>
      <c r="N7" s="84"/>
      <c r="O7" s="84"/>
      <c r="P7" s="84"/>
      <c r="Q7" s="84"/>
      <c r="R7" s="84"/>
      <c r="S7" s="84"/>
      <c r="T7" s="84"/>
      <c r="U7" s="84"/>
    </row>
    <row r="8" spans="1:29" s="4" customFormat="1" ht="18.75" x14ac:dyDescent="0.2">
      <c r="A8" s="319"/>
      <c r="B8" s="319"/>
      <c r="C8" s="319"/>
      <c r="D8" s="94"/>
      <c r="E8" s="94"/>
      <c r="F8" s="94"/>
      <c r="G8" s="94"/>
      <c r="H8" s="84"/>
      <c r="I8" s="84"/>
      <c r="J8" s="84"/>
      <c r="K8" s="84"/>
      <c r="L8" s="84"/>
      <c r="M8" s="84"/>
      <c r="N8" s="84"/>
      <c r="O8" s="84"/>
      <c r="P8" s="84"/>
      <c r="Q8" s="84"/>
      <c r="R8" s="84"/>
      <c r="S8" s="84"/>
      <c r="T8" s="84"/>
      <c r="U8" s="84"/>
    </row>
    <row r="9" spans="1:29" s="4" customFormat="1" ht="18.75" x14ac:dyDescent="0.2">
      <c r="A9" s="323" t="str">
        <f>'1. паспорт местоположение'!A9:C9</f>
        <v>Акционерное общество "Россети Янтарь"</v>
      </c>
      <c r="B9" s="323"/>
      <c r="C9" s="323"/>
      <c r="D9" s="102"/>
      <c r="E9" s="102"/>
      <c r="F9" s="102"/>
      <c r="G9" s="102"/>
      <c r="H9" s="84"/>
      <c r="I9" s="84"/>
      <c r="J9" s="84"/>
      <c r="K9" s="84"/>
      <c r="L9" s="84"/>
      <c r="M9" s="84"/>
      <c r="N9" s="84"/>
      <c r="O9" s="84"/>
      <c r="P9" s="84"/>
      <c r="Q9" s="84"/>
      <c r="R9" s="84"/>
      <c r="S9" s="84"/>
      <c r="T9" s="84"/>
      <c r="U9" s="84"/>
    </row>
    <row r="10" spans="1:29" s="4" customFormat="1" ht="18.75" x14ac:dyDescent="0.2">
      <c r="A10" s="316" t="s">
        <v>6</v>
      </c>
      <c r="B10" s="316"/>
      <c r="C10" s="316"/>
      <c r="D10" s="103"/>
      <c r="E10" s="103"/>
      <c r="F10" s="103"/>
      <c r="G10" s="103"/>
      <c r="H10" s="84"/>
      <c r="I10" s="84"/>
      <c r="J10" s="84"/>
      <c r="K10" s="84"/>
      <c r="L10" s="84"/>
      <c r="M10" s="84"/>
      <c r="N10" s="84"/>
      <c r="O10" s="84"/>
      <c r="P10" s="84"/>
      <c r="Q10" s="84"/>
      <c r="R10" s="84"/>
      <c r="S10" s="84"/>
      <c r="T10" s="84"/>
      <c r="U10" s="84"/>
    </row>
    <row r="11" spans="1:29" s="4" customFormat="1" ht="18.75" x14ac:dyDescent="0.2">
      <c r="A11" s="319"/>
      <c r="B11" s="319"/>
      <c r="C11" s="319"/>
      <c r="D11" s="94"/>
      <c r="E11" s="94"/>
      <c r="F11" s="94"/>
      <c r="G11" s="94"/>
      <c r="H11" s="84"/>
      <c r="I11" s="84"/>
      <c r="J11" s="84"/>
      <c r="K11" s="84"/>
      <c r="L11" s="84"/>
      <c r="M11" s="84"/>
      <c r="N11" s="84"/>
      <c r="O11" s="84"/>
      <c r="P11" s="84"/>
      <c r="Q11" s="84"/>
      <c r="R11" s="84"/>
      <c r="S11" s="84"/>
      <c r="T11" s="84"/>
      <c r="U11" s="84"/>
    </row>
    <row r="12" spans="1:29" s="4" customFormat="1" ht="18.75" x14ac:dyDescent="0.2">
      <c r="A12" s="321" t="str">
        <f>'1. паспорт местоположение'!A12:C12</f>
        <v>K_НИОКР12</v>
      </c>
      <c r="B12" s="321"/>
      <c r="C12" s="321"/>
      <c r="D12" s="102"/>
      <c r="E12" s="102"/>
      <c r="F12" s="102"/>
      <c r="G12" s="102"/>
      <c r="H12" s="84"/>
      <c r="I12" s="84"/>
      <c r="J12" s="84"/>
      <c r="K12" s="84"/>
      <c r="L12" s="84"/>
      <c r="M12" s="84"/>
      <c r="N12" s="84"/>
      <c r="O12" s="84"/>
      <c r="P12" s="84"/>
      <c r="Q12" s="84"/>
      <c r="R12" s="84"/>
      <c r="S12" s="84"/>
      <c r="T12" s="84"/>
      <c r="U12" s="84"/>
    </row>
    <row r="13" spans="1:29" s="4" customFormat="1" ht="18.75" x14ac:dyDescent="0.2">
      <c r="A13" s="316" t="s">
        <v>5</v>
      </c>
      <c r="B13" s="316"/>
      <c r="C13" s="316"/>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26"/>
      <c r="B14" s="326"/>
      <c r="C14" s="326"/>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34"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34"/>
      <c r="C15" s="334"/>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16" t="s">
        <v>4</v>
      </c>
      <c r="B16" s="316"/>
      <c r="C16" s="316"/>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24"/>
      <c r="B17" s="324"/>
      <c r="C17" s="324"/>
      <c r="D17" s="107"/>
      <c r="E17" s="107"/>
      <c r="F17" s="107"/>
      <c r="G17" s="107"/>
      <c r="H17" s="107"/>
      <c r="I17" s="107"/>
      <c r="J17" s="107"/>
      <c r="K17" s="107"/>
      <c r="L17" s="107"/>
      <c r="M17" s="107"/>
      <c r="N17" s="107"/>
      <c r="O17" s="107"/>
      <c r="P17" s="107"/>
      <c r="Q17" s="107"/>
      <c r="R17" s="107"/>
    </row>
    <row r="18" spans="1:21" s="106" customFormat="1" ht="27.75" customHeight="1" x14ac:dyDescent="0.2">
      <c r="A18" s="317" t="s">
        <v>421</v>
      </c>
      <c r="B18" s="317"/>
      <c r="C18" s="317"/>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47.25" x14ac:dyDescent="0.2">
      <c r="A22" s="115" t="s">
        <v>62</v>
      </c>
      <c r="B22" s="5" t="s">
        <v>434</v>
      </c>
      <c r="C22" s="199" t="s">
        <v>525</v>
      </c>
      <c r="D22" s="112"/>
      <c r="E22" s="112"/>
      <c r="F22" s="113"/>
      <c r="G22" s="113"/>
      <c r="H22" s="113"/>
      <c r="I22" s="113"/>
      <c r="J22" s="113"/>
      <c r="K22" s="113"/>
      <c r="L22" s="113"/>
      <c r="M22" s="113"/>
      <c r="N22" s="113"/>
      <c r="O22" s="113"/>
      <c r="P22" s="113"/>
      <c r="Q22" s="114"/>
      <c r="R22" s="114"/>
      <c r="S22" s="114"/>
      <c r="T22" s="114"/>
      <c r="U22" s="114"/>
    </row>
    <row r="23" spans="1:21" ht="283.5" x14ac:dyDescent="0.25">
      <c r="A23" s="115" t="s">
        <v>61</v>
      </c>
      <c r="B23" s="155" t="s">
        <v>58</v>
      </c>
      <c r="C23" s="199" t="s">
        <v>531</v>
      </c>
      <c r="D23" s="125"/>
      <c r="E23" s="125"/>
      <c r="F23" s="125"/>
      <c r="G23" s="125"/>
      <c r="H23" s="125"/>
      <c r="I23" s="125"/>
      <c r="J23" s="125"/>
      <c r="K23" s="125"/>
      <c r="L23" s="125"/>
      <c r="M23" s="125"/>
      <c r="N23" s="125"/>
      <c r="O23" s="125"/>
      <c r="P23" s="125"/>
      <c r="Q23" s="125"/>
      <c r="R23" s="125"/>
      <c r="S23" s="125"/>
      <c r="T23" s="125"/>
      <c r="U23" s="125"/>
    </row>
    <row r="24" spans="1:21" ht="63" x14ac:dyDescent="0.25">
      <c r="A24" s="115" t="s">
        <v>60</v>
      </c>
      <c r="B24" s="155" t="s">
        <v>453</v>
      </c>
      <c r="C24" s="199" t="s">
        <v>526</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5" t="s">
        <v>454</v>
      </c>
      <c r="C25" s="200" t="s">
        <v>471</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5" t="s">
        <v>227</v>
      </c>
      <c r="C26" s="201" t="s">
        <v>527</v>
      </c>
      <c r="D26" s="125"/>
      <c r="E26" s="125"/>
      <c r="F26" s="125"/>
      <c r="G26" s="125"/>
      <c r="H26" s="125"/>
      <c r="I26" s="125"/>
      <c r="J26" s="125"/>
      <c r="K26" s="125"/>
      <c r="L26" s="125"/>
      <c r="M26" s="125"/>
      <c r="N26" s="125"/>
      <c r="O26" s="125"/>
      <c r="P26" s="125"/>
      <c r="Q26" s="125"/>
      <c r="R26" s="125"/>
      <c r="S26" s="125"/>
      <c r="T26" s="125"/>
      <c r="U26" s="125"/>
    </row>
    <row r="27" spans="1:21" ht="225" x14ac:dyDescent="0.25">
      <c r="A27" s="115" t="s">
        <v>56</v>
      </c>
      <c r="B27" s="155" t="s">
        <v>435</v>
      </c>
      <c r="C27" s="202" t="s">
        <v>534</v>
      </c>
      <c r="D27" s="162"/>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5" t="s">
        <v>55</v>
      </c>
      <c r="C28" s="117">
        <v>2020</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117">
        <v>2023</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109" t="s">
        <v>473</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Z3" sqref="Z3"/>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6" t="s">
        <v>66</v>
      </c>
    </row>
    <row r="2" spans="1:28" ht="18.75" x14ac:dyDescent="0.3">
      <c r="Z2" s="3" t="s">
        <v>8</v>
      </c>
    </row>
    <row r="3" spans="1:28" ht="18.75" x14ac:dyDescent="0.3">
      <c r="Z3" s="3" t="s">
        <v>544</v>
      </c>
    </row>
    <row r="4" spans="1:28" ht="18.75" customHeight="1" x14ac:dyDescent="0.25">
      <c r="A4" s="315" t="str">
        <f>'1. паспорт местоположение'!A5:C5</f>
        <v>Год раскрытия информации: 2022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row>
    <row r="6" spans="1:28" ht="18.75" x14ac:dyDescent="0.25">
      <c r="A6" s="319" t="s">
        <v>7</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84"/>
      <c r="AB6" s="84"/>
    </row>
    <row r="7" spans="1:28" ht="18.75"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84"/>
      <c r="AB7" s="84"/>
    </row>
    <row r="8" spans="1:28" x14ac:dyDescent="0.25">
      <c r="A8" s="323" t="str">
        <f>'1. паспорт местоположение'!A9</f>
        <v>Акционерное общество "Россети Янтарь"</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102"/>
      <c r="AB8" s="102"/>
    </row>
    <row r="9" spans="1:28" ht="15.75" x14ac:dyDescent="0.25">
      <c r="A9" s="316" t="s">
        <v>6</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03"/>
      <c r="AB9" s="103"/>
    </row>
    <row r="10" spans="1:28" ht="18.75" x14ac:dyDescent="0.2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84"/>
      <c r="AB10" s="84"/>
    </row>
    <row r="11" spans="1:28" x14ac:dyDescent="0.25">
      <c r="A11" s="323" t="str">
        <f>'1. паспорт местоположение'!A12:C12</f>
        <v>K_НИОКР12</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102"/>
      <c r="AB11" s="102"/>
    </row>
    <row r="12" spans="1:28" ht="15.75" x14ac:dyDescent="0.25">
      <c r="A12" s="316" t="s">
        <v>5</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03"/>
      <c r="AB12" s="103"/>
    </row>
    <row r="13" spans="1:28" ht="18.75" x14ac:dyDescent="0.25">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85"/>
      <c r="AB13" s="85"/>
    </row>
    <row r="14" spans="1:28" x14ac:dyDescent="0.25">
      <c r="A14" s="323"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102"/>
      <c r="AB14" s="102"/>
    </row>
    <row r="15" spans="1:28" ht="15.75" x14ac:dyDescent="0.25">
      <c r="A15" s="316" t="s">
        <v>4</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03"/>
      <c r="AB15" s="103"/>
    </row>
    <row r="16" spans="1:28"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139"/>
      <c r="AB16" s="139"/>
    </row>
    <row r="17" spans="1:2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139"/>
      <c r="AB17" s="139"/>
    </row>
    <row r="18" spans="1:28"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139"/>
      <c r="AB18" s="139"/>
    </row>
    <row r="19" spans="1:2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139"/>
      <c r="AB19" s="139"/>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40"/>
      <c r="AB20" s="140"/>
    </row>
    <row r="21" spans="1:28" x14ac:dyDescent="0.2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140"/>
      <c r="AB21" s="140"/>
    </row>
    <row r="22" spans="1:28" x14ac:dyDescent="0.25">
      <c r="A22" s="357" t="s">
        <v>452</v>
      </c>
      <c r="B22" s="357"/>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141"/>
      <c r="AB22" s="141"/>
    </row>
    <row r="23" spans="1:28" ht="32.25" customHeight="1" x14ac:dyDescent="0.25">
      <c r="A23" s="359" t="s">
        <v>308</v>
      </c>
      <c r="B23" s="360"/>
      <c r="C23" s="360"/>
      <c r="D23" s="360"/>
      <c r="E23" s="360"/>
      <c r="F23" s="360"/>
      <c r="G23" s="360"/>
      <c r="H23" s="360"/>
      <c r="I23" s="360"/>
      <c r="J23" s="360"/>
      <c r="K23" s="360"/>
      <c r="L23" s="361"/>
      <c r="M23" s="358" t="s">
        <v>309</v>
      </c>
      <c r="N23" s="358"/>
      <c r="O23" s="358"/>
      <c r="P23" s="358"/>
      <c r="Q23" s="358"/>
      <c r="R23" s="358"/>
      <c r="S23" s="358"/>
      <c r="T23" s="358"/>
      <c r="U23" s="358"/>
      <c r="V23" s="358"/>
      <c r="W23" s="358"/>
      <c r="X23" s="358"/>
      <c r="Y23" s="358"/>
      <c r="Z23" s="358"/>
    </row>
    <row r="24" spans="1:28" ht="151.5" customHeight="1" x14ac:dyDescent="0.25">
      <c r="A24" s="142" t="s">
        <v>229</v>
      </c>
      <c r="B24" s="143" t="s">
        <v>249</v>
      </c>
      <c r="C24" s="142" t="s">
        <v>305</v>
      </c>
      <c r="D24" s="142" t="s">
        <v>230</v>
      </c>
      <c r="E24" s="142" t="s">
        <v>306</v>
      </c>
      <c r="F24" s="142" t="s">
        <v>477</v>
      </c>
      <c r="G24" s="142" t="s">
        <v>478</v>
      </c>
      <c r="H24" s="142" t="s">
        <v>231</v>
      </c>
      <c r="I24" s="142" t="s">
        <v>479</v>
      </c>
      <c r="J24" s="142" t="s">
        <v>254</v>
      </c>
      <c r="K24" s="143" t="s">
        <v>248</v>
      </c>
      <c r="L24" s="143" t="s">
        <v>232</v>
      </c>
      <c r="M24" s="144" t="s">
        <v>261</v>
      </c>
      <c r="N24" s="143" t="s">
        <v>480</v>
      </c>
      <c r="O24" s="142" t="s">
        <v>481</v>
      </c>
      <c r="P24" s="142" t="s">
        <v>482</v>
      </c>
      <c r="Q24" s="142" t="s">
        <v>483</v>
      </c>
      <c r="R24" s="142" t="s">
        <v>231</v>
      </c>
      <c r="S24" s="142" t="s">
        <v>484</v>
      </c>
      <c r="T24" s="142" t="s">
        <v>485</v>
      </c>
      <c r="U24" s="142" t="s">
        <v>486</v>
      </c>
      <c r="V24" s="142" t="s">
        <v>483</v>
      </c>
      <c r="W24" s="145" t="s">
        <v>487</v>
      </c>
      <c r="X24" s="145" t="s">
        <v>488</v>
      </c>
      <c r="Y24" s="145" t="s">
        <v>489</v>
      </c>
      <c r="Z24" s="146" t="s">
        <v>266</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ht="45.75" customHeight="1" x14ac:dyDescent="0.25">
      <c r="A26" s="147" t="s">
        <v>303</v>
      </c>
      <c r="B26" s="133"/>
      <c r="C26" s="148" t="s">
        <v>490</v>
      </c>
      <c r="D26" s="148" t="s">
        <v>491</v>
      </c>
      <c r="E26" s="148" t="s">
        <v>492</v>
      </c>
      <c r="F26" s="148" t="s">
        <v>493</v>
      </c>
      <c r="G26" s="148" t="s">
        <v>494</v>
      </c>
      <c r="H26" s="148" t="s">
        <v>231</v>
      </c>
      <c r="I26" s="148" t="s">
        <v>495</v>
      </c>
      <c r="J26" s="148" t="s">
        <v>496</v>
      </c>
      <c r="K26" s="149"/>
      <c r="L26" s="150" t="s">
        <v>246</v>
      </c>
      <c r="M26" s="151" t="s">
        <v>259</v>
      </c>
      <c r="N26" s="149"/>
      <c r="O26" s="149"/>
      <c r="P26" s="149"/>
      <c r="Q26" s="149"/>
      <c r="R26" s="149"/>
      <c r="S26" s="149"/>
      <c r="T26" s="149"/>
      <c r="U26" s="149"/>
      <c r="V26" s="149"/>
      <c r="W26" s="149"/>
      <c r="X26" s="149"/>
      <c r="Y26" s="149"/>
      <c r="Z26" s="152" t="s">
        <v>267</v>
      </c>
    </row>
    <row r="27" spans="1:28" x14ac:dyDescent="0.25">
      <c r="A27" s="149" t="s">
        <v>233</v>
      </c>
      <c r="B27" s="149" t="s">
        <v>250</v>
      </c>
      <c r="C27" s="149" t="s">
        <v>234</v>
      </c>
      <c r="D27" s="149" t="s">
        <v>235</v>
      </c>
      <c r="E27" s="149" t="s">
        <v>262</v>
      </c>
      <c r="F27" s="148" t="s">
        <v>497</v>
      </c>
      <c r="G27" s="148" t="s">
        <v>498</v>
      </c>
      <c r="H27" s="149" t="s">
        <v>231</v>
      </c>
      <c r="I27" s="148" t="s">
        <v>499</v>
      </c>
      <c r="J27" s="148" t="s">
        <v>500</v>
      </c>
      <c r="K27" s="150" t="s">
        <v>242</v>
      </c>
      <c r="L27" s="149"/>
      <c r="M27" s="150" t="s">
        <v>260</v>
      </c>
      <c r="N27" s="149"/>
      <c r="O27" s="149"/>
      <c r="P27" s="149"/>
      <c r="Q27" s="149"/>
      <c r="R27" s="149"/>
      <c r="S27" s="149"/>
      <c r="T27" s="149"/>
      <c r="U27" s="149"/>
      <c r="V27" s="149"/>
      <c r="W27" s="149"/>
      <c r="X27" s="149"/>
      <c r="Y27" s="149"/>
      <c r="Z27" s="149" t="s">
        <v>467</v>
      </c>
    </row>
    <row r="28" spans="1:28" x14ac:dyDescent="0.25">
      <c r="A28" s="149" t="s">
        <v>233</v>
      </c>
      <c r="B28" s="149" t="s">
        <v>251</v>
      </c>
      <c r="C28" s="149" t="s">
        <v>236</v>
      </c>
      <c r="D28" s="149" t="s">
        <v>237</v>
      </c>
      <c r="E28" s="149" t="s">
        <v>263</v>
      </c>
      <c r="F28" s="148" t="s">
        <v>501</v>
      </c>
      <c r="G28" s="148" t="s">
        <v>502</v>
      </c>
      <c r="H28" s="149" t="s">
        <v>231</v>
      </c>
      <c r="I28" s="148" t="s">
        <v>255</v>
      </c>
      <c r="J28" s="148" t="s">
        <v>503</v>
      </c>
      <c r="K28" s="150" t="s">
        <v>243</v>
      </c>
      <c r="L28" s="153"/>
      <c r="M28" s="150" t="s">
        <v>0</v>
      </c>
      <c r="N28" s="150"/>
      <c r="O28" s="150"/>
      <c r="P28" s="150"/>
      <c r="Q28" s="150"/>
      <c r="R28" s="150"/>
      <c r="S28" s="150"/>
      <c r="T28" s="150"/>
      <c r="U28" s="150"/>
      <c r="V28" s="150"/>
      <c r="W28" s="150"/>
      <c r="X28" s="150"/>
      <c r="Y28" s="150"/>
      <c r="Z28" s="149" t="s">
        <v>467</v>
      </c>
    </row>
    <row r="29" spans="1:28" x14ac:dyDescent="0.25">
      <c r="A29" s="149" t="s">
        <v>233</v>
      </c>
      <c r="B29" s="149" t="s">
        <v>252</v>
      </c>
      <c r="C29" s="149" t="s">
        <v>238</v>
      </c>
      <c r="D29" s="149" t="s">
        <v>239</v>
      </c>
      <c r="E29" s="149" t="s">
        <v>264</v>
      </c>
      <c r="F29" s="148" t="s">
        <v>504</v>
      </c>
      <c r="G29" s="148" t="s">
        <v>505</v>
      </c>
      <c r="H29" s="149" t="s">
        <v>231</v>
      </c>
      <c r="I29" s="148" t="s">
        <v>256</v>
      </c>
      <c r="J29" s="148" t="s">
        <v>506</v>
      </c>
      <c r="K29" s="150" t="s">
        <v>244</v>
      </c>
      <c r="L29" s="153"/>
      <c r="M29" s="149"/>
      <c r="N29" s="149"/>
      <c r="O29" s="149"/>
      <c r="P29" s="149"/>
      <c r="Q29" s="149"/>
      <c r="R29" s="149"/>
      <c r="S29" s="149"/>
      <c r="T29" s="149"/>
      <c r="U29" s="149"/>
      <c r="V29" s="149"/>
      <c r="W29" s="149"/>
      <c r="X29" s="149"/>
      <c r="Y29" s="149"/>
      <c r="Z29" s="149" t="s">
        <v>467</v>
      </c>
    </row>
    <row r="30" spans="1:28" x14ac:dyDescent="0.25">
      <c r="A30" s="149" t="s">
        <v>233</v>
      </c>
      <c r="B30" s="149" t="s">
        <v>253</v>
      </c>
      <c r="C30" s="149" t="s">
        <v>240</v>
      </c>
      <c r="D30" s="149" t="s">
        <v>241</v>
      </c>
      <c r="E30" s="149" t="s">
        <v>265</v>
      </c>
      <c r="F30" s="148" t="s">
        <v>507</v>
      </c>
      <c r="G30" s="148" t="s">
        <v>508</v>
      </c>
      <c r="H30" s="149" t="s">
        <v>231</v>
      </c>
      <c r="I30" s="148" t="s">
        <v>257</v>
      </c>
      <c r="J30" s="148" t="s">
        <v>509</v>
      </c>
      <c r="K30" s="150" t="s">
        <v>245</v>
      </c>
      <c r="L30" s="153"/>
      <c r="M30" s="149"/>
      <c r="N30" s="149"/>
      <c r="O30" s="149"/>
      <c r="P30" s="149"/>
      <c r="Q30" s="149"/>
      <c r="R30" s="149"/>
      <c r="S30" s="149"/>
      <c r="T30" s="149"/>
      <c r="U30" s="149"/>
      <c r="V30" s="149"/>
      <c r="W30" s="149"/>
      <c r="X30" s="149"/>
      <c r="Y30" s="149"/>
      <c r="Z30" s="149" t="s">
        <v>467</v>
      </c>
    </row>
    <row r="31" spans="1:28" x14ac:dyDescent="0.25">
      <c r="A31" s="149" t="s">
        <v>0</v>
      </c>
      <c r="B31" s="149" t="s">
        <v>0</v>
      </c>
      <c r="C31" s="149" t="s">
        <v>0</v>
      </c>
      <c r="D31" s="149" t="s">
        <v>0</v>
      </c>
      <c r="E31" s="149" t="s">
        <v>0</v>
      </c>
      <c r="F31" s="149" t="s">
        <v>0</v>
      </c>
      <c r="G31" s="149" t="s">
        <v>0</v>
      </c>
      <c r="H31" s="149" t="s">
        <v>0</v>
      </c>
      <c r="I31" s="149" t="s">
        <v>0</v>
      </c>
      <c r="J31" s="149" t="s">
        <v>0</v>
      </c>
      <c r="K31" s="149" t="s">
        <v>0</v>
      </c>
      <c r="L31" s="153"/>
      <c r="M31" s="149"/>
      <c r="N31" s="149"/>
      <c r="O31" s="149"/>
      <c r="P31" s="149"/>
      <c r="Q31" s="149"/>
      <c r="R31" s="149"/>
      <c r="S31" s="149"/>
      <c r="T31" s="149"/>
      <c r="U31" s="149"/>
      <c r="V31" s="149"/>
      <c r="W31" s="149"/>
      <c r="X31" s="149"/>
      <c r="Y31" s="149"/>
      <c r="Z31" s="149" t="s">
        <v>467</v>
      </c>
    </row>
    <row r="32" spans="1:28" ht="30" x14ac:dyDescent="0.25">
      <c r="A32" s="133" t="s">
        <v>304</v>
      </c>
      <c r="B32" s="133"/>
      <c r="C32" s="148" t="s">
        <v>510</v>
      </c>
      <c r="D32" s="148" t="s">
        <v>511</v>
      </c>
      <c r="E32" s="148" t="s">
        <v>512</v>
      </c>
      <c r="F32" s="148" t="s">
        <v>513</v>
      </c>
      <c r="G32" s="148" t="s">
        <v>514</v>
      </c>
      <c r="H32" s="148" t="s">
        <v>231</v>
      </c>
      <c r="I32" s="148" t="s">
        <v>515</v>
      </c>
      <c r="J32" s="148" t="s">
        <v>516</v>
      </c>
      <c r="K32" s="149"/>
      <c r="L32" s="149"/>
      <c r="M32" s="149"/>
      <c r="N32" s="149"/>
      <c r="O32" s="149"/>
      <c r="P32" s="149"/>
      <c r="Q32" s="149"/>
      <c r="R32" s="149"/>
      <c r="S32" s="149"/>
      <c r="T32" s="149"/>
      <c r="U32" s="149"/>
      <c r="V32" s="149"/>
      <c r="W32" s="149"/>
      <c r="X32" s="149"/>
      <c r="Y32" s="149"/>
      <c r="Z32" s="149"/>
    </row>
    <row r="33" spans="1:26" x14ac:dyDescent="0.25">
      <c r="A33" s="149" t="s">
        <v>0</v>
      </c>
      <c r="B33" s="149" t="s">
        <v>0</v>
      </c>
      <c r="C33" s="149" t="s">
        <v>0</v>
      </c>
      <c r="D33" s="149" t="s">
        <v>0</v>
      </c>
      <c r="E33" s="149" t="s">
        <v>0</v>
      </c>
      <c r="F33" s="149" t="s">
        <v>0</v>
      </c>
      <c r="G33" s="149" t="s">
        <v>0</v>
      </c>
      <c r="H33" s="149" t="s">
        <v>0</v>
      </c>
      <c r="I33" s="149" t="s">
        <v>0</v>
      </c>
      <c r="J33" s="149" t="s">
        <v>0</v>
      </c>
      <c r="K33" s="149" t="s">
        <v>0</v>
      </c>
      <c r="L33" s="149"/>
      <c r="M33" s="149"/>
      <c r="N33" s="149"/>
      <c r="O33" s="149"/>
      <c r="P33" s="149"/>
      <c r="Q33" s="149"/>
      <c r="R33" s="149"/>
      <c r="S33" s="149"/>
      <c r="T33" s="149"/>
      <c r="U33" s="149"/>
      <c r="V33" s="149"/>
      <c r="W33" s="149"/>
      <c r="X33" s="149"/>
      <c r="Y33" s="149"/>
      <c r="Z33" s="149"/>
    </row>
    <row r="37" spans="1:26" x14ac:dyDescent="0.25">
      <c r="A37" s="15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J19" sqref="J19:M19"/>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6384" width="9.140625" style="126"/>
  </cols>
  <sheetData>
    <row r="1" spans="1:26" s="4" customFormat="1" ht="18.75" customHeight="1" x14ac:dyDescent="0.2">
      <c r="M1" s="6" t="s">
        <v>66</v>
      </c>
    </row>
    <row r="2" spans="1:26" s="4" customFormat="1" ht="18.75" customHeight="1" x14ac:dyDescent="0.3">
      <c r="M2" s="3" t="s">
        <v>8</v>
      </c>
    </row>
    <row r="3" spans="1:26" s="4" customFormat="1" ht="18.75" x14ac:dyDescent="0.3">
      <c r="A3" s="101"/>
      <c r="B3" s="101"/>
      <c r="M3" s="3" t="s">
        <v>544</v>
      </c>
    </row>
    <row r="4" spans="1:26" s="4" customFormat="1" ht="18.75" x14ac:dyDescent="0.3">
      <c r="A4" s="101"/>
      <c r="B4" s="101"/>
      <c r="L4" s="3"/>
    </row>
    <row r="5" spans="1:26" s="4" customFormat="1" ht="15.75" x14ac:dyDescent="0.2">
      <c r="A5" s="315" t="str">
        <f>'1. паспорт местоположение'!A5:C5</f>
        <v>Год раскрытия информации: 2022 год</v>
      </c>
      <c r="B5" s="315"/>
      <c r="C5" s="315"/>
      <c r="D5" s="315"/>
      <c r="E5" s="315"/>
      <c r="F5" s="315"/>
      <c r="G5" s="315"/>
      <c r="H5" s="315"/>
      <c r="I5" s="315"/>
      <c r="J5" s="315"/>
      <c r="K5" s="315"/>
      <c r="L5" s="315"/>
      <c r="M5" s="315"/>
      <c r="N5" s="75"/>
      <c r="O5" s="75"/>
      <c r="P5" s="75"/>
      <c r="Q5" s="75"/>
      <c r="R5" s="75"/>
      <c r="S5" s="75"/>
      <c r="T5" s="75"/>
      <c r="U5" s="75"/>
      <c r="V5" s="75"/>
      <c r="W5" s="75"/>
      <c r="X5" s="75"/>
      <c r="Y5" s="75"/>
      <c r="Z5" s="75"/>
    </row>
    <row r="6" spans="1:26" s="4" customFormat="1" ht="18.75" x14ac:dyDescent="0.3">
      <c r="A6" s="101"/>
      <c r="B6" s="101"/>
      <c r="L6" s="3"/>
    </row>
    <row r="7" spans="1:26" s="4" customFormat="1" ht="18.75" x14ac:dyDescent="0.2">
      <c r="A7" s="319" t="s">
        <v>7</v>
      </c>
      <c r="B7" s="319"/>
      <c r="C7" s="319"/>
      <c r="D7" s="319"/>
      <c r="E7" s="319"/>
      <c r="F7" s="319"/>
      <c r="G7" s="319"/>
      <c r="H7" s="319"/>
      <c r="I7" s="319"/>
      <c r="J7" s="319"/>
      <c r="K7" s="319"/>
      <c r="L7" s="319"/>
      <c r="M7" s="319"/>
      <c r="N7" s="84"/>
      <c r="O7" s="84"/>
      <c r="P7" s="84"/>
      <c r="Q7" s="84"/>
      <c r="R7" s="84"/>
      <c r="S7" s="84"/>
      <c r="T7" s="84"/>
      <c r="U7" s="84"/>
      <c r="V7" s="84"/>
      <c r="W7" s="84"/>
      <c r="X7" s="84"/>
    </row>
    <row r="8" spans="1:26" s="4" customFormat="1" ht="18.75" x14ac:dyDescent="0.2">
      <c r="A8" s="319"/>
      <c r="B8" s="319"/>
      <c r="C8" s="319"/>
      <c r="D8" s="319"/>
      <c r="E8" s="319"/>
      <c r="F8" s="319"/>
      <c r="G8" s="319"/>
      <c r="H8" s="319"/>
      <c r="I8" s="319"/>
      <c r="J8" s="319"/>
      <c r="K8" s="319"/>
      <c r="L8" s="319"/>
      <c r="M8" s="319"/>
      <c r="N8" s="84"/>
      <c r="O8" s="84"/>
      <c r="P8" s="84"/>
      <c r="Q8" s="84"/>
      <c r="R8" s="84"/>
      <c r="S8" s="84"/>
      <c r="T8" s="84"/>
      <c r="U8" s="84"/>
      <c r="V8" s="84"/>
      <c r="W8" s="84"/>
      <c r="X8" s="84"/>
    </row>
    <row r="9" spans="1:26" s="4" customFormat="1" ht="18.75" x14ac:dyDescent="0.2">
      <c r="A9" s="323" t="str">
        <f>'1. паспорт местоположение'!A9:C9</f>
        <v>Акционерное общество "Россети Янтарь"</v>
      </c>
      <c r="B9" s="323"/>
      <c r="C9" s="323"/>
      <c r="D9" s="323"/>
      <c r="E9" s="323"/>
      <c r="F9" s="323"/>
      <c r="G9" s="323"/>
      <c r="H9" s="323"/>
      <c r="I9" s="323"/>
      <c r="J9" s="323"/>
      <c r="K9" s="323"/>
      <c r="L9" s="323"/>
      <c r="M9" s="323"/>
      <c r="N9" s="84"/>
      <c r="O9" s="84"/>
      <c r="P9" s="84"/>
      <c r="Q9" s="84"/>
      <c r="R9" s="84"/>
      <c r="S9" s="84"/>
      <c r="T9" s="84"/>
      <c r="U9" s="84"/>
      <c r="V9" s="84"/>
      <c r="W9" s="84"/>
      <c r="X9" s="84"/>
    </row>
    <row r="10" spans="1:26" s="4" customFormat="1" ht="18.75" x14ac:dyDescent="0.2">
      <c r="A10" s="316" t="s">
        <v>6</v>
      </c>
      <c r="B10" s="316"/>
      <c r="C10" s="316"/>
      <c r="D10" s="316"/>
      <c r="E10" s="316"/>
      <c r="F10" s="316"/>
      <c r="G10" s="316"/>
      <c r="H10" s="316"/>
      <c r="I10" s="316"/>
      <c r="J10" s="316"/>
      <c r="K10" s="316"/>
      <c r="L10" s="316"/>
      <c r="M10" s="316"/>
      <c r="N10" s="84"/>
      <c r="O10" s="84"/>
      <c r="P10" s="84"/>
      <c r="Q10" s="84"/>
      <c r="R10" s="84"/>
      <c r="S10" s="84"/>
      <c r="T10" s="84"/>
      <c r="U10" s="84"/>
      <c r="V10" s="84"/>
      <c r="W10" s="84"/>
      <c r="X10" s="84"/>
    </row>
    <row r="11" spans="1:26" s="4" customFormat="1" ht="18.75" x14ac:dyDescent="0.2">
      <c r="A11" s="319"/>
      <c r="B11" s="319"/>
      <c r="C11" s="319"/>
      <c r="D11" s="319"/>
      <c r="E11" s="319"/>
      <c r="F11" s="319"/>
      <c r="G11" s="319"/>
      <c r="H11" s="319"/>
      <c r="I11" s="319"/>
      <c r="J11" s="319"/>
      <c r="K11" s="319"/>
      <c r="L11" s="319"/>
      <c r="M11" s="319"/>
      <c r="N11" s="84"/>
      <c r="O11" s="84"/>
      <c r="P11" s="84"/>
      <c r="Q11" s="84"/>
      <c r="R11" s="84"/>
      <c r="S11" s="84"/>
      <c r="T11" s="84"/>
      <c r="U11" s="84"/>
      <c r="V11" s="84"/>
      <c r="W11" s="84"/>
      <c r="X11" s="84"/>
    </row>
    <row r="12" spans="1:26" s="4" customFormat="1" ht="18.75" x14ac:dyDescent="0.2">
      <c r="A12" s="323" t="str">
        <f>'1. паспорт местоположение'!A12:C12</f>
        <v>K_НИОКР12</v>
      </c>
      <c r="B12" s="323"/>
      <c r="C12" s="323"/>
      <c r="D12" s="323"/>
      <c r="E12" s="323"/>
      <c r="F12" s="323"/>
      <c r="G12" s="323"/>
      <c r="H12" s="323"/>
      <c r="I12" s="323"/>
      <c r="J12" s="323"/>
      <c r="K12" s="323"/>
      <c r="L12" s="323"/>
      <c r="M12" s="323"/>
      <c r="N12" s="84"/>
      <c r="O12" s="84"/>
      <c r="P12" s="84"/>
      <c r="Q12" s="84"/>
      <c r="R12" s="84"/>
      <c r="S12" s="84"/>
      <c r="T12" s="84"/>
      <c r="U12" s="84"/>
      <c r="V12" s="84"/>
      <c r="W12" s="84"/>
      <c r="X12" s="84"/>
    </row>
    <row r="13" spans="1:26" s="4" customFormat="1" ht="18.75" x14ac:dyDescent="0.2">
      <c r="A13" s="316" t="s">
        <v>5</v>
      </c>
      <c r="B13" s="316"/>
      <c r="C13" s="316"/>
      <c r="D13" s="316"/>
      <c r="E13" s="316"/>
      <c r="F13" s="316"/>
      <c r="G13" s="316"/>
      <c r="H13" s="316"/>
      <c r="I13" s="316"/>
      <c r="J13" s="316"/>
      <c r="K13" s="316"/>
      <c r="L13" s="316"/>
      <c r="M13" s="316"/>
      <c r="N13" s="84"/>
      <c r="O13" s="84"/>
      <c r="P13" s="84"/>
      <c r="Q13" s="84"/>
      <c r="R13" s="84"/>
      <c r="S13" s="84"/>
      <c r="T13" s="84"/>
      <c r="U13" s="84"/>
      <c r="V13" s="84"/>
      <c r="W13" s="84"/>
      <c r="X13" s="84"/>
    </row>
    <row r="14" spans="1:26" s="105" customFormat="1" ht="15.75" customHeight="1" x14ac:dyDescent="0.2">
      <c r="A14" s="326"/>
      <c r="B14" s="326"/>
      <c r="C14" s="326"/>
      <c r="D14" s="326"/>
      <c r="E14" s="326"/>
      <c r="F14" s="326"/>
      <c r="G14" s="326"/>
      <c r="H14" s="326"/>
      <c r="I14" s="326"/>
      <c r="J14" s="326"/>
      <c r="K14" s="326"/>
      <c r="L14" s="326"/>
      <c r="M14" s="326"/>
      <c r="N14" s="104"/>
      <c r="O14" s="104"/>
      <c r="P14" s="104"/>
      <c r="Q14" s="104"/>
      <c r="R14" s="104"/>
      <c r="S14" s="104"/>
      <c r="T14" s="104"/>
      <c r="U14" s="104"/>
      <c r="V14" s="104"/>
      <c r="W14" s="104"/>
      <c r="X14" s="104"/>
    </row>
    <row r="15" spans="1:26" s="106" customFormat="1" ht="27" customHeight="1" x14ac:dyDescent="0.2">
      <c r="A15" s="334"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34"/>
      <c r="C15" s="334"/>
      <c r="D15" s="334"/>
      <c r="E15" s="334"/>
      <c r="F15" s="334"/>
      <c r="G15" s="334"/>
      <c r="H15" s="334"/>
      <c r="I15" s="334"/>
      <c r="J15" s="334"/>
      <c r="K15" s="334"/>
      <c r="L15" s="334"/>
      <c r="M15" s="334"/>
      <c r="N15" s="102"/>
      <c r="O15" s="102"/>
      <c r="P15" s="102"/>
      <c r="Q15" s="102"/>
      <c r="R15" s="102"/>
      <c r="S15" s="102"/>
      <c r="T15" s="102"/>
      <c r="U15" s="102"/>
      <c r="V15" s="102"/>
      <c r="W15" s="102"/>
      <c r="X15" s="102"/>
    </row>
    <row r="16" spans="1:26" s="106" customFormat="1" ht="15" customHeight="1" x14ac:dyDescent="0.2">
      <c r="A16" s="316" t="s">
        <v>4</v>
      </c>
      <c r="B16" s="316"/>
      <c r="C16" s="316"/>
      <c r="D16" s="316"/>
      <c r="E16" s="316"/>
      <c r="F16" s="316"/>
      <c r="G16" s="316"/>
      <c r="H16" s="316"/>
      <c r="I16" s="316"/>
      <c r="J16" s="316"/>
      <c r="K16" s="316"/>
      <c r="L16" s="316"/>
      <c r="M16" s="316"/>
      <c r="N16" s="103"/>
      <c r="O16" s="103"/>
      <c r="P16" s="103"/>
      <c r="Q16" s="103"/>
      <c r="R16" s="103"/>
      <c r="S16" s="103"/>
      <c r="T16" s="103"/>
      <c r="U16" s="103"/>
      <c r="V16" s="103"/>
      <c r="W16" s="103"/>
      <c r="X16" s="103"/>
    </row>
    <row r="17" spans="1:24" s="106" customFormat="1" ht="15" customHeight="1" x14ac:dyDescent="0.2">
      <c r="A17" s="324"/>
      <c r="B17" s="324"/>
      <c r="C17" s="324"/>
      <c r="D17" s="324"/>
      <c r="E17" s="324"/>
      <c r="F17" s="324"/>
      <c r="G17" s="324"/>
      <c r="H17" s="324"/>
      <c r="I17" s="324"/>
      <c r="J17" s="324"/>
      <c r="K17" s="324"/>
      <c r="L17" s="324"/>
      <c r="M17" s="324"/>
      <c r="N17" s="107"/>
      <c r="O17" s="107"/>
      <c r="P17" s="107"/>
      <c r="Q17" s="107"/>
      <c r="R17" s="107"/>
      <c r="S17" s="107"/>
      <c r="T17" s="107"/>
      <c r="U17" s="107"/>
    </row>
    <row r="18" spans="1:24" s="106" customFormat="1" ht="91.5" customHeight="1" x14ac:dyDescent="0.2">
      <c r="A18" s="366" t="s">
        <v>430</v>
      </c>
      <c r="B18" s="366"/>
      <c r="C18" s="366"/>
      <c r="D18" s="366"/>
      <c r="E18" s="366"/>
      <c r="F18" s="366"/>
      <c r="G18" s="366"/>
      <c r="H18" s="366"/>
      <c r="I18" s="366"/>
      <c r="J18" s="366"/>
      <c r="K18" s="366"/>
      <c r="L18" s="366"/>
      <c r="M18" s="366"/>
      <c r="N18" s="108"/>
      <c r="O18" s="108"/>
      <c r="P18" s="108"/>
      <c r="Q18" s="108"/>
      <c r="R18" s="108"/>
      <c r="S18" s="108"/>
      <c r="T18" s="108"/>
      <c r="U18" s="108"/>
      <c r="V18" s="108"/>
      <c r="W18" s="108"/>
      <c r="X18" s="108"/>
    </row>
    <row r="19" spans="1:24" s="106" customFormat="1" ht="78" customHeight="1" x14ac:dyDescent="0.2">
      <c r="A19" s="362" t="s">
        <v>3</v>
      </c>
      <c r="B19" s="362" t="s">
        <v>82</v>
      </c>
      <c r="C19" s="362" t="s">
        <v>81</v>
      </c>
      <c r="D19" s="362" t="s">
        <v>73</v>
      </c>
      <c r="E19" s="363" t="s">
        <v>80</v>
      </c>
      <c r="F19" s="364"/>
      <c r="G19" s="364"/>
      <c r="H19" s="364"/>
      <c r="I19" s="365"/>
      <c r="J19" s="362" t="s">
        <v>79</v>
      </c>
      <c r="K19" s="362"/>
      <c r="L19" s="362"/>
      <c r="M19" s="362"/>
      <c r="N19" s="107"/>
      <c r="O19" s="107"/>
      <c r="P19" s="107"/>
      <c r="Q19" s="107"/>
      <c r="R19" s="107"/>
      <c r="S19" s="107"/>
      <c r="T19" s="107"/>
      <c r="U19" s="107"/>
    </row>
    <row r="20" spans="1:24" s="106" customFormat="1" ht="51" customHeight="1" x14ac:dyDescent="0.2">
      <c r="A20" s="362"/>
      <c r="B20" s="362"/>
      <c r="C20" s="362"/>
      <c r="D20" s="362"/>
      <c r="E20" s="134" t="s">
        <v>78</v>
      </c>
      <c r="F20" s="134" t="s">
        <v>77</v>
      </c>
      <c r="G20" s="134" t="s">
        <v>76</v>
      </c>
      <c r="H20" s="134" t="s">
        <v>75</v>
      </c>
      <c r="I20" s="134" t="s">
        <v>74</v>
      </c>
      <c r="J20" s="134">
        <v>2020</v>
      </c>
      <c r="K20" s="134">
        <v>2021</v>
      </c>
      <c r="L20" s="134">
        <v>2022</v>
      </c>
      <c r="M20" s="134">
        <v>2023</v>
      </c>
      <c r="N20" s="113"/>
      <c r="O20" s="113"/>
      <c r="P20" s="113"/>
      <c r="Q20" s="113"/>
      <c r="R20" s="113"/>
      <c r="S20" s="113"/>
      <c r="T20" s="113"/>
      <c r="U20" s="113"/>
      <c r="V20" s="114"/>
      <c r="W20" s="114"/>
      <c r="X20" s="114"/>
    </row>
    <row r="21" spans="1:24" s="106" customFormat="1" ht="16.5" customHeight="1" x14ac:dyDescent="0.2">
      <c r="A21" s="135">
        <v>1</v>
      </c>
      <c r="B21" s="136">
        <v>2</v>
      </c>
      <c r="C21" s="135">
        <v>3</v>
      </c>
      <c r="D21" s="136">
        <v>4</v>
      </c>
      <c r="E21" s="135">
        <v>5</v>
      </c>
      <c r="F21" s="136">
        <v>6</v>
      </c>
      <c r="G21" s="135">
        <v>7</v>
      </c>
      <c r="H21" s="136">
        <v>8</v>
      </c>
      <c r="I21" s="135">
        <v>9</v>
      </c>
      <c r="J21" s="136">
        <v>10</v>
      </c>
      <c r="K21" s="135">
        <v>11</v>
      </c>
      <c r="L21" s="136">
        <v>12</v>
      </c>
      <c r="M21" s="135">
        <v>13</v>
      </c>
      <c r="N21" s="113"/>
      <c r="O21" s="113"/>
      <c r="P21" s="113"/>
      <c r="Q21" s="113"/>
      <c r="R21" s="113"/>
      <c r="S21" s="113"/>
      <c r="T21" s="113"/>
      <c r="U21" s="113"/>
      <c r="V21" s="114"/>
      <c r="W21" s="114"/>
      <c r="X21" s="114"/>
    </row>
    <row r="22" spans="1:24" s="106" customFormat="1" ht="33" customHeight="1" x14ac:dyDescent="0.2">
      <c r="A22" s="137" t="s">
        <v>62</v>
      </c>
      <c r="B22" s="229" t="s">
        <v>568</v>
      </c>
      <c r="C22" s="229" t="s">
        <v>569</v>
      </c>
      <c r="D22" s="229" t="s">
        <v>569</v>
      </c>
      <c r="E22" s="229" t="s">
        <v>569</v>
      </c>
      <c r="F22" s="229" t="s">
        <v>569</v>
      </c>
      <c r="G22" s="229" t="s">
        <v>569</v>
      </c>
      <c r="H22" s="229" t="s">
        <v>569</v>
      </c>
      <c r="I22" s="229" t="s">
        <v>569</v>
      </c>
      <c r="J22" s="229" t="s">
        <v>569</v>
      </c>
      <c r="K22" s="229" t="s">
        <v>569</v>
      </c>
      <c r="L22" s="229" t="s">
        <v>569</v>
      </c>
      <c r="M22" s="229" t="s">
        <v>569</v>
      </c>
      <c r="N22" s="113"/>
      <c r="O22" s="113"/>
      <c r="P22" s="113"/>
      <c r="Q22" s="113"/>
      <c r="R22" s="113"/>
      <c r="S22" s="113"/>
      <c r="T22" s="114"/>
      <c r="U22" s="114"/>
      <c r="V22" s="114"/>
      <c r="W22" s="114"/>
      <c r="X22" s="114"/>
    </row>
    <row r="23" spans="1:24"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row>
    <row r="24" spans="1:24"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row>
    <row r="25" spans="1:24"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row>
    <row r="26" spans="1:24"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row>
    <row r="27" spans="1:24"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24"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24"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24"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24"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24"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4"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24"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row>
    <row r="35" spans="1:24"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row>
    <row r="36" spans="1:24"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row>
    <row r="37" spans="1:24"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row>
    <row r="38" spans="1:24"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row>
    <row r="39" spans="1:24"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row>
    <row r="40" spans="1:24"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row>
    <row r="41" spans="1:24"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row>
    <row r="42" spans="1:24"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row>
    <row r="43" spans="1:24"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row>
    <row r="44" spans="1:24"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row>
    <row r="45" spans="1:24"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row>
    <row r="46" spans="1:24"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row>
    <row r="47" spans="1:24"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row>
    <row r="48" spans="1:24"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row>
    <row r="49" spans="1:24"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row>
    <row r="50" spans="1:24"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row>
    <row r="51" spans="1:24"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row>
    <row r="52" spans="1:24"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row>
    <row r="53" spans="1:24"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row>
    <row r="54" spans="1:24"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row>
    <row r="55" spans="1:24"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row>
    <row r="56" spans="1:24"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row>
    <row r="57" spans="1:24"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row>
    <row r="58" spans="1:24"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row>
    <row r="59" spans="1:24"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row>
    <row r="60" spans="1:24"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row>
    <row r="61" spans="1:24"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row>
    <row r="62" spans="1:24"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row>
    <row r="63" spans="1:24"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row>
    <row r="64" spans="1:24"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row>
    <row r="65" spans="1:24"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row>
    <row r="66" spans="1:24"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row>
    <row r="67" spans="1:24"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row>
    <row r="68" spans="1:24"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row>
    <row r="69" spans="1:24"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row>
    <row r="70" spans="1:24"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row>
    <row r="71" spans="1:24"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row>
    <row r="72" spans="1:24"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row>
    <row r="73" spans="1:24"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row>
    <row r="74" spans="1:24"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row>
    <row r="75" spans="1:24"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row>
    <row r="76" spans="1:24"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row>
    <row r="77" spans="1:24"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row>
    <row r="78" spans="1:24"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row>
    <row r="79" spans="1:24"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row>
    <row r="80" spans="1:24"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row>
    <row r="81" spans="1:24"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row>
    <row r="82" spans="1:24"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row>
    <row r="83" spans="1:24"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row>
    <row r="84" spans="1:24"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row>
    <row r="85" spans="1:24"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row>
    <row r="86" spans="1:24"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row>
    <row r="87" spans="1:24"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row>
    <row r="88" spans="1:24"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row>
    <row r="89" spans="1:24"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row>
    <row r="90" spans="1:24"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row>
    <row r="91" spans="1:24"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row>
    <row r="92" spans="1:24"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row>
    <row r="93" spans="1:24"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row>
    <row r="94" spans="1:24"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row>
    <row r="95" spans="1:24"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row>
    <row r="96" spans="1:24"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row>
    <row r="97" spans="1:24"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row>
    <row r="98" spans="1:24"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row>
    <row r="99" spans="1:24"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row>
    <row r="100" spans="1:24"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spans="1:24"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spans="1:24"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spans="1:24"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spans="1:24"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spans="1:24"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spans="1:24"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spans="1:24"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spans="1:24"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spans="1:24"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1:24"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spans="1:24"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spans="1:24"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spans="1:24"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spans="1:24"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spans="1:24"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spans="1:24"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spans="1:24"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spans="1:24"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spans="1:24"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spans="1:24"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spans="1:24"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spans="1:24"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spans="1:24"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spans="1:24"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spans="1:24"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spans="1:24"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spans="1:24"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spans="1:24"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spans="1:24"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spans="1:24"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spans="1:24"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spans="1:24"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spans="1:24"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spans="1:24"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spans="1:24"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spans="1:24"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spans="1:24"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spans="1:24"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spans="1:24"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spans="1:24"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spans="1:24"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spans="1:24"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spans="1:24"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spans="1:24"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spans="1:24"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spans="1:24"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spans="1:24"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spans="1:24"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spans="1:24"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spans="1:24"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spans="1:24"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spans="1:24"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spans="1:24"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spans="1:24"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spans="1:24"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spans="1:24"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spans="1:24"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spans="1:24"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spans="1:24"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spans="1:24"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spans="1:24"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spans="1:24"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spans="1:24"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spans="1:24"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spans="1:24"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spans="1:24"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spans="1:24"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spans="1:24"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spans="1:24"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spans="1:24"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spans="1:24"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spans="1:24"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spans="1:24"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spans="1:24"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spans="1:24"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spans="1:24"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spans="1:24"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spans="1:24"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spans="1:24"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spans="1:24"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spans="1:24"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spans="1:24"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spans="1:24"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spans="1:24"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spans="1:24"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spans="1:24"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spans="1:24"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spans="1:24"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spans="1:24"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spans="1:24"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spans="1:24"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spans="1:24"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spans="1:24"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spans="1:24"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spans="1:24"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spans="1:24"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spans="1:24"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spans="1:24"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spans="1:24"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spans="1:24"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spans="1:24"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spans="1:24"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spans="1:24"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spans="1:24"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spans="1:24"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spans="1:24"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spans="1:24"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spans="1:24"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spans="1:24"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spans="1:24"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spans="1:24"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spans="1:24"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spans="1:24"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spans="1:24"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spans="1:24"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spans="1:24"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spans="1:24"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spans="1:24"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spans="1:24"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spans="1:24"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spans="1:24"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spans="1:24"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spans="1:24"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spans="1:24"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spans="1:24"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spans="1:24"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spans="1:24"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spans="1:24"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spans="1:24"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spans="1:24"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spans="1:24"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spans="1:24"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spans="1:24"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spans="1:24"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spans="1:24"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spans="1:24"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spans="1:24"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spans="1:24"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spans="1:24"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spans="1:24"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spans="1:24"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spans="1:24"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spans="1:24"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spans="1:24"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spans="1:24"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spans="1:24"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spans="1:24"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spans="1:24"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spans="1:24"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spans="1:24"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spans="1:24"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spans="1:24"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spans="1:24"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spans="1:24"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spans="1:24"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spans="1:24"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spans="1:24"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spans="1:24"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spans="1:24"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spans="1:24"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spans="1:24"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spans="1:24"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spans="1:24"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spans="1:24"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spans="1:24"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spans="1:24"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spans="1:24"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spans="1:24"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spans="1:24"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spans="1:24"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spans="1:24"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spans="1:24"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spans="1:24"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spans="1:24"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spans="1:24"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spans="1:24"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spans="1:24"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spans="1:24"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spans="1:24"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spans="1:24"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spans="1:24"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spans="1:24"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spans="1:24"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spans="1:24"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spans="1:24"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spans="1:24"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spans="1:24"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spans="1:24"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spans="1:24"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spans="1:24"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spans="1:24"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spans="1:24"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spans="1:24"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spans="1:24"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spans="1:24"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spans="1:24"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spans="1:24"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spans="1:24"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spans="1:24"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spans="1:24"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spans="1:24"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spans="1:24"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spans="1:24"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spans="1:24"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spans="1:24"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spans="1:24"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spans="1:24"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spans="1:24"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spans="1:24"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spans="1:24"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spans="1:24"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spans="1:24"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spans="1:24"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spans="1:24"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spans="1:24"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spans="1:24"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spans="1:24"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spans="1:24"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spans="1:24"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spans="1:24"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spans="1:24"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spans="1:24"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spans="1:24"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spans="1:24"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spans="1:24"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spans="1:24"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spans="1:24"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spans="1:24"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spans="1:24"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spans="1:24"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spans="1:24"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spans="1:24"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spans="1:24"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spans="1:24"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spans="1:24"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spans="1:24"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spans="1:24"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spans="1:24"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spans="1:24"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spans="1:24"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spans="1:24"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spans="1:24"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spans="1:24"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spans="1:24"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spans="1:24"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spans="1:24"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spans="1:24"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spans="1:24"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spans="1:24"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spans="1:24"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spans="1:24"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spans="1:24"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spans="1:24"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spans="1:24"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spans="1:24"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spans="1:24"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spans="1:24"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spans="1:24"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spans="1:24"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spans="1:24"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83"/>
  <sheetViews>
    <sheetView topLeftCell="A33" zoomScale="80" zoomScaleNormal="80" workbookViewId="0">
      <selection activeCell="O64" sqref="O64"/>
    </sheetView>
  </sheetViews>
  <sheetFormatPr defaultColWidth="9.140625" defaultRowHeight="15.75" x14ac:dyDescent="0.2"/>
  <cols>
    <col min="1" max="1" width="61.7109375" style="195" customWidth="1"/>
    <col min="2" max="2" width="18.5703125" style="172" customWidth="1"/>
    <col min="3" max="42" width="16.85546875" style="172" customWidth="1"/>
    <col min="43" max="45" width="16.85546875" style="174"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4"/>
      <c r="B1" s="171"/>
      <c r="C1" s="171"/>
      <c r="D1" s="171"/>
      <c r="G1" s="171"/>
      <c r="H1" s="6" t="s">
        <v>66</v>
      </c>
      <c r="I1" s="173"/>
      <c r="J1" s="173"/>
      <c r="K1" s="6"/>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row>
    <row r="2" spans="1:44" ht="18.75" x14ac:dyDescent="0.3">
      <c r="A2" s="4"/>
      <c r="B2" s="171"/>
      <c r="C2" s="171"/>
      <c r="D2" s="171"/>
      <c r="E2" s="175"/>
      <c r="F2" s="175"/>
      <c r="G2" s="171"/>
      <c r="H2" s="3" t="s">
        <v>8</v>
      </c>
      <c r="I2" s="173"/>
      <c r="J2" s="173"/>
      <c r="K2" s="3"/>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6"/>
      <c r="AR2" s="176"/>
    </row>
    <row r="3" spans="1:44" ht="18.75" x14ac:dyDescent="0.3">
      <c r="A3" s="177"/>
      <c r="B3" s="171"/>
      <c r="C3" s="171"/>
      <c r="D3" s="171"/>
      <c r="E3" s="175"/>
      <c r="F3" s="175"/>
      <c r="G3" s="171"/>
      <c r="H3" s="3" t="s">
        <v>544</v>
      </c>
      <c r="I3" s="173"/>
      <c r="J3" s="173"/>
      <c r="K3" s="3"/>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6"/>
      <c r="AR3" s="176"/>
    </row>
    <row r="4" spans="1:44" ht="18.75" x14ac:dyDescent="0.3">
      <c r="A4" s="177"/>
      <c r="B4" s="171"/>
      <c r="C4" s="171"/>
      <c r="D4" s="171"/>
      <c r="E4" s="171"/>
      <c r="F4" s="171"/>
      <c r="G4" s="171"/>
      <c r="H4" s="171"/>
      <c r="I4" s="173"/>
      <c r="J4" s="173"/>
      <c r="K4" s="3"/>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8"/>
      <c r="AR4" s="178"/>
    </row>
    <row r="5" spans="1:44" x14ac:dyDescent="0.2">
      <c r="A5" s="379" t="str">
        <f>'1. паспорт местоположение'!A5:C5</f>
        <v>Год раскрытия информации: 2022 год</v>
      </c>
      <c r="B5" s="379"/>
      <c r="C5" s="379"/>
      <c r="D5" s="379"/>
      <c r="E5" s="379"/>
      <c r="F5" s="379"/>
      <c r="G5" s="379"/>
      <c r="H5" s="379"/>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9"/>
      <c r="AR5" s="179"/>
    </row>
    <row r="6" spans="1:44" ht="18.75" x14ac:dyDescent="0.3">
      <c r="A6" s="177"/>
      <c r="B6" s="171"/>
      <c r="C6" s="171"/>
      <c r="D6" s="171"/>
      <c r="E6" s="171"/>
      <c r="F6" s="171"/>
      <c r="G6" s="171"/>
      <c r="H6" s="171"/>
      <c r="I6" s="173"/>
      <c r="J6" s="173"/>
      <c r="K6" s="3"/>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8"/>
      <c r="AR6" s="178"/>
    </row>
    <row r="7" spans="1:44" ht="18.75" x14ac:dyDescent="0.2">
      <c r="A7" s="380" t="s">
        <v>7</v>
      </c>
      <c r="B7" s="380"/>
      <c r="C7" s="380"/>
      <c r="D7" s="380"/>
      <c r="E7" s="380"/>
      <c r="F7" s="380"/>
      <c r="G7" s="380"/>
      <c r="H7" s="380"/>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80"/>
      <c r="AR7" s="180"/>
    </row>
    <row r="8" spans="1:44" ht="18.75" x14ac:dyDescent="0.2">
      <c r="A8" s="198"/>
      <c r="B8" s="198"/>
      <c r="C8" s="198"/>
      <c r="D8" s="198"/>
      <c r="E8" s="198"/>
      <c r="F8" s="198"/>
      <c r="G8" s="198"/>
      <c r="H8" s="198"/>
      <c r="I8" s="198"/>
      <c r="J8" s="198"/>
      <c r="K8" s="198"/>
      <c r="L8" s="2"/>
      <c r="M8" s="2"/>
      <c r="N8" s="2"/>
      <c r="O8" s="2"/>
      <c r="P8" s="2"/>
      <c r="Q8" s="2"/>
      <c r="R8" s="2"/>
      <c r="S8" s="2"/>
      <c r="T8" s="2"/>
      <c r="U8" s="2"/>
      <c r="V8" s="2"/>
      <c r="W8" s="2"/>
      <c r="X8" s="2"/>
      <c r="Y8" s="2"/>
      <c r="Z8" s="171"/>
      <c r="AA8" s="171"/>
      <c r="AB8" s="171"/>
      <c r="AC8" s="171"/>
      <c r="AD8" s="171"/>
      <c r="AE8" s="171"/>
      <c r="AF8" s="171"/>
      <c r="AG8" s="171"/>
      <c r="AH8" s="171"/>
      <c r="AI8" s="171"/>
      <c r="AJ8" s="171"/>
      <c r="AK8" s="171"/>
      <c r="AL8" s="171"/>
      <c r="AM8" s="171"/>
      <c r="AN8" s="171"/>
      <c r="AO8" s="171"/>
      <c r="AP8" s="171"/>
      <c r="AQ8" s="178"/>
      <c r="AR8" s="178"/>
    </row>
    <row r="9" spans="1:44" ht="18.75" x14ac:dyDescent="0.2">
      <c r="A9" s="381" t="str">
        <f>'1. паспорт местоположение'!A9:C9</f>
        <v>Акционерное общество "Россети Янтарь"</v>
      </c>
      <c r="B9" s="381"/>
      <c r="C9" s="381"/>
      <c r="D9" s="381"/>
      <c r="E9" s="381"/>
      <c r="F9" s="381"/>
      <c r="G9" s="381"/>
      <c r="H9" s="3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2"/>
      <c r="AR9" s="182"/>
    </row>
    <row r="10" spans="1:44" x14ac:dyDescent="0.2">
      <c r="A10" s="382" t="s">
        <v>6</v>
      </c>
      <c r="B10" s="382"/>
      <c r="C10" s="382"/>
      <c r="D10" s="382"/>
      <c r="E10" s="382"/>
      <c r="F10" s="382"/>
      <c r="G10" s="382"/>
      <c r="H10" s="382"/>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4"/>
      <c r="AR10" s="184"/>
    </row>
    <row r="11" spans="1:44" ht="18.75" x14ac:dyDescent="0.2">
      <c r="A11" s="198"/>
      <c r="B11" s="198"/>
      <c r="C11" s="198"/>
      <c r="D11" s="198"/>
      <c r="E11" s="198"/>
      <c r="F11" s="198"/>
      <c r="G11" s="198"/>
      <c r="H11" s="198"/>
      <c r="I11" s="198"/>
      <c r="J11" s="198"/>
      <c r="K11" s="198"/>
      <c r="L11" s="2"/>
      <c r="M11" s="2"/>
      <c r="N11" s="2"/>
      <c r="O11" s="2"/>
      <c r="P11" s="2"/>
      <c r="Q11" s="2"/>
      <c r="R11" s="2"/>
      <c r="S11" s="2"/>
      <c r="T11" s="2"/>
      <c r="U11" s="2"/>
      <c r="V11" s="2"/>
      <c r="W11" s="2"/>
      <c r="X11" s="2"/>
      <c r="Y11" s="2"/>
      <c r="Z11" s="171"/>
      <c r="AA11" s="171"/>
      <c r="AB11" s="171"/>
      <c r="AC11" s="171"/>
      <c r="AD11" s="171"/>
      <c r="AE11" s="171"/>
      <c r="AF11" s="171"/>
      <c r="AG11" s="171"/>
      <c r="AH11" s="171"/>
      <c r="AI11" s="171"/>
      <c r="AJ11" s="171"/>
      <c r="AK11" s="171"/>
      <c r="AL11" s="171"/>
      <c r="AM11" s="171"/>
      <c r="AN11" s="171"/>
      <c r="AO11" s="171"/>
      <c r="AP11" s="171"/>
      <c r="AQ11" s="178"/>
      <c r="AR11" s="178"/>
    </row>
    <row r="12" spans="1:44" ht="18.75" x14ac:dyDescent="0.2">
      <c r="A12" s="381" t="str">
        <f>'1. паспорт местоположение'!A12:C12</f>
        <v>K_НИОКР12</v>
      </c>
      <c r="B12" s="381"/>
      <c r="C12" s="381"/>
      <c r="D12" s="381"/>
      <c r="E12" s="381"/>
      <c r="F12" s="381"/>
      <c r="G12" s="381"/>
      <c r="H12" s="3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2"/>
      <c r="AR12" s="182"/>
    </row>
    <row r="13" spans="1:44" x14ac:dyDescent="0.2">
      <c r="A13" s="382" t="s">
        <v>5</v>
      </c>
      <c r="B13" s="382"/>
      <c r="C13" s="382"/>
      <c r="D13" s="382"/>
      <c r="E13" s="382"/>
      <c r="F13" s="382"/>
      <c r="G13" s="382"/>
      <c r="H13" s="382"/>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4"/>
      <c r="AR13" s="184"/>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6"/>
      <c r="AA14" s="186"/>
      <c r="AB14" s="186"/>
      <c r="AC14" s="186"/>
      <c r="AD14" s="186"/>
      <c r="AE14" s="186"/>
      <c r="AF14" s="186"/>
      <c r="AG14" s="186"/>
      <c r="AH14" s="186"/>
      <c r="AI14" s="186"/>
      <c r="AJ14" s="186"/>
      <c r="AK14" s="186"/>
      <c r="AL14" s="186"/>
      <c r="AM14" s="186"/>
      <c r="AN14" s="186"/>
      <c r="AO14" s="186"/>
      <c r="AP14" s="186"/>
      <c r="AQ14" s="187"/>
      <c r="AR14" s="187"/>
    </row>
    <row r="15" spans="1:44" ht="63.75" customHeight="1" x14ac:dyDescent="0.2">
      <c r="A15" s="383"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83"/>
      <c r="C15" s="383"/>
      <c r="D15" s="383"/>
      <c r="E15" s="383"/>
      <c r="F15" s="383"/>
      <c r="G15" s="383"/>
      <c r="H15" s="383"/>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2"/>
      <c r="AR15" s="182"/>
    </row>
    <row r="16" spans="1:44" x14ac:dyDescent="0.2">
      <c r="A16" s="382" t="s">
        <v>4</v>
      </c>
      <c r="B16" s="382"/>
      <c r="C16" s="382"/>
      <c r="D16" s="382"/>
      <c r="E16" s="382"/>
      <c r="F16" s="382"/>
      <c r="G16" s="382"/>
      <c r="H16" s="382"/>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4"/>
      <c r="AR16" s="18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189"/>
      <c r="X17" s="189"/>
      <c r="Y17" s="189"/>
      <c r="Z17" s="189"/>
      <c r="AA17" s="189"/>
      <c r="AB17" s="189"/>
      <c r="AC17" s="189"/>
      <c r="AD17" s="189"/>
      <c r="AE17" s="189"/>
      <c r="AF17" s="189"/>
      <c r="AG17" s="189"/>
      <c r="AH17" s="189"/>
      <c r="AI17" s="189"/>
      <c r="AJ17" s="189"/>
      <c r="AK17" s="189"/>
      <c r="AL17" s="189"/>
      <c r="AM17" s="189"/>
      <c r="AN17" s="189"/>
      <c r="AO17" s="189"/>
      <c r="AP17" s="189"/>
      <c r="AQ17" s="190"/>
      <c r="AR17" s="190"/>
    </row>
    <row r="18" spans="1:44" ht="18.75" x14ac:dyDescent="0.2">
      <c r="A18" s="381" t="s">
        <v>431</v>
      </c>
      <c r="B18" s="381"/>
      <c r="C18" s="381"/>
      <c r="D18" s="381"/>
      <c r="E18" s="381"/>
      <c r="F18" s="381"/>
      <c r="G18" s="381"/>
      <c r="H18" s="38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2"/>
      <c r="AR18" s="192"/>
    </row>
    <row r="19" spans="1:44" x14ac:dyDescent="0.2">
      <c r="A19" s="193"/>
      <c r="Q19" s="194"/>
    </row>
    <row r="20" spans="1:44" s="230" customFormat="1" x14ac:dyDescent="0.25"/>
    <row r="21" spans="1:44" s="230" customFormat="1" ht="16.5" thickBot="1" x14ac:dyDescent="0.3">
      <c r="A21" s="289" t="s">
        <v>300</v>
      </c>
      <c r="B21" s="290" t="s">
        <v>1</v>
      </c>
      <c r="D21" s="367" t="s">
        <v>299</v>
      </c>
      <c r="E21" s="368"/>
      <c r="F21" s="368"/>
      <c r="G21" s="369"/>
    </row>
    <row r="22" spans="1:44" s="230" customFormat="1" x14ac:dyDescent="0.25">
      <c r="A22" s="231" t="s">
        <v>537</v>
      </c>
      <c r="B22" s="232">
        <f>'6.2. Паспорт фин осв ввод'!D30*1000000</f>
        <v>0</v>
      </c>
      <c r="C22" s="230" t="s">
        <v>464</v>
      </c>
      <c r="D22" s="370" t="s">
        <v>298</v>
      </c>
      <c r="E22" s="371"/>
      <c r="F22" s="372"/>
      <c r="G22" s="233">
        <f>IF(SUM(B66:AC66)=0,"не окупается",SUM(B66:AC66))</f>
        <v>6.3042166429325768</v>
      </c>
    </row>
    <row r="23" spans="1:44" s="230" customFormat="1" x14ac:dyDescent="0.25">
      <c r="A23" s="234" t="s">
        <v>297</v>
      </c>
      <c r="B23" s="235">
        <v>10</v>
      </c>
      <c r="D23" s="373" t="s">
        <v>296</v>
      </c>
      <c r="E23" s="374"/>
      <c r="F23" s="375"/>
      <c r="G23" s="277">
        <f>IF(SUM(B67:AC67)=0,"не окупается",SUM(B67:AC67))</f>
        <v>8.0112905771775935</v>
      </c>
    </row>
    <row r="24" spans="1:44" s="230" customFormat="1" ht="16.5" customHeight="1" thickBot="1" x14ac:dyDescent="0.3">
      <c r="A24" s="236" t="s">
        <v>295</v>
      </c>
      <c r="B24" s="237">
        <v>1</v>
      </c>
      <c r="D24" s="376" t="s">
        <v>543</v>
      </c>
      <c r="E24" s="377"/>
      <c r="F24" s="378"/>
      <c r="G24" s="278">
        <f>O64</f>
        <v>864033.56284351426</v>
      </c>
    </row>
    <row r="25" spans="1:44" s="230" customFormat="1" ht="15.75" customHeight="1" x14ac:dyDescent="0.25">
      <c r="A25" s="234" t="s">
        <v>547</v>
      </c>
      <c r="B25" s="238">
        <v>0</v>
      </c>
    </row>
    <row r="26" spans="1:44" s="230" customFormat="1" x14ac:dyDescent="0.25">
      <c r="A26" s="234" t="s">
        <v>294</v>
      </c>
      <c r="B26" s="239" t="s">
        <v>538</v>
      </c>
    </row>
    <row r="27" spans="1:44" s="230" customFormat="1" ht="16.5" thickBot="1" x14ac:dyDescent="0.3">
      <c r="A27" s="236" t="s">
        <v>277</v>
      </c>
      <c r="B27" s="240">
        <v>0.2</v>
      </c>
    </row>
    <row r="28" spans="1:44" s="230" customFormat="1" x14ac:dyDescent="0.25">
      <c r="A28" s="234" t="s">
        <v>293</v>
      </c>
      <c r="B28" s="241"/>
    </row>
    <row r="29" spans="1:44" s="230" customFormat="1" x14ac:dyDescent="0.25">
      <c r="A29" s="242" t="s">
        <v>292</v>
      </c>
      <c r="B29" s="243">
        <v>0.1</v>
      </c>
    </row>
    <row r="30" spans="1:44" s="230" customFormat="1" x14ac:dyDescent="0.25">
      <c r="A30" s="244" t="s">
        <v>291</v>
      </c>
      <c r="B30" s="245">
        <v>0</v>
      </c>
    </row>
    <row r="31" spans="1:44" s="230" customFormat="1" x14ac:dyDescent="0.25">
      <c r="A31" s="244" t="s">
        <v>290</v>
      </c>
      <c r="B31" s="245">
        <v>0.13</v>
      </c>
    </row>
    <row r="32" spans="1:44" s="230" customFormat="1" x14ac:dyDescent="0.25">
      <c r="A32" s="244" t="s">
        <v>289</v>
      </c>
      <c r="B32" s="245">
        <v>1</v>
      </c>
    </row>
    <row r="33" spans="1:15" s="230" customFormat="1" ht="16.5" thickBot="1" x14ac:dyDescent="0.3">
      <c r="A33" s="246" t="s">
        <v>539</v>
      </c>
      <c r="B33" s="247">
        <f>B32*B31+B30*(1-B27)</f>
        <v>0.13</v>
      </c>
    </row>
    <row r="34" spans="1:15" s="230" customFormat="1" x14ac:dyDescent="0.25">
      <c r="A34" s="248" t="s">
        <v>288</v>
      </c>
      <c r="B34" s="77">
        <v>1</v>
      </c>
      <c r="C34" s="77">
        <v>2</v>
      </c>
      <c r="D34" s="77">
        <v>3</v>
      </c>
      <c r="E34" s="77">
        <v>4</v>
      </c>
      <c r="F34" s="77">
        <v>5</v>
      </c>
      <c r="G34" s="77">
        <v>6</v>
      </c>
      <c r="H34" s="77">
        <v>7</v>
      </c>
      <c r="I34" s="77">
        <v>8</v>
      </c>
      <c r="J34" s="77">
        <v>9</v>
      </c>
      <c r="K34" s="77">
        <v>10</v>
      </c>
      <c r="L34" s="77">
        <v>11</v>
      </c>
      <c r="M34" s="77">
        <v>12</v>
      </c>
      <c r="N34" s="77">
        <v>13</v>
      </c>
      <c r="O34" s="77">
        <v>14</v>
      </c>
    </row>
    <row r="35" spans="1:15" s="230" customFormat="1" x14ac:dyDescent="0.25">
      <c r="A35" s="249" t="s">
        <v>287</v>
      </c>
      <c r="B35" s="250">
        <v>0</v>
      </c>
      <c r="C35" s="250">
        <v>0</v>
      </c>
      <c r="D35" s="250">
        <v>5.1003564654479999E-2</v>
      </c>
      <c r="E35" s="250">
        <v>4.9001762230179997E-2</v>
      </c>
      <c r="F35" s="250">
        <v>4.7000273037249997E-2</v>
      </c>
      <c r="G35" s="250">
        <f>F35</f>
        <v>4.7000273037249997E-2</v>
      </c>
      <c r="H35" s="250">
        <f t="shared" ref="H35:O35" si="0">G35</f>
        <v>4.7000273037249997E-2</v>
      </c>
      <c r="I35" s="250">
        <f t="shared" si="0"/>
        <v>4.7000273037249997E-2</v>
      </c>
      <c r="J35" s="250">
        <f t="shared" si="0"/>
        <v>4.7000273037249997E-2</v>
      </c>
      <c r="K35" s="250">
        <f t="shared" si="0"/>
        <v>4.7000273037249997E-2</v>
      </c>
      <c r="L35" s="250">
        <f t="shared" si="0"/>
        <v>4.7000273037249997E-2</v>
      </c>
      <c r="M35" s="250">
        <f t="shared" si="0"/>
        <v>4.7000273037249997E-2</v>
      </c>
      <c r="N35" s="250">
        <f t="shared" si="0"/>
        <v>4.7000273037249997E-2</v>
      </c>
      <c r="O35" s="250">
        <f t="shared" si="0"/>
        <v>4.7000273037249997E-2</v>
      </c>
    </row>
    <row r="36" spans="1:15" s="230" customFormat="1" x14ac:dyDescent="0.25">
      <c r="A36" s="249" t="s">
        <v>286</v>
      </c>
      <c r="B36" s="250">
        <f>B35</f>
        <v>0</v>
      </c>
      <c r="C36" s="250">
        <f t="shared" ref="C36:O36" si="1">(1+B36)*(1+C35)-1</f>
        <v>0</v>
      </c>
      <c r="D36" s="250">
        <f t="shared" si="1"/>
        <v>5.1003564654479971E-2</v>
      </c>
      <c r="E36" s="250">
        <f t="shared" si="1"/>
        <v>0.10250459143275026</v>
      </c>
      <c r="F36" s="250">
        <f t="shared" si="1"/>
        <v>0.1543226082549114</v>
      </c>
      <c r="G36" s="250">
        <f t="shared" si="1"/>
        <v>0.20857608601596289</v>
      </c>
      <c r="H36" s="250">
        <f t="shared" si="1"/>
        <v>0.26537949204500411</v>
      </c>
      <c r="I36" s="250">
        <f t="shared" si="1"/>
        <v>0.324852673666856</v>
      </c>
      <c r="J36" s="250">
        <f t="shared" si="1"/>
        <v>0.38712111106332903</v>
      </c>
      <c r="K36" s="250">
        <f t="shared" si="1"/>
        <v>0.45231618201903911</v>
      </c>
      <c r="L36" s="250">
        <f t="shared" si="1"/>
        <v>0.52057543911035054</v>
      </c>
      <c r="M36" s="250">
        <f t="shared" si="1"/>
        <v>0.59204289992227332</v>
      </c>
      <c r="N36" s="250">
        <f t="shared" si="1"/>
        <v>0.66686935090563559</v>
      </c>
      <c r="O36" s="250">
        <f t="shared" si="1"/>
        <v>0.74521266551562437</v>
      </c>
    </row>
    <row r="37" spans="1:15" s="252" customFormat="1" x14ac:dyDescent="0.25">
      <c r="A37" s="249" t="s">
        <v>465</v>
      </c>
      <c r="B37" s="251">
        <v>0</v>
      </c>
      <c r="C37" s="251">
        <v>0</v>
      </c>
      <c r="D37" s="251">
        <v>0</v>
      </c>
      <c r="E37" s="251">
        <f>SUM(E38:E38)</f>
        <v>427999.554</v>
      </c>
      <c r="F37" s="251">
        <f t="shared" ref="F37:O37" si="2">SUM(F38:F38)</f>
        <v>367099.80000000005</v>
      </c>
      <c r="G37" s="251">
        <f t="shared" si="2"/>
        <v>390271.47500000003</v>
      </c>
      <c r="H37" s="251">
        <f t="shared" si="2"/>
        <v>406833.95</v>
      </c>
      <c r="I37" s="251">
        <f t="shared" si="2"/>
        <v>467758.73739750008</v>
      </c>
      <c r="J37" s="251">
        <f t="shared" si="2"/>
        <v>486469.08689340012</v>
      </c>
      <c r="K37" s="251">
        <f t="shared" si="2"/>
        <v>505927.85036913614</v>
      </c>
      <c r="L37" s="251">
        <f t="shared" si="2"/>
        <v>526164.96438390156</v>
      </c>
      <c r="M37" s="251">
        <f t="shared" si="2"/>
        <v>547211.56295925763</v>
      </c>
      <c r="N37" s="251">
        <f t="shared" si="2"/>
        <v>569100.02547762799</v>
      </c>
      <c r="O37" s="251">
        <f t="shared" si="2"/>
        <v>591864.02649673307</v>
      </c>
    </row>
    <row r="38" spans="1:15" s="252" customFormat="1" hidden="1" x14ac:dyDescent="0.25">
      <c r="A38" s="249" t="s">
        <v>552</v>
      </c>
      <c r="B38" s="253">
        <v>0</v>
      </c>
      <c r="C38" s="254">
        <v>0</v>
      </c>
      <c r="D38" s="254">
        <v>0</v>
      </c>
      <c r="E38" s="254">
        <f>B76</f>
        <v>427999.554</v>
      </c>
      <c r="F38" s="254">
        <f t="shared" ref="F38:O38" si="3">C76</f>
        <v>367099.80000000005</v>
      </c>
      <c r="G38" s="254">
        <f t="shared" si="3"/>
        <v>390271.47500000003</v>
      </c>
      <c r="H38" s="254">
        <f t="shared" si="3"/>
        <v>406833.95</v>
      </c>
      <c r="I38" s="254">
        <f t="shared" si="3"/>
        <v>467758.73739750008</v>
      </c>
      <c r="J38" s="254">
        <f t="shared" si="3"/>
        <v>486469.08689340012</v>
      </c>
      <c r="K38" s="254">
        <f t="shared" si="3"/>
        <v>505927.85036913614</v>
      </c>
      <c r="L38" s="254">
        <f t="shared" si="3"/>
        <v>526164.96438390156</v>
      </c>
      <c r="M38" s="254">
        <f t="shared" si="3"/>
        <v>547211.56295925763</v>
      </c>
      <c r="N38" s="254">
        <f t="shared" si="3"/>
        <v>569100.02547762799</v>
      </c>
      <c r="O38" s="254">
        <f t="shared" si="3"/>
        <v>591864.02649673307</v>
      </c>
    </row>
    <row r="39" spans="1:15" s="230" customFormat="1" ht="16.5" thickBot="1" x14ac:dyDescent="0.3"/>
    <row r="40" spans="1:15" s="230" customFormat="1" x14ac:dyDescent="0.25">
      <c r="A40" s="291" t="s">
        <v>466</v>
      </c>
      <c r="B40" s="77">
        <v>1</v>
      </c>
      <c r="C40" s="77">
        <v>2</v>
      </c>
      <c r="D40" s="77">
        <v>3</v>
      </c>
      <c r="E40" s="77">
        <v>4</v>
      </c>
      <c r="F40" s="77">
        <v>5</v>
      </c>
      <c r="G40" s="77">
        <v>6</v>
      </c>
      <c r="H40" s="77">
        <v>7</v>
      </c>
      <c r="I40" s="77">
        <v>8</v>
      </c>
      <c r="J40" s="77">
        <v>9</v>
      </c>
      <c r="K40" s="77">
        <v>10</v>
      </c>
      <c r="L40" s="77">
        <v>11</v>
      </c>
      <c r="M40" s="77">
        <v>12</v>
      </c>
      <c r="N40" s="77">
        <v>13</v>
      </c>
      <c r="O40" s="77">
        <v>14</v>
      </c>
    </row>
    <row r="41" spans="1:15" s="252" customFormat="1" x14ac:dyDescent="0.25">
      <c r="A41" s="249" t="s">
        <v>285</v>
      </c>
      <c r="B41" s="255"/>
      <c r="C41" s="255">
        <f>C37*B24</f>
        <v>0</v>
      </c>
      <c r="D41" s="255">
        <f>D37*B24</f>
        <v>0</v>
      </c>
      <c r="E41" s="255">
        <f>E37*B24</f>
        <v>427999.554</v>
      </c>
      <c r="F41" s="255">
        <f>F37*B24</f>
        <v>367099.80000000005</v>
      </c>
      <c r="G41" s="255">
        <f>G37*B24</f>
        <v>390271.47500000003</v>
      </c>
      <c r="H41" s="255">
        <f>H37*B24</f>
        <v>406833.95</v>
      </c>
      <c r="I41" s="255">
        <f>I37*B24</f>
        <v>467758.73739750008</v>
      </c>
      <c r="J41" s="255">
        <f>J37*B24</f>
        <v>486469.08689340012</v>
      </c>
      <c r="K41" s="255">
        <f>K37*B24</f>
        <v>505927.85036913614</v>
      </c>
      <c r="L41" s="255">
        <f>L37*B24</f>
        <v>526164.96438390156</v>
      </c>
      <c r="M41" s="255">
        <f>M37*B24</f>
        <v>547211.56295925763</v>
      </c>
      <c r="N41" s="255">
        <f>N37*B24</f>
        <v>569100.02547762799</v>
      </c>
      <c r="O41" s="255">
        <f>O37*B24</f>
        <v>591864.02649673307</v>
      </c>
    </row>
    <row r="42" spans="1:15" s="252" customFormat="1" x14ac:dyDescent="0.25">
      <c r="A42" s="249" t="s">
        <v>540</v>
      </c>
      <c r="B42" s="255"/>
      <c r="C42" s="255">
        <f t="shared" ref="C42:O42" si="4">SUM(C43:C43)</f>
        <v>0</v>
      </c>
      <c r="D42" s="255">
        <f t="shared" si="4"/>
        <v>0</v>
      </c>
      <c r="E42" s="255">
        <f t="shared" si="4"/>
        <v>0</v>
      </c>
      <c r="F42" s="255">
        <f t="shared" si="4"/>
        <v>0</v>
      </c>
      <c r="G42" s="255">
        <f t="shared" si="4"/>
        <v>0</v>
      </c>
      <c r="H42" s="255">
        <f t="shared" si="4"/>
        <v>0</v>
      </c>
      <c r="I42" s="255">
        <f t="shared" si="4"/>
        <v>0</v>
      </c>
      <c r="J42" s="255">
        <f t="shared" si="4"/>
        <v>0</v>
      </c>
      <c r="K42" s="255">
        <f t="shared" si="4"/>
        <v>0</v>
      </c>
      <c r="L42" s="255">
        <f t="shared" si="4"/>
        <v>0</v>
      </c>
      <c r="M42" s="255">
        <f t="shared" si="4"/>
        <v>0</v>
      </c>
      <c r="N42" s="255">
        <f t="shared" si="4"/>
        <v>0</v>
      </c>
      <c r="O42" s="255">
        <f t="shared" si="4"/>
        <v>0</v>
      </c>
    </row>
    <row r="43" spans="1:15" s="258" customFormat="1" x14ac:dyDescent="0.25">
      <c r="A43" s="256" t="s">
        <v>548</v>
      </c>
      <c r="B43" s="257"/>
      <c r="C43" s="257">
        <f>-B25</f>
        <v>0</v>
      </c>
      <c r="D43" s="257">
        <f t="shared" ref="D43:O43" si="5">C43*(1+D35)</f>
        <v>0</v>
      </c>
      <c r="E43" s="257">
        <f t="shared" si="5"/>
        <v>0</v>
      </c>
      <c r="F43" s="257">
        <f t="shared" si="5"/>
        <v>0</v>
      </c>
      <c r="G43" s="257">
        <f t="shared" si="5"/>
        <v>0</v>
      </c>
      <c r="H43" s="257">
        <f t="shared" si="5"/>
        <v>0</v>
      </c>
      <c r="I43" s="257">
        <f t="shared" si="5"/>
        <v>0</v>
      </c>
      <c r="J43" s="257">
        <f t="shared" si="5"/>
        <v>0</v>
      </c>
      <c r="K43" s="257">
        <f t="shared" si="5"/>
        <v>0</v>
      </c>
      <c r="L43" s="257">
        <f t="shared" si="5"/>
        <v>0</v>
      </c>
      <c r="M43" s="257">
        <f t="shared" si="5"/>
        <v>0</v>
      </c>
      <c r="N43" s="257">
        <f t="shared" si="5"/>
        <v>0</v>
      </c>
      <c r="O43" s="257">
        <f t="shared" si="5"/>
        <v>0</v>
      </c>
    </row>
    <row r="44" spans="1:15" s="230" customFormat="1" ht="31.5" x14ac:dyDescent="0.25">
      <c r="A44" s="259" t="s">
        <v>284</v>
      </c>
      <c r="B44" s="255"/>
      <c r="C44" s="255">
        <f t="shared" ref="C44:O44" si="6">C41+C42</f>
        <v>0</v>
      </c>
      <c r="D44" s="255">
        <f t="shared" si="6"/>
        <v>0</v>
      </c>
      <c r="E44" s="255">
        <f t="shared" si="6"/>
        <v>427999.554</v>
      </c>
      <c r="F44" s="255">
        <f t="shared" si="6"/>
        <v>367099.80000000005</v>
      </c>
      <c r="G44" s="255">
        <f t="shared" si="6"/>
        <v>390271.47500000003</v>
      </c>
      <c r="H44" s="255">
        <f t="shared" si="6"/>
        <v>406833.95</v>
      </c>
      <c r="I44" s="255">
        <f t="shared" si="6"/>
        <v>467758.73739750008</v>
      </c>
      <c r="J44" s="255">
        <f t="shared" si="6"/>
        <v>486469.08689340012</v>
      </c>
      <c r="K44" s="255">
        <f t="shared" si="6"/>
        <v>505927.85036913614</v>
      </c>
      <c r="L44" s="255">
        <f t="shared" si="6"/>
        <v>526164.96438390156</v>
      </c>
      <c r="M44" s="255">
        <f t="shared" si="6"/>
        <v>547211.56295925763</v>
      </c>
      <c r="N44" s="255">
        <f t="shared" si="6"/>
        <v>569100.02547762799</v>
      </c>
      <c r="O44" s="255">
        <f t="shared" si="6"/>
        <v>591864.02649673307</v>
      </c>
    </row>
    <row r="45" spans="1:15" s="230" customFormat="1" x14ac:dyDescent="0.25">
      <c r="A45" s="260" t="s">
        <v>279</v>
      </c>
      <c r="B45" s="257"/>
      <c r="E45" s="257"/>
      <c r="F45" s="257">
        <f>-$B$22/$B$23</f>
        <v>0</v>
      </c>
      <c r="G45" s="257">
        <f t="shared" ref="G45:N45" si="7">F45</f>
        <v>0</v>
      </c>
      <c r="H45" s="257">
        <f t="shared" si="7"/>
        <v>0</v>
      </c>
      <c r="I45" s="257">
        <f t="shared" si="7"/>
        <v>0</v>
      </c>
      <c r="J45" s="257">
        <f t="shared" si="7"/>
        <v>0</v>
      </c>
      <c r="K45" s="257">
        <f t="shared" si="7"/>
        <v>0</v>
      </c>
      <c r="L45" s="257">
        <f t="shared" si="7"/>
        <v>0</v>
      </c>
      <c r="M45" s="257">
        <f t="shared" si="7"/>
        <v>0</v>
      </c>
      <c r="N45" s="257">
        <f t="shared" si="7"/>
        <v>0</v>
      </c>
      <c r="O45" s="261"/>
    </row>
    <row r="46" spans="1:15" s="230" customFormat="1" ht="31.5" x14ac:dyDescent="0.25">
      <c r="A46" s="259" t="s">
        <v>280</v>
      </c>
      <c r="B46" s="255"/>
      <c r="C46" s="255">
        <f>C44+C45</f>
        <v>0</v>
      </c>
      <c r="D46" s="255">
        <f t="shared" ref="D46:O46" si="8">D44+D45</f>
        <v>0</v>
      </c>
      <c r="E46" s="255">
        <f>E44+E45</f>
        <v>427999.554</v>
      </c>
      <c r="F46" s="255">
        <f t="shared" si="8"/>
        <v>367099.80000000005</v>
      </c>
      <c r="G46" s="255">
        <f t="shared" si="8"/>
        <v>390271.47500000003</v>
      </c>
      <c r="H46" s="255">
        <f t="shared" si="8"/>
        <v>406833.95</v>
      </c>
      <c r="I46" s="255">
        <f t="shared" si="8"/>
        <v>467758.73739750008</v>
      </c>
      <c r="J46" s="255">
        <f t="shared" si="8"/>
        <v>486469.08689340012</v>
      </c>
      <c r="K46" s="255">
        <f t="shared" si="8"/>
        <v>505927.85036913614</v>
      </c>
      <c r="L46" s="255">
        <f t="shared" si="8"/>
        <v>526164.96438390156</v>
      </c>
      <c r="M46" s="255">
        <f t="shared" si="8"/>
        <v>547211.56295925763</v>
      </c>
      <c r="N46" s="255">
        <f t="shared" si="8"/>
        <v>569100.02547762799</v>
      </c>
      <c r="O46" s="255">
        <f t="shared" si="8"/>
        <v>591864.02649673307</v>
      </c>
    </row>
    <row r="47" spans="1:15" s="230" customFormat="1" x14ac:dyDescent="0.25">
      <c r="A47" s="262" t="s">
        <v>278</v>
      </c>
      <c r="B47" s="255"/>
      <c r="C47" s="255"/>
      <c r="D47" s="255"/>
      <c r="E47" s="255"/>
      <c r="F47" s="255"/>
      <c r="G47" s="255"/>
      <c r="H47" s="255"/>
      <c r="I47" s="255"/>
      <c r="J47" s="255"/>
      <c r="K47" s="255"/>
      <c r="L47" s="255"/>
      <c r="M47" s="255"/>
      <c r="N47" s="255"/>
      <c r="O47" s="255"/>
    </row>
    <row r="48" spans="1:15" s="230" customFormat="1" x14ac:dyDescent="0.25">
      <c r="A48" s="262" t="s">
        <v>283</v>
      </c>
      <c r="B48" s="255"/>
      <c r="C48" s="255">
        <f>C46+C47</f>
        <v>0</v>
      </c>
      <c r="D48" s="255">
        <f t="shared" ref="D48:O48" si="9">D46+D47</f>
        <v>0</v>
      </c>
      <c r="E48" s="255">
        <f t="shared" si="9"/>
        <v>427999.554</v>
      </c>
      <c r="F48" s="255">
        <f t="shared" si="9"/>
        <v>367099.80000000005</v>
      </c>
      <c r="G48" s="255">
        <f t="shared" si="9"/>
        <v>390271.47500000003</v>
      </c>
      <c r="H48" s="255">
        <f t="shared" si="9"/>
        <v>406833.95</v>
      </c>
      <c r="I48" s="255">
        <f t="shared" si="9"/>
        <v>467758.73739750008</v>
      </c>
      <c r="J48" s="255">
        <f t="shared" si="9"/>
        <v>486469.08689340012</v>
      </c>
      <c r="K48" s="255">
        <f t="shared" si="9"/>
        <v>505927.85036913614</v>
      </c>
      <c r="L48" s="255">
        <f t="shared" si="9"/>
        <v>526164.96438390156</v>
      </c>
      <c r="M48" s="255">
        <f t="shared" si="9"/>
        <v>547211.56295925763</v>
      </c>
      <c r="N48" s="255">
        <f t="shared" si="9"/>
        <v>569100.02547762799</v>
      </c>
      <c r="O48" s="255">
        <f t="shared" si="9"/>
        <v>591864.02649673307</v>
      </c>
    </row>
    <row r="49" spans="1:15" s="230" customFormat="1" x14ac:dyDescent="0.25">
      <c r="A49" s="262" t="s">
        <v>277</v>
      </c>
      <c r="B49" s="255"/>
      <c r="C49" s="255">
        <f>-C48*B27</f>
        <v>0</v>
      </c>
      <c r="D49" s="255">
        <f>-D48*B27</f>
        <v>0</v>
      </c>
      <c r="E49" s="255">
        <f>-E48*B27</f>
        <v>-85599.910800000012</v>
      </c>
      <c r="F49" s="255">
        <f>-F48*B27</f>
        <v>-73419.960000000006</v>
      </c>
      <c r="G49" s="255">
        <f>-G48*B27</f>
        <v>-78054.295000000013</v>
      </c>
      <c r="H49" s="255">
        <f>-H48*B27</f>
        <v>-81366.790000000008</v>
      </c>
      <c r="I49" s="255">
        <f>-I48*B27</f>
        <v>-93551.747479500016</v>
      </c>
      <c r="J49" s="255">
        <f>-J48*B27</f>
        <v>-97293.817378680033</v>
      </c>
      <c r="K49" s="255">
        <f>-K48*B27</f>
        <v>-101185.57007382723</v>
      </c>
      <c r="L49" s="255">
        <f>-L48*B27</f>
        <v>-105232.99287678032</v>
      </c>
      <c r="M49" s="255">
        <f>-M48*B27</f>
        <v>-109442.31259185153</v>
      </c>
      <c r="N49" s="255">
        <f>-N48*B27</f>
        <v>-113820.0050955256</v>
      </c>
      <c r="O49" s="255">
        <f>-O48*B27</f>
        <v>-118372.80529934663</v>
      </c>
    </row>
    <row r="50" spans="1:15" s="230" customFormat="1" ht="16.5" thickBot="1" x14ac:dyDescent="0.3">
      <c r="A50" s="263" t="s">
        <v>282</v>
      </c>
      <c r="B50" s="264"/>
      <c r="C50" s="264">
        <f>C48+C49</f>
        <v>0</v>
      </c>
      <c r="D50" s="264">
        <f t="shared" ref="D50:O50" si="10">D48+D49</f>
        <v>0</v>
      </c>
      <c r="E50" s="264">
        <f t="shared" si="10"/>
        <v>342399.64319999999</v>
      </c>
      <c r="F50" s="264">
        <f t="shared" si="10"/>
        <v>293679.84000000003</v>
      </c>
      <c r="G50" s="264">
        <f t="shared" si="10"/>
        <v>312217.18000000005</v>
      </c>
      <c r="H50" s="264">
        <f t="shared" si="10"/>
        <v>325467.16000000003</v>
      </c>
      <c r="I50" s="264">
        <f t="shared" si="10"/>
        <v>374206.98991800006</v>
      </c>
      <c r="J50" s="264">
        <f t="shared" si="10"/>
        <v>389175.26951472007</v>
      </c>
      <c r="K50" s="264">
        <f t="shared" si="10"/>
        <v>404742.28029530891</v>
      </c>
      <c r="L50" s="264">
        <f t="shared" si="10"/>
        <v>420931.97150712123</v>
      </c>
      <c r="M50" s="264">
        <f t="shared" si="10"/>
        <v>437769.25036740612</v>
      </c>
      <c r="N50" s="264">
        <f t="shared" si="10"/>
        <v>455280.0203821024</v>
      </c>
      <c r="O50" s="264">
        <f t="shared" si="10"/>
        <v>473491.22119738645</v>
      </c>
    </row>
    <row r="51" spans="1:15" s="230" customFormat="1" ht="16.5" thickBot="1" x14ac:dyDescent="0.3"/>
    <row r="52" spans="1:15" s="230" customFormat="1" x14ac:dyDescent="0.25">
      <c r="A52" s="291" t="s">
        <v>281</v>
      </c>
      <c r="B52" s="77">
        <v>1</v>
      </c>
      <c r="C52" s="77">
        <v>2</v>
      </c>
      <c r="D52" s="77">
        <v>3</v>
      </c>
      <c r="E52" s="77">
        <v>4</v>
      </c>
      <c r="F52" s="77">
        <v>5</v>
      </c>
      <c r="G52" s="77">
        <v>6</v>
      </c>
      <c r="H52" s="77">
        <v>7</v>
      </c>
      <c r="I52" s="77">
        <v>8</v>
      </c>
      <c r="J52" s="77">
        <v>9</v>
      </c>
      <c r="K52" s="77">
        <v>10</v>
      </c>
      <c r="L52" s="77">
        <v>11</v>
      </c>
      <c r="M52" s="77">
        <v>12</v>
      </c>
      <c r="N52" s="77">
        <v>13</v>
      </c>
      <c r="O52" s="77">
        <v>14</v>
      </c>
    </row>
    <row r="53" spans="1:15" s="230" customFormat="1" ht="31.5" x14ac:dyDescent="0.25">
      <c r="A53" s="265" t="s">
        <v>280</v>
      </c>
      <c r="B53" s="255"/>
      <c r="C53" s="255">
        <f t="shared" ref="C53:O53" si="11">C46</f>
        <v>0</v>
      </c>
      <c r="D53" s="255">
        <f t="shared" si="11"/>
        <v>0</v>
      </c>
      <c r="E53" s="255">
        <f t="shared" si="11"/>
        <v>427999.554</v>
      </c>
      <c r="F53" s="255">
        <f t="shared" si="11"/>
        <v>367099.80000000005</v>
      </c>
      <c r="G53" s="255">
        <f t="shared" si="11"/>
        <v>390271.47500000003</v>
      </c>
      <c r="H53" s="255">
        <f t="shared" si="11"/>
        <v>406833.95</v>
      </c>
      <c r="I53" s="255">
        <f t="shared" si="11"/>
        <v>467758.73739750008</v>
      </c>
      <c r="J53" s="255">
        <f t="shared" si="11"/>
        <v>486469.08689340012</v>
      </c>
      <c r="K53" s="255">
        <f t="shared" si="11"/>
        <v>505927.85036913614</v>
      </c>
      <c r="L53" s="255">
        <f t="shared" si="11"/>
        <v>526164.96438390156</v>
      </c>
      <c r="M53" s="255">
        <f t="shared" si="11"/>
        <v>547211.56295925763</v>
      </c>
      <c r="N53" s="255">
        <f t="shared" si="11"/>
        <v>569100.02547762799</v>
      </c>
      <c r="O53" s="255">
        <f t="shared" si="11"/>
        <v>591864.02649673307</v>
      </c>
    </row>
    <row r="54" spans="1:15" s="230" customFormat="1" x14ac:dyDescent="0.25">
      <c r="A54" s="262" t="s">
        <v>279</v>
      </c>
      <c r="B54" s="255"/>
      <c r="C54" s="255">
        <f>-C45</f>
        <v>0</v>
      </c>
      <c r="D54" s="255">
        <f t="shared" ref="D54:O54" si="12">-D45</f>
        <v>0</v>
      </c>
      <c r="E54" s="255">
        <f t="shared" si="12"/>
        <v>0</v>
      </c>
      <c r="F54" s="255">
        <f t="shared" si="12"/>
        <v>0</v>
      </c>
      <c r="G54" s="255">
        <f t="shared" si="12"/>
        <v>0</v>
      </c>
      <c r="H54" s="255">
        <f t="shared" si="12"/>
        <v>0</v>
      </c>
      <c r="I54" s="255">
        <f t="shared" si="12"/>
        <v>0</v>
      </c>
      <c r="J54" s="255">
        <f t="shared" si="12"/>
        <v>0</v>
      </c>
      <c r="K54" s="255">
        <f t="shared" si="12"/>
        <v>0</v>
      </c>
      <c r="L54" s="255">
        <f t="shared" si="12"/>
        <v>0</v>
      </c>
      <c r="M54" s="255">
        <f t="shared" si="12"/>
        <v>0</v>
      </c>
      <c r="N54" s="255">
        <f t="shared" si="12"/>
        <v>0</v>
      </c>
      <c r="O54" s="255">
        <f t="shared" si="12"/>
        <v>0</v>
      </c>
    </row>
    <row r="55" spans="1:15" s="230" customFormat="1" x14ac:dyDescent="0.25">
      <c r="A55" s="262" t="s">
        <v>278</v>
      </c>
      <c r="B55" s="257"/>
      <c r="C55" s="257"/>
      <c r="D55" s="257"/>
      <c r="E55" s="257"/>
      <c r="F55" s="257"/>
      <c r="G55" s="257"/>
      <c r="H55" s="257"/>
      <c r="I55" s="257"/>
      <c r="J55" s="257"/>
      <c r="K55" s="257"/>
      <c r="L55" s="257"/>
      <c r="M55" s="257"/>
      <c r="N55" s="257"/>
      <c r="O55" s="257"/>
    </row>
    <row r="56" spans="1:15" s="230" customFormat="1" x14ac:dyDescent="0.25">
      <c r="A56" s="262" t="s">
        <v>277</v>
      </c>
      <c r="B56" s="255"/>
      <c r="C56" s="255">
        <f>C49</f>
        <v>0</v>
      </c>
      <c r="D56" s="255">
        <f t="shared" ref="D56:O56" si="13">D49</f>
        <v>0</v>
      </c>
      <c r="E56" s="255">
        <f t="shared" si="13"/>
        <v>-85599.910800000012</v>
      </c>
      <c r="F56" s="255">
        <f t="shared" si="13"/>
        <v>-73419.960000000006</v>
      </c>
      <c r="G56" s="255">
        <f t="shared" si="13"/>
        <v>-78054.295000000013</v>
      </c>
      <c r="H56" s="255">
        <f t="shared" si="13"/>
        <v>-81366.790000000008</v>
      </c>
      <c r="I56" s="255">
        <f t="shared" si="13"/>
        <v>-93551.747479500016</v>
      </c>
      <c r="J56" s="255">
        <f t="shared" si="13"/>
        <v>-97293.817378680033</v>
      </c>
      <c r="K56" s="255">
        <f t="shared" si="13"/>
        <v>-101185.57007382723</v>
      </c>
      <c r="L56" s="255">
        <f t="shared" si="13"/>
        <v>-105232.99287678032</v>
      </c>
      <c r="M56" s="255">
        <f t="shared" si="13"/>
        <v>-109442.31259185153</v>
      </c>
      <c r="N56" s="255">
        <f t="shared" si="13"/>
        <v>-113820.0050955256</v>
      </c>
      <c r="O56" s="255">
        <f t="shared" si="13"/>
        <v>-118372.80529934663</v>
      </c>
    </row>
    <row r="57" spans="1:15" s="230" customFormat="1" x14ac:dyDescent="0.25">
      <c r="A57" s="266" t="s">
        <v>276</v>
      </c>
      <c r="B57" s="255">
        <f>IF(((SUM($B$41:B41)+SUM($B$42:B42))+SUM($B$59:B59))&lt;0,((SUM($B$41:B41)+SUM($B$42:B42))+SUM($B$59:B59))*0.2-SUM($A$57:A57),IF(SUM($A$57:A57)&lt;0,0-SUM($A$57:A57),0))</f>
        <v>-113955.92200000001</v>
      </c>
      <c r="C57" s="255">
        <f>IF(((SUM($B$41:C41)+SUM($B$42:C42))+SUM($B$59:C59))&lt;0,((SUM($B$41:C41)+SUM($B$42:C42))+SUM($B$59:C59))*0.2-SUM($A$57:B57),IF(SUM($A$57:B57)&lt;0,0-SUM($A$57:B57),0))</f>
        <v>-59691.197999999989</v>
      </c>
      <c r="D57" s="255">
        <f>IF(((SUM($B$41:D41)+SUM($B$42:D42))+SUM($B$59:D59))&lt;0,((SUM($B$41:D41)+SUM($B$42:D42))+SUM($B$59:D59))*0.2-SUM($A$57:C57),IF(SUM($A$57:C57)&lt;0,0-SUM($A$57:C57),0))</f>
        <v>-35814.717999999993</v>
      </c>
      <c r="E57" s="255">
        <f>IF(((SUM($B$41:E41)+SUM($B$42:E42))+SUM($B$59:E59))&lt;0,((SUM($B$41:E41)+SUM($B$42:E42))+SUM($B$59:E59))*0.2-SUM($A$57:D57),IF(SUM($A$57:D57)&lt;0,0-SUM($A$57:D57),0))</f>
        <v>85599.910799999998</v>
      </c>
      <c r="F57" s="255">
        <f>IF(((SUM($B$41:F41)+SUM($B$42:F42))+SUM($B$59:F59))&lt;0,((SUM($B$41:F41)+SUM($B$42:F42))+SUM($B$59:F59))*0.2-SUM($A$57:E57),IF(SUM($A$57:E57)&lt;0,0-SUM($A$57:E57),0))</f>
        <v>73419.960000000006</v>
      </c>
      <c r="G57" s="255">
        <f>IF(((SUM($B$41:G41)+SUM($B$42:G42))+SUM($B$59:G59))&lt;0,((SUM($B$41:G41)+SUM($B$42:G42))+SUM($B$59:G59))*0.2-SUM($A$57:F57),IF(SUM($A$57:F57)&lt;0,0-SUM($A$57:F57),0))</f>
        <v>50441.967199999985</v>
      </c>
      <c r="H57" s="255">
        <f>IF(((SUM($B$41:H41)+SUM($B$42:H42))+SUM($B$59:H59))&lt;0,((SUM($B$41:H41)+SUM($B$42:H42))+SUM($B$59:H59))*0.2-SUM($A$57:G57),IF(SUM($A$57:G57)&lt;0,0-SUM($A$57:G57),0))</f>
        <v>0</v>
      </c>
      <c r="I57" s="255">
        <f>IF(((SUM($B$41:I41)+SUM($B$42:I42))+SUM($B$59:I59))&lt;0,((SUM($B$41:I41)+SUM($B$42:I42))+SUM($B$59:I59))*0.2-SUM($A$57:H57),IF(SUM($A$57:H57)&lt;0,0-SUM($A$57:H57),0))</f>
        <v>0</v>
      </c>
      <c r="J57" s="255">
        <f>IF(((SUM($B$41:J41)+SUM($B$42:J42))+SUM($B$59:J59))&lt;0,((SUM($B$41:J41)+SUM($B$42:J42))+SUM($B$59:J59))*0.2-SUM($A$57:I57),IF(SUM($A$57:I57)&lt;0,0-SUM($A$57:I57),0))</f>
        <v>0</v>
      </c>
      <c r="K57" s="255">
        <f>IF(((SUM($B$41:K41)+SUM($B$42:K42))+SUM($B$59:K59))&lt;0,((SUM($B$41:K41)+SUM($B$42:K42))+SUM($B$59:K59))*0.2-SUM($A$57:J57),IF(SUM($A$57:J57)&lt;0,0-SUM($A$57:J57),0))</f>
        <v>0</v>
      </c>
      <c r="L57" s="255">
        <f>IF(((SUM($B$41:L41)+SUM($B$42:L42))+SUM($B$59:L59))&lt;0,((SUM($B$41:L41)+SUM($B$42:L42))+SUM($B$59:L59))*0.2-SUM($A$57:K57),IF(SUM($A$57:K57)&lt;0,0-SUM($A$57:K57),0))</f>
        <v>0</v>
      </c>
      <c r="M57" s="255">
        <f>IF(((SUM($B$41:M41)+SUM($B$42:M42))+SUM($B$59:M59))&lt;0,((SUM($B$41:M41)+SUM($B$42:M42))+SUM($B$59:M59))*0.2-SUM($A$57:L57),IF(SUM($A$57:L57)&lt;0,0-SUM($A$57:L57),0))</f>
        <v>0</v>
      </c>
      <c r="N57" s="255">
        <f>IF(((SUM($B$41:N41)+SUM($B$42:N42))+SUM($B$59:N59))&lt;0,((SUM($B$41:N41)+SUM($B$42:N42))+SUM($B$59:N59))*0.2-SUM($A$57:M57),IF(SUM($A$57:M57)&lt;0,0-SUM($A$57:M57),0))</f>
        <v>0</v>
      </c>
      <c r="O57" s="255">
        <f>IF(((SUM($B$41:O41)+SUM($B$42:O42))+SUM($B$59:O59))&lt;0,((SUM($B$41:O41)+SUM($B$42:O42))+SUM($B$59:O59))*0.2-SUM($A$57:N57),IF(SUM($A$57:N57)&lt;0,0-SUM($A$57:N57),0))</f>
        <v>0</v>
      </c>
    </row>
    <row r="58" spans="1:15" s="230" customFormat="1" x14ac:dyDescent="0.25">
      <c r="A58" s="262" t="s">
        <v>275</v>
      </c>
      <c r="B58" s="261"/>
      <c r="C58" s="261"/>
      <c r="D58" s="261"/>
      <c r="E58" s="257"/>
      <c r="F58" s="257"/>
      <c r="G58" s="257"/>
      <c r="H58" s="257"/>
      <c r="I58" s="257"/>
      <c r="J58" s="261"/>
      <c r="K58" s="261"/>
      <c r="L58" s="261"/>
      <c r="M58" s="261"/>
      <c r="N58" s="261"/>
      <c r="O58" s="261"/>
    </row>
    <row r="59" spans="1:15" s="230" customFormat="1" x14ac:dyDescent="0.25">
      <c r="A59" s="267" t="s">
        <v>541</v>
      </c>
      <c r="B59" s="255">
        <f>'6.2. Паспорт фин осв ввод'!G30*-1*1000000</f>
        <v>-569779.61</v>
      </c>
      <c r="C59" s="255">
        <f>'6.2. Паспорт фин осв ввод'!J30*-1*1000000</f>
        <v>-298455.99</v>
      </c>
      <c r="D59" s="255">
        <f>'6.2. Паспорт фин осв ввод'!N30*-1*1000000</f>
        <v>-179073.59</v>
      </c>
      <c r="E59" s="255"/>
      <c r="F59" s="255"/>
      <c r="G59" s="255"/>
      <c r="H59" s="255"/>
      <c r="I59" s="255"/>
      <c r="J59" s="255"/>
      <c r="K59" s="255"/>
      <c r="L59" s="255"/>
      <c r="M59" s="255"/>
      <c r="N59" s="255"/>
      <c r="O59" s="255"/>
    </row>
    <row r="60" spans="1:15" s="230" customFormat="1" x14ac:dyDescent="0.25">
      <c r="A60" s="268" t="s">
        <v>274</v>
      </c>
      <c r="B60" s="255">
        <f t="shared" ref="B60:C60" si="14">SUM(B53:B59)</f>
        <v>-683735.53200000001</v>
      </c>
      <c r="C60" s="255">
        <f t="shared" si="14"/>
        <v>-358147.18799999997</v>
      </c>
      <c r="D60" s="255">
        <f t="shared" ref="D60:O60" si="15">SUM(D53:D59)</f>
        <v>-214888.30799999999</v>
      </c>
      <c r="E60" s="255">
        <f t="shared" si="15"/>
        <v>427999.554</v>
      </c>
      <c r="F60" s="255">
        <f t="shared" si="15"/>
        <v>367099.80000000005</v>
      </c>
      <c r="G60" s="255">
        <f t="shared" si="15"/>
        <v>362659.14720000001</v>
      </c>
      <c r="H60" s="255">
        <f t="shared" si="15"/>
        <v>325467.16000000003</v>
      </c>
      <c r="I60" s="255">
        <f t="shared" si="15"/>
        <v>374206.98991800006</v>
      </c>
      <c r="J60" s="255">
        <f t="shared" si="15"/>
        <v>389175.26951472007</v>
      </c>
      <c r="K60" s="255">
        <f t="shared" si="15"/>
        <v>404742.28029530891</v>
      </c>
      <c r="L60" s="255">
        <f t="shared" si="15"/>
        <v>420931.97150712123</v>
      </c>
      <c r="M60" s="255">
        <f t="shared" si="15"/>
        <v>437769.25036740612</v>
      </c>
      <c r="N60" s="255">
        <f t="shared" si="15"/>
        <v>455280.0203821024</v>
      </c>
      <c r="O60" s="255">
        <f t="shared" si="15"/>
        <v>473491.22119738645</v>
      </c>
    </row>
    <row r="61" spans="1:15" s="252" customFormat="1" x14ac:dyDescent="0.25">
      <c r="A61" s="269" t="s">
        <v>273</v>
      </c>
      <c r="B61" s="255">
        <f>SUM($B$60:B60)</f>
        <v>-683735.53200000001</v>
      </c>
      <c r="C61" s="255">
        <f>SUM($B$60:C60)</f>
        <v>-1041882.72</v>
      </c>
      <c r="D61" s="255">
        <f>SUM($B$60:D60)</f>
        <v>-1256771.0279999999</v>
      </c>
      <c r="E61" s="255">
        <f>SUM($B$60:E60)</f>
        <v>-828771.47399999993</v>
      </c>
      <c r="F61" s="255">
        <f>SUM($B$60:F60)</f>
        <v>-461671.67399999988</v>
      </c>
      <c r="G61" s="255">
        <f>SUM($B$60:G60)</f>
        <v>-99012.526799999876</v>
      </c>
      <c r="H61" s="255">
        <f>SUM($B$60:H60)</f>
        <v>226454.63320000016</v>
      </c>
      <c r="I61" s="255">
        <f>SUM($B$60:I60)</f>
        <v>600661.62311800022</v>
      </c>
      <c r="J61" s="255">
        <f>SUM($B$60:J60)</f>
        <v>989836.89263272029</v>
      </c>
      <c r="K61" s="255">
        <f>SUM($B$60:K60)</f>
        <v>1394579.1729280292</v>
      </c>
      <c r="L61" s="255">
        <f>SUM($B$60:L60)</f>
        <v>1815511.1444351505</v>
      </c>
      <c r="M61" s="255">
        <f>SUM($B$60:M60)</f>
        <v>2253280.3948025568</v>
      </c>
      <c r="N61" s="255">
        <f>SUM($B$60:N60)</f>
        <v>2708560.4151846594</v>
      </c>
      <c r="O61" s="255">
        <f>SUM($B$60:O60)</f>
        <v>3182051.6363820457</v>
      </c>
    </row>
    <row r="62" spans="1:15" s="230" customFormat="1" x14ac:dyDescent="0.25">
      <c r="A62" s="262" t="s">
        <v>542</v>
      </c>
      <c r="B62" s="270">
        <f>1/(1+B31)^B73</f>
        <v>1</v>
      </c>
      <c r="C62" s="270">
        <f>1/(1+B31)^C73</f>
        <v>1</v>
      </c>
      <c r="D62" s="270">
        <f>1/(1+B31)^D73</f>
        <v>0.94072086838359736</v>
      </c>
      <c r="E62" s="270">
        <f>1/(1+B31)^E73</f>
        <v>0.83249634370229864</v>
      </c>
      <c r="F62" s="270">
        <f>1/(1+B31)^F73</f>
        <v>0.73672242805513155</v>
      </c>
      <c r="G62" s="270">
        <f>1/(1+B31)^G73</f>
        <v>0.65196675049126696</v>
      </c>
      <c r="H62" s="270">
        <f>1/(1+B31)^H73</f>
        <v>0.57696172609846641</v>
      </c>
      <c r="I62" s="270">
        <f>1/(1+B31)^I73</f>
        <v>0.51058559831722694</v>
      </c>
      <c r="J62" s="270">
        <f>1/(1+B31)^J73</f>
        <v>0.45184566222763445</v>
      </c>
      <c r="K62" s="270">
        <f>1/(1+B31)^K73</f>
        <v>0.39986341790056151</v>
      </c>
      <c r="L62" s="270">
        <f>1/(1+B31)^L73</f>
        <v>0.35386143177040841</v>
      </c>
      <c r="M62" s="270">
        <f>1/(1+B31)^M73</f>
        <v>0.31315170953133498</v>
      </c>
      <c r="N62" s="270">
        <f>1/(1+B31)^N73</f>
        <v>0.27712540666489821</v>
      </c>
      <c r="O62" s="270">
        <f>1/(1+B31)^O73</f>
        <v>0.24524372271229933</v>
      </c>
    </row>
    <row r="63" spans="1:15" s="230" customFormat="1" ht="31.5" x14ac:dyDescent="0.25">
      <c r="A63" s="271" t="s">
        <v>272</v>
      </c>
      <c r="B63" s="255">
        <f t="shared" ref="B63:O63" si="16">B60*B62</f>
        <v>-683735.53200000001</v>
      </c>
      <c r="C63" s="255">
        <f t="shared" si="16"/>
        <v>-358147.18799999997</v>
      </c>
      <c r="D63" s="255">
        <f t="shared" si="16"/>
        <v>-202149.91570724192</v>
      </c>
      <c r="E63" s="255">
        <f t="shared" si="16"/>
        <v>356308.06381121452</v>
      </c>
      <c r="F63" s="255">
        <f t="shared" si="16"/>
        <v>270450.65599455324</v>
      </c>
      <c r="G63" s="255">
        <f t="shared" si="16"/>
        <v>236441.70573591805</v>
      </c>
      <c r="H63" s="255">
        <f t="shared" si="16"/>
        <v>187782.09442196577</v>
      </c>
      <c r="I63" s="255">
        <f t="shared" si="16"/>
        <v>191064.69984177058</v>
      </c>
      <c r="J63" s="255">
        <f t="shared" si="16"/>
        <v>175847.15737649682</v>
      </c>
      <c r="K63" s="255">
        <f t="shared" si="16"/>
        <v>161841.63156774931</v>
      </c>
      <c r="L63" s="255">
        <f t="shared" si="16"/>
        <v>148951.59011545067</v>
      </c>
      <c r="M63" s="255">
        <f t="shared" si="16"/>
        <v>137088.18913280423</v>
      </c>
      <c r="N63" s="255">
        <f t="shared" si="16"/>
        <v>126169.66079479328</v>
      </c>
      <c r="O63" s="255">
        <f t="shared" si="16"/>
        <v>116120.74975803983</v>
      </c>
    </row>
    <row r="64" spans="1:15" s="230" customFormat="1" x14ac:dyDescent="0.25">
      <c r="A64" s="271" t="s">
        <v>271</v>
      </c>
      <c r="B64" s="255">
        <f>SUM($B$63:B63)</f>
        <v>-683735.53200000001</v>
      </c>
      <c r="C64" s="255">
        <f>SUM($B$63:C63)</f>
        <v>-1041882.72</v>
      </c>
      <c r="D64" s="255">
        <f>SUM($B$63:D63)</f>
        <v>-1244032.6357072419</v>
      </c>
      <c r="E64" s="255">
        <f>SUM($B$63:E63)</f>
        <v>-887724.57189602742</v>
      </c>
      <c r="F64" s="255">
        <f>SUM($B$63:F63)</f>
        <v>-617273.91590147419</v>
      </c>
      <c r="G64" s="255">
        <f>SUM($B$63:G63)</f>
        <v>-380832.21016555617</v>
      </c>
      <c r="H64" s="255">
        <f>SUM($B$63:H63)</f>
        <v>-193050.1157435904</v>
      </c>
      <c r="I64" s="255">
        <f>SUM($B$63:I63)</f>
        <v>-1985.4159018198261</v>
      </c>
      <c r="J64" s="255">
        <f>SUM($B$63:J63)</f>
        <v>173861.74147467699</v>
      </c>
      <c r="K64" s="255">
        <f>SUM($B$63:K63)</f>
        <v>335703.3730424263</v>
      </c>
      <c r="L64" s="255">
        <f>SUM($B$63:L63)</f>
        <v>484654.96315787698</v>
      </c>
      <c r="M64" s="255">
        <f>SUM($B$63:M63)</f>
        <v>621743.15229068114</v>
      </c>
      <c r="N64" s="255">
        <f>SUM($B$63:N63)</f>
        <v>747912.81308547442</v>
      </c>
      <c r="O64" s="255">
        <f>SUM($B$63:O63)</f>
        <v>864033.56284351426</v>
      </c>
    </row>
    <row r="65" spans="1:16" s="230" customFormat="1" x14ac:dyDescent="0.25">
      <c r="A65" s="272" t="s">
        <v>270</v>
      </c>
      <c r="B65" s="273">
        <f>IF((ISERR(IRR($B$60:B60))),0,IF(IRR($B$60:B60)&lt;0,0,IRR($B$60:B60)))</f>
        <v>0</v>
      </c>
      <c r="C65" s="273">
        <f>IF((ISERR(IRR($B$60:C60))),0,IF(IRR($B$60:C60)&lt;0,0,IRR($B$42:C60)))</f>
        <v>0</v>
      </c>
      <c r="D65" s="273">
        <f>IF((ISERR(IRR($B$60:D60))),0,IF(IRR($B$60:D60)&lt;0,0,IRR($B$60:D60)))</f>
        <v>0</v>
      </c>
      <c r="E65" s="273">
        <f>IF((ISERR(IRR($B$60:E60))),0,IF(IRR($B$60:E60)&lt;0,0,IRR($B$60:E60)))</f>
        <v>0</v>
      </c>
      <c r="F65" s="273">
        <f>IF((ISERR(IRR($B$60:F60))),0,IF(IRR($B$60:F60)&lt;0,0,IRR($B$60:F60)))</f>
        <v>0</v>
      </c>
      <c r="G65" s="273">
        <f>IF((ISERR(IRR($B$60:G60))),0,IF(IRR($B$60:G60)&lt;0,0,IRR($B$60:G60)))</f>
        <v>0</v>
      </c>
      <c r="H65" s="273">
        <f>IF((ISERR(IRR($B$60:H60))),0,IF(IRR($B$60:H60)&lt;0,0,IRR($B$60:H60)))</f>
        <v>4.5135174873432993E-2</v>
      </c>
      <c r="I65" s="273">
        <f>IF((ISERR(IRR($B$60:I60))),0,IF(IRR($B$60:I60)&lt;0,0,IRR($B$60:I60)))</f>
        <v>9.6929028560158947E-2</v>
      </c>
      <c r="J65" s="273">
        <f>IF((ISERR(IRR($B$60:J60))),0,IF(IRR($B$60:J60)&lt;0,0,IRR($B$60:J60)))</f>
        <v>0.13243424176833107</v>
      </c>
      <c r="K65" s="273">
        <f>IF((ISERR(IRR($B$60:K60))),0,IF(IRR($B$60:K60)&lt;0,0,IRR($B$60:K60)))</f>
        <v>0.15760847782332088</v>
      </c>
      <c r="L65" s="273">
        <f>IF((ISERR(IRR($B$60:L60))),0,IF(IRR($B$60:L60)&lt;0,0,IRR($B$60:L60)))</f>
        <v>0.17593675625151461</v>
      </c>
      <c r="M65" s="273">
        <f>IF((ISERR(IRR($B$60:M60))),0,IF(IRR($B$60:M60)&lt;0,0,IRR($B$60:M60)))</f>
        <v>0.18956827319229319</v>
      </c>
      <c r="N65" s="273">
        <f>IF((ISERR(IRR($B$60:N60))),0,IF(IRR($B$60:N60)&lt;0,0,IRR($B$60:N60)))</f>
        <v>0.19988516057086847</v>
      </c>
      <c r="O65" s="273">
        <f>IF((ISERR(IRR($B$60:O60))),0,IF(IRR($B$60:O60)&lt;0,0,IRR($B$60:O60)))</f>
        <v>0.20780737098588076</v>
      </c>
    </row>
    <row r="66" spans="1:16" s="230" customFormat="1" x14ac:dyDescent="0.25">
      <c r="A66" s="272" t="s">
        <v>269</v>
      </c>
      <c r="B66" s="270">
        <f t="shared" ref="B66:O66" si="17">IF(AND(B61&gt;0,A61&lt;0),(B52-(B61/(B61-A61))),0)</f>
        <v>0</v>
      </c>
      <c r="C66" s="270">
        <f t="shared" si="17"/>
        <v>0</v>
      </c>
      <c r="D66" s="270">
        <f t="shared" si="17"/>
        <v>0</v>
      </c>
      <c r="E66" s="270">
        <f t="shared" si="17"/>
        <v>0</v>
      </c>
      <c r="F66" s="270">
        <f t="shared" si="17"/>
        <v>0</v>
      </c>
      <c r="G66" s="270">
        <f t="shared" si="17"/>
        <v>0</v>
      </c>
      <c r="H66" s="270">
        <f t="shared" si="17"/>
        <v>6.3042166429325768</v>
      </c>
      <c r="I66" s="270">
        <f t="shared" si="17"/>
        <v>0</v>
      </c>
      <c r="J66" s="270">
        <f t="shared" si="17"/>
        <v>0</v>
      </c>
      <c r="K66" s="270">
        <f t="shared" si="17"/>
        <v>0</v>
      </c>
      <c r="L66" s="270">
        <f t="shared" si="17"/>
        <v>0</v>
      </c>
      <c r="M66" s="270">
        <f t="shared" si="17"/>
        <v>0</v>
      </c>
      <c r="N66" s="270">
        <f t="shared" si="17"/>
        <v>0</v>
      </c>
      <c r="O66" s="270">
        <f t="shared" si="17"/>
        <v>0</v>
      </c>
    </row>
    <row r="67" spans="1:16" s="230" customFormat="1" ht="16.5" thickBot="1" x14ac:dyDescent="0.3">
      <c r="A67" s="274" t="s">
        <v>268</v>
      </c>
      <c r="B67" s="275">
        <f>IF(AND(B64&gt;0,A64&lt;0),(B52-(B64/(B64-A64))),0)</f>
        <v>0</v>
      </c>
      <c r="C67" s="275">
        <f t="shared" ref="C67:O67" si="18">IF(AND(C64&gt;0,B64&lt;0),(C52-(C64/(C64-B64))),0)</f>
        <v>0</v>
      </c>
      <c r="D67" s="275">
        <f t="shared" si="18"/>
        <v>0</v>
      </c>
      <c r="E67" s="275">
        <f t="shared" si="18"/>
        <v>0</v>
      </c>
      <c r="F67" s="275">
        <f t="shared" si="18"/>
        <v>0</v>
      </c>
      <c r="G67" s="275">
        <f t="shared" si="18"/>
        <v>0</v>
      </c>
      <c r="H67" s="275">
        <f t="shared" si="18"/>
        <v>0</v>
      </c>
      <c r="I67" s="275">
        <f t="shared" si="18"/>
        <v>0</v>
      </c>
      <c r="J67" s="275">
        <f t="shared" si="18"/>
        <v>8.0112905771775935</v>
      </c>
      <c r="K67" s="275">
        <f t="shared" si="18"/>
        <v>0</v>
      </c>
      <c r="L67" s="275">
        <f t="shared" si="18"/>
        <v>0</v>
      </c>
      <c r="M67" s="275">
        <f t="shared" si="18"/>
        <v>0</v>
      </c>
      <c r="N67" s="275">
        <f t="shared" si="18"/>
        <v>0</v>
      </c>
      <c r="O67" s="275">
        <f t="shared" si="18"/>
        <v>0</v>
      </c>
    </row>
    <row r="68" spans="1:16" s="230" customFormat="1" x14ac:dyDescent="0.25">
      <c r="A68" s="78"/>
      <c r="B68" s="276">
        <v>2020</v>
      </c>
      <c r="C68" s="276">
        <f t="shared" ref="C68:O68" si="19">B68+1</f>
        <v>2021</v>
      </c>
      <c r="D68" s="276">
        <f t="shared" si="19"/>
        <v>2022</v>
      </c>
      <c r="E68" s="276">
        <f t="shared" si="19"/>
        <v>2023</v>
      </c>
      <c r="F68" s="276">
        <f t="shared" si="19"/>
        <v>2024</v>
      </c>
      <c r="G68" s="276">
        <f t="shared" si="19"/>
        <v>2025</v>
      </c>
      <c r="H68" s="276">
        <f t="shared" si="19"/>
        <v>2026</v>
      </c>
      <c r="I68" s="276">
        <f t="shared" si="19"/>
        <v>2027</v>
      </c>
      <c r="J68" s="276">
        <f t="shared" si="19"/>
        <v>2028</v>
      </c>
      <c r="K68" s="276">
        <f t="shared" si="19"/>
        <v>2029</v>
      </c>
      <c r="L68" s="276">
        <f t="shared" si="19"/>
        <v>2030</v>
      </c>
      <c r="M68" s="276">
        <f t="shared" si="19"/>
        <v>2031</v>
      </c>
      <c r="N68" s="276">
        <f t="shared" si="19"/>
        <v>2032</v>
      </c>
      <c r="O68" s="276">
        <f t="shared" si="19"/>
        <v>2033</v>
      </c>
      <c r="P68" s="276"/>
    </row>
    <row r="69" spans="1:16" s="230" customFormat="1" x14ac:dyDescent="0.25"/>
    <row r="70" spans="1:16" s="230" customFormat="1" x14ac:dyDescent="0.25"/>
    <row r="71" spans="1:16" s="230" customFormat="1" x14ac:dyDescent="0.25"/>
    <row r="72" spans="1:16" s="230" customFormat="1" x14ac:dyDescent="0.25"/>
    <row r="73" spans="1:16" s="311" customFormat="1" hidden="1" x14ac:dyDescent="0.25">
      <c r="A73" s="309" t="s">
        <v>546</v>
      </c>
      <c r="B73" s="310">
        <v>0</v>
      </c>
      <c r="C73" s="310">
        <v>0</v>
      </c>
      <c r="D73" s="310">
        <v>0.5</v>
      </c>
      <c r="E73" s="310">
        <f>D73+1</f>
        <v>1.5</v>
      </c>
      <c r="F73" s="310">
        <f t="shared" ref="F73:O73" si="20">E73+1</f>
        <v>2.5</v>
      </c>
      <c r="G73" s="310">
        <f t="shared" si="20"/>
        <v>3.5</v>
      </c>
      <c r="H73" s="310">
        <f t="shared" si="20"/>
        <v>4.5</v>
      </c>
      <c r="I73" s="310">
        <f t="shared" si="20"/>
        <v>5.5</v>
      </c>
      <c r="J73" s="310">
        <f t="shared" si="20"/>
        <v>6.5</v>
      </c>
      <c r="K73" s="310">
        <f t="shared" si="20"/>
        <v>7.5</v>
      </c>
      <c r="L73" s="310">
        <f t="shared" si="20"/>
        <v>8.5</v>
      </c>
      <c r="M73" s="310">
        <f t="shared" si="20"/>
        <v>9.5</v>
      </c>
      <c r="N73" s="310">
        <f t="shared" si="20"/>
        <v>10.5</v>
      </c>
      <c r="O73" s="310">
        <f t="shared" si="20"/>
        <v>11.5</v>
      </c>
      <c r="P73" s="310"/>
    </row>
    <row r="74" spans="1:16" s="230" customFormat="1" hidden="1" x14ac:dyDescent="0.25">
      <c r="A74" s="279"/>
      <c r="B74" s="280">
        <v>2022</v>
      </c>
      <c r="C74" s="280">
        <v>2023</v>
      </c>
      <c r="D74" s="280">
        <v>2024</v>
      </c>
      <c r="E74" s="280">
        <v>2025</v>
      </c>
      <c r="F74" s="280">
        <v>2026</v>
      </c>
      <c r="G74" s="280">
        <v>2027</v>
      </c>
      <c r="H74" s="280">
        <v>2028</v>
      </c>
      <c r="I74" s="280">
        <v>2029</v>
      </c>
      <c r="J74" s="280">
        <v>2030</v>
      </c>
      <c r="K74" s="280">
        <v>2031</v>
      </c>
      <c r="L74" s="280">
        <v>2032</v>
      </c>
      <c r="M74" s="280">
        <v>2033</v>
      </c>
      <c r="N74" s="280">
        <v>2034</v>
      </c>
      <c r="O74" s="280">
        <v>2035</v>
      </c>
    </row>
    <row r="75" spans="1:16" s="230" customFormat="1" hidden="1" x14ac:dyDescent="0.25">
      <c r="A75" s="281" t="s">
        <v>545</v>
      </c>
      <c r="B75" s="282">
        <v>1</v>
      </c>
      <c r="C75" s="282">
        <v>2</v>
      </c>
      <c r="D75" s="282">
        <v>3</v>
      </c>
      <c r="E75" s="282">
        <v>4</v>
      </c>
      <c r="F75" s="282">
        <v>5</v>
      </c>
      <c r="G75" s="282">
        <v>6</v>
      </c>
      <c r="H75" s="282">
        <v>7</v>
      </c>
      <c r="I75" s="282">
        <v>8</v>
      </c>
      <c r="J75" s="282">
        <v>9</v>
      </c>
      <c r="K75" s="282">
        <v>10</v>
      </c>
      <c r="L75" s="276"/>
      <c r="M75" s="276"/>
      <c r="N75" s="276"/>
      <c r="O75" s="276"/>
      <c r="P75" s="276"/>
    </row>
    <row r="76" spans="1:16" s="230" customFormat="1" hidden="1" x14ac:dyDescent="0.25">
      <c r="A76" s="283" t="s">
        <v>549</v>
      </c>
      <c r="B76" s="284">
        <f>B80*B82</f>
        <v>427999.554</v>
      </c>
      <c r="C76" s="284">
        <f>C80*C82</f>
        <v>367099.80000000005</v>
      </c>
      <c r="D76" s="284">
        <f>D80*D82</f>
        <v>390271.47500000003</v>
      </c>
      <c r="E76" s="284">
        <f t="shared" ref="E76:O76" si="21">E80*E82</f>
        <v>406833.95</v>
      </c>
      <c r="F76" s="284">
        <f t="shared" si="21"/>
        <v>467758.73739750008</v>
      </c>
      <c r="G76" s="284">
        <f t="shared" si="21"/>
        <v>486469.08689340012</v>
      </c>
      <c r="H76" s="284">
        <f t="shared" si="21"/>
        <v>505927.85036913614</v>
      </c>
      <c r="I76" s="284">
        <f t="shared" si="21"/>
        <v>526164.96438390156</v>
      </c>
      <c r="J76" s="284">
        <f t="shared" si="21"/>
        <v>547211.56295925763</v>
      </c>
      <c r="K76" s="284">
        <f t="shared" si="21"/>
        <v>569100.02547762799</v>
      </c>
      <c r="L76" s="284">
        <f t="shared" si="21"/>
        <v>591864.02649673307</v>
      </c>
      <c r="M76" s="284">
        <f t="shared" si="21"/>
        <v>615538.58755660243</v>
      </c>
      <c r="N76" s="284">
        <f t="shared" si="21"/>
        <v>640160.13105886662</v>
      </c>
      <c r="O76" s="284">
        <f t="shared" si="21"/>
        <v>665766.53630122123</v>
      </c>
      <c r="P76" s="276"/>
    </row>
    <row r="77" spans="1:16" s="230" customFormat="1" hidden="1" x14ac:dyDescent="0.25">
      <c r="A77" s="285"/>
      <c r="B77" s="286"/>
      <c r="C77" s="286"/>
      <c r="D77" s="286"/>
      <c r="E77" s="286"/>
      <c r="F77" s="286"/>
      <c r="G77" s="286"/>
      <c r="H77" s="286"/>
      <c r="I77" s="286"/>
      <c r="J77" s="286"/>
      <c r="K77" s="286"/>
      <c r="L77" s="286"/>
      <c r="M77" s="286"/>
      <c r="N77" s="286"/>
      <c r="O77" s="286"/>
      <c r="P77" s="276"/>
    </row>
    <row r="78" spans="1:16" s="230" customFormat="1" hidden="1" x14ac:dyDescent="0.25">
      <c r="A78" s="285"/>
      <c r="B78" s="286"/>
      <c r="C78" s="286"/>
      <c r="D78" s="286"/>
      <c r="E78" s="286"/>
      <c r="F78" s="286"/>
      <c r="G78" s="286"/>
      <c r="H78" s="286"/>
      <c r="I78" s="286"/>
      <c r="J78" s="286"/>
      <c r="K78" s="286"/>
      <c r="L78" s="286"/>
      <c r="M78" s="286"/>
      <c r="N78" s="286"/>
      <c r="O78" s="286"/>
      <c r="P78" s="276"/>
    </row>
    <row r="79" spans="1:16" s="230" customFormat="1" hidden="1" x14ac:dyDescent="0.25">
      <c r="A79" s="285"/>
      <c r="B79" s="286"/>
      <c r="C79" s="286"/>
      <c r="D79" s="286"/>
      <c r="E79" s="286"/>
      <c r="F79" s="286"/>
      <c r="G79" s="286"/>
      <c r="H79" s="286"/>
      <c r="I79" s="286"/>
      <c r="J79" s="286"/>
      <c r="K79" s="286"/>
      <c r="L79" s="286"/>
      <c r="M79" s="286"/>
      <c r="N79" s="286"/>
      <c r="O79" s="286"/>
      <c r="P79" s="276"/>
    </row>
    <row r="80" spans="1:16" s="230" customFormat="1" hidden="1" x14ac:dyDescent="0.25">
      <c r="A80" s="285" t="s">
        <v>550</v>
      </c>
      <c r="B80" s="286">
        <v>17119982.16</v>
      </c>
      <c r="C80" s="286">
        <v>14683992</v>
      </c>
      <c r="D80" s="286">
        <v>15610859</v>
      </c>
      <c r="E80" s="286">
        <v>16273358</v>
      </c>
      <c r="F80" s="286">
        <v>18710349.495900001</v>
      </c>
      <c r="G80" s="286">
        <f t="shared" ref="G80:N80" si="22">F80*1.04</f>
        <v>19458763.475736003</v>
      </c>
      <c r="H80" s="286">
        <f t="shared" si="22"/>
        <v>20237114.014765445</v>
      </c>
      <c r="I80" s="286">
        <f t="shared" si="22"/>
        <v>21046598.575356063</v>
      </c>
      <c r="J80" s="286">
        <f t="shared" si="22"/>
        <v>21888462.518370304</v>
      </c>
      <c r="K80" s="286">
        <f t="shared" si="22"/>
        <v>22764001.019105118</v>
      </c>
      <c r="L80" s="286">
        <f t="shared" si="22"/>
        <v>23674561.059869323</v>
      </c>
      <c r="M80" s="286">
        <f t="shared" si="22"/>
        <v>24621543.502264097</v>
      </c>
      <c r="N80" s="286">
        <f t="shared" si="22"/>
        <v>25606405.242354661</v>
      </c>
      <c r="O80" s="286">
        <f>N80*1.04</f>
        <v>26630661.452048849</v>
      </c>
      <c r="P80" s="276"/>
    </row>
    <row r="81" spans="1:16" s="230" customFormat="1" hidden="1" x14ac:dyDescent="0.25">
      <c r="A81" s="285" t="s">
        <v>21</v>
      </c>
      <c r="B81" s="286">
        <v>1</v>
      </c>
      <c r="C81" s="286">
        <v>1</v>
      </c>
      <c r="D81" s="286">
        <v>1</v>
      </c>
      <c r="E81" s="286">
        <v>1</v>
      </c>
      <c r="F81" s="286">
        <v>1</v>
      </c>
      <c r="G81" s="286">
        <v>1</v>
      </c>
      <c r="H81" s="286">
        <v>1</v>
      </c>
      <c r="I81" s="286">
        <v>1</v>
      </c>
      <c r="J81" s="286">
        <v>1</v>
      </c>
      <c r="K81" s="286">
        <v>1</v>
      </c>
      <c r="L81" s="286">
        <v>1</v>
      </c>
      <c r="M81" s="286">
        <v>1</v>
      </c>
      <c r="N81" s="286">
        <v>1</v>
      </c>
      <c r="O81" s="286">
        <v>1</v>
      </c>
      <c r="P81" s="276"/>
    </row>
    <row r="82" spans="1:16" s="230" customFormat="1" hidden="1" x14ac:dyDescent="0.25">
      <c r="A82" s="285" t="s">
        <v>551</v>
      </c>
      <c r="B82" s="287">
        <v>2.5000000000000001E-2</v>
      </c>
      <c r="C82" s="287">
        <v>2.5000000000000001E-2</v>
      </c>
      <c r="D82" s="287">
        <v>2.5000000000000001E-2</v>
      </c>
      <c r="E82" s="287">
        <v>2.5000000000000001E-2</v>
      </c>
      <c r="F82" s="287">
        <v>2.5000000000000001E-2</v>
      </c>
      <c r="G82" s="287">
        <v>2.5000000000000001E-2</v>
      </c>
      <c r="H82" s="287">
        <v>2.5000000000000001E-2</v>
      </c>
      <c r="I82" s="287">
        <v>2.5000000000000001E-2</v>
      </c>
      <c r="J82" s="287">
        <v>2.5000000000000001E-2</v>
      </c>
      <c r="K82" s="287">
        <v>2.5000000000000001E-2</v>
      </c>
      <c r="L82" s="287">
        <v>2.5000000000000001E-2</v>
      </c>
      <c r="M82" s="287">
        <v>2.5000000000000001E-2</v>
      </c>
      <c r="N82" s="287">
        <v>2.5000000000000001E-2</v>
      </c>
      <c r="O82" s="287">
        <v>2.5000000000000001E-2</v>
      </c>
      <c r="P82" s="276"/>
    </row>
    <row r="83" spans="1:16" s="230" customFormat="1" x14ac:dyDescent="0.25">
      <c r="A83"/>
      <c r="B83"/>
      <c r="C83"/>
      <c r="D83"/>
      <c r="E83"/>
      <c r="F83"/>
      <c r="G83"/>
      <c r="H83"/>
      <c r="I83"/>
      <c r="J83"/>
      <c r="K83"/>
      <c r="P83" s="276"/>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0" zoomScaleSheetLayoutView="80" workbookViewId="0">
      <selection activeCell="E39" sqref="E39"/>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544</v>
      </c>
    </row>
    <row r="4" spans="1:44" ht="18.75" x14ac:dyDescent="0.3">
      <c r="K4" s="3"/>
    </row>
    <row r="5" spans="1:44" x14ac:dyDescent="0.25">
      <c r="A5" s="315" t="str">
        <f>'2. паспорт  ТП'!A4:S4</f>
        <v>Год раскрытия информации: 2022 год</v>
      </c>
      <c r="B5" s="315"/>
      <c r="C5" s="315"/>
      <c r="D5" s="315"/>
      <c r="E5" s="315"/>
      <c r="F5" s="315"/>
      <c r="G5" s="315"/>
      <c r="H5" s="315"/>
      <c r="I5" s="315"/>
      <c r="J5" s="315"/>
      <c r="K5" s="315"/>
      <c r="L5" s="31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19" t="s">
        <v>7</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3" t="str">
        <f>'1. паспорт местоположение'!A9:C9</f>
        <v>Акционерное общество "Россети Янтарь"</v>
      </c>
      <c r="B9" s="323"/>
      <c r="C9" s="323"/>
      <c r="D9" s="323"/>
      <c r="E9" s="323"/>
      <c r="F9" s="323"/>
      <c r="G9" s="323"/>
      <c r="H9" s="323"/>
      <c r="I9" s="323"/>
      <c r="J9" s="323"/>
      <c r="K9" s="323"/>
      <c r="L9" s="323"/>
    </row>
    <row r="10" spans="1:44" x14ac:dyDescent="0.25">
      <c r="A10" s="316" t="s">
        <v>6</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3" t="str">
        <f>'1. паспорт местоположение'!A12:C12</f>
        <v>K_НИОКР12</v>
      </c>
      <c r="B12" s="323"/>
      <c r="C12" s="323"/>
      <c r="D12" s="323"/>
      <c r="E12" s="323"/>
      <c r="F12" s="323"/>
      <c r="G12" s="323"/>
      <c r="H12" s="323"/>
      <c r="I12" s="323"/>
      <c r="J12" s="323"/>
      <c r="K12" s="323"/>
      <c r="L12" s="323"/>
    </row>
    <row r="13" spans="1:44" x14ac:dyDescent="0.25">
      <c r="A13" s="316" t="s">
        <v>5</v>
      </c>
      <c r="B13" s="316"/>
      <c r="C13" s="316"/>
      <c r="D13" s="316"/>
      <c r="E13" s="316"/>
      <c r="F13" s="316"/>
      <c r="G13" s="316"/>
      <c r="H13" s="316"/>
      <c r="I13" s="316"/>
      <c r="J13" s="316"/>
      <c r="K13" s="316"/>
      <c r="L13" s="316"/>
    </row>
    <row r="14" spans="1:44" ht="18.75" x14ac:dyDescent="0.25">
      <c r="A14" s="326"/>
      <c r="B14" s="326"/>
      <c r="C14" s="326"/>
      <c r="D14" s="326"/>
      <c r="E14" s="326"/>
      <c r="F14" s="326"/>
      <c r="G14" s="326"/>
      <c r="H14" s="326"/>
      <c r="I14" s="326"/>
      <c r="J14" s="326"/>
      <c r="K14" s="326"/>
      <c r="L14" s="326"/>
    </row>
    <row r="15" spans="1:44" ht="33.75" customHeight="1" x14ac:dyDescent="0.25">
      <c r="A15" s="334"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34"/>
      <c r="C15" s="334"/>
      <c r="D15" s="334"/>
      <c r="E15" s="334"/>
      <c r="F15" s="334"/>
      <c r="G15" s="334"/>
      <c r="H15" s="334"/>
      <c r="I15" s="334"/>
      <c r="J15" s="334"/>
      <c r="K15" s="334"/>
      <c r="L15" s="334"/>
    </row>
    <row r="16" spans="1:44" x14ac:dyDescent="0.25">
      <c r="A16" s="316" t="s">
        <v>4</v>
      </c>
      <c r="B16" s="316"/>
      <c r="C16" s="316"/>
      <c r="D16" s="316"/>
      <c r="E16" s="316"/>
      <c r="F16" s="316"/>
      <c r="G16" s="316"/>
      <c r="H16" s="316"/>
      <c r="I16" s="316"/>
      <c r="J16" s="316"/>
      <c r="K16" s="316"/>
      <c r="L16" s="316"/>
    </row>
    <row r="17" spans="1:12" ht="15.75" customHeight="1" x14ac:dyDescent="0.25">
      <c r="L17" s="92"/>
    </row>
    <row r="18" spans="1:12" x14ac:dyDescent="0.25">
      <c r="K18" s="43"/>
    </row>
    <row r="19" spans="1:12" ht="15.75" customHeight="1" x14ac:dyDescent="0.25">
      <c r="A19" s="384" t="s">
        <v>432</v>
      </c>
      <c r="B19" s="384"/>
      <c r="C19" s="384"/>
      <c r="D19" s="384"/>
      <c r="E19" s="384"/>
      <c r="F19" s="384"/>
      <c r="G19" s="384"/>
      <c r="H19" s="384"/>
      <c r="I19" s="384"/>
      <c r="J19" s="384"/>
      <c r="K19" s="384"/>
      <c r="L19" s="384"/>
    </row>
    <row r="20" spans="1:12" x14ac:dyDescent="0.25">
      <c r="A20" s="93"/>
      <c r="B20" s="93"/>
      <c r="C20" s="42"/>
      <c r="D20" s="42"/>
      <c r="E20" s="42"/>
      <c r="F20" s="42"/>
      <c r="G20" s="42"/>
      <c r="H20" s="42"/>
      <c r="I20" s="42"/>
      <c r="J20" s="42"/>
      <c r="K20" s="42"/>
      <c r="L20" s="42"/>
    </row>
    <row r="21" spans="1:12" ht="28.5" customHeight="1" x14ac:dyDescent="0.25">
      <c r="A21" s="385" t="s">
        <v>218</v>
      </c>
      <c r="B21" s="385" t="s">
        <v>217</v>
      </c>
      <c r="C21" s="391" t="s">
        <v>364</v>
      </c>
      <c r="D21" s="391"/>
      <c r="E21" s="391"/>
      <c r="F21" s="391"/>
      <c r="G21" s="391"/>
      <c r="H21" s="391"/>
      <c r="I21" s="386" t="s">
        <v>216</v>
      </c>
      <c r="J21" s="388" t="s">
        <v>366</v>
      </c>
      <c r="K21" s="385" t="s">
        <v>215</v>
      </c>
      <c r="L21" s="387" t="s">
        <v>365</v>
      </c>
    </row>
    <row r="22" spans="1:12" ht="58.5" customHeight="1" x14ac:dyDescent="0.25">
      <c r="A22" s="385"/>
      <c r="B22" s="385"/>
      <c r="C22" s="392" t="s">
        <v>570</v>
      </c>
      <c r="D22" s="392"/>
      <c r="E22" s="392" t="s">
        <v>9</v>
      </c>
      <c r="F22" s="392"/>
      <c r="G22" s="392" t="s">
        <v>571</v>
      </c>
      <c r="H22" s="392"/>
      <c r="I22" s="386"/>
      <c r="J22" s="389"/>
      <c r="K22" s="385"/>
      <c r="L22" s="387"/>
    </row>
    <row r="23" spans="1:12" ht="31.5" x14ac:dyDescent="0.25">
      <c r="A23" s="385"/>
      <c r="B23" s="385"/>
      <c r="C23" s="41" t="s">
        <v>214</v>
      </c>
      <c r="D23" s="41" t="s">
        <v>213</v>
      </c>
      <c r="E23" s="41" t="s">
        <v>214</v>
      </c>
      <c r="F23" s="41" t="s">
        <v>213</v>
      </c>
      <c r="G23" s="41" t="s">
        <v>214</v>
      </c>
      <c r="H23" s="41" t="s">
        <v>213</v>
      </c>
      <c r="I23" s="386"/>
      <c r="J23" s="390"/>
      <c r="K23" s="385"/>
      <c r="L23" s="387"/>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9"/>
      <c r="D25" s="39"/>
      <c r="E25" s="39"/>
      <c r="F25" s="39"/>
      <c r="G25" s="39"/>
      <c r="H25" s="39"/>
      <c r="I25" s="39"/>
      <c r="J25" s="39"/>
      <c r="K25" s="35"/>
      <c r="L25" s="133"/>
    </row>
    <row r="26" spans="1:12" ht="21.75" customHeight="1" x14ac:dyDescent="0.25">
      <c r="A26" s="37" t="s">
        <v>211</v>
      </c>
      <c r="B26" s="40" t="s">
        <v>371</v>
      </c>
      <c r="C26" s="83" t="s">
        <v>470</v>
      </c>
      <c r="D26" s="83" t="s">
        <v>470</v>
      </c>
      <c r="E26" s="83" t="s">
        <v>467</v>
      </c>
      <c r="F26" s="83" t="s">
        <v>467</v>
      </c>
      <c r="G26" s="83" t="s">
        <v>467</v>
      </c>
      <c r="H26" s="83" t="s">
        <v>467</v>
      </c>
      <c r="I26" s="288"/>
      <c r="J26" s="288"/>
      <c r="K26" s="80"/>
      <c r="L26" s="80"/>
    </row>
    <row r="27" spans="1:12" s="25" customFormat="1" ht="39" customHeight="1" x14ac:dyDescent="0.25">
      <c r="A27" s="37" t="s">
        <v>210</v>
      </c>
      <c r="B27" s="40" t="s">
        <v>373</v>
      </c>
      <c r="C27" s="83" t="s">
        <v>470</v>
      </c>
      <c r="D27" s="83" t="s">
        <v>470</v>
      </c>
      <c r="E27" s="83" t="s">
        <v>467</v>
      </c>
      <c r="F27" s="83" t="s">
        <v>467</v>
      </c>
      <c r="G27" s="83" t="s">
        <v>467</v>
      </c>
      <c r="H27" s="83" t="s">
        <v>467</v>
      </c>
      <c r="I27" s="288"/>
      <c r="J27" s="288"/>
      <c r="K27" s="80"/>
      <c r="L27" s="80"/>
    </row>
    <row r="28" spans="1:12" s="25" customFormat="1" ht="70.5" customHeight="1" x14ac:dyDescent="0.25">
      <c r="A28" s="37" t="s">
        <v>372</v>
      </c>
      <c r="B28" s="40" t="s">
        <v>377</v>
      </c>
      <c r="C28" s="83" t="s">
        <v>470</v>
      </c>
      <c r="D28" s="83" t="s">
        <v>470</v>
      </c>
      <c r="E28" s="83" t="s">
        <v>467</v>
      </c>
      <c r="F28" s="83" t="s">
        <v>467</v>
      </c>
      <c r="G28" s="83" t="s">
        <v>467</v>
      </c>
      <c r="H28" s="83" t="s">
        <v>467</v>
      </c>
      <c r="I28" s="288"/>
      <c r="J28" s="288"/>
      <c r="K28" s="80"/>
      <c r="L28" s="80"/>
    </row>
    <row r="29" spans="1:12" s="25" customFormat="1" ht="54" customHeight="1" x14ac:dyDescent="0.25">
      <c r="A29" s="37" t="s">
        <v>209</v>
      </c>
      <c r="B29" s="40" t="s">
        <v>376</v>
      </c>
      <c r="C29" s="83" t="s">
        <v>470</v>
      </c>
      <c r="D29" s="83" t="s">
        <v>470</v>
      </c>
      <c r="E29" s="83" t="s">
        <v>467</v>
      </c>
      <c r="F29" s="83" t="s">
        <v>467</v>
      </c>
      <c r="G29" s="83" t="s">
        <v>467</v>
      </c>
      <c r="H29" s="83" t="s">
        <v>467</v>
      </c>
      <c r="I29" s="288"/>
      <c r="J29" s="288"/>
      <c r="K29" s="80"/>
      <c r="L29" s="80"/>
    </row>
    <row r="30" spans="1:12" s="25" customFormat="1" ht="42" customHeight="1" x14ac:dyDescent="0.25">
      <c r="A30" s="37" t="s">
        <v>208</v>
      </c>
      <c r="B30" s="40" t="s">
        <v>378</v>
      </c>
      <c r="C30" s="83" t="s">
        <v>470</v>
      </c>
      <c r="D30" s="83" t="s">
        <v>470</v>
      </c>
      <c r="E30" s="83" t="s">
        <v>467</v>
      </c>
      <c r="F30" s="83" t="s">
        <v>467</v>
      </c>
      <c r="G30" s="83" t="s">
        <v>467</v>
      </c>
      <c r="H30" s="83" t="s">
        <v>467</v>
      </c>
      <c r="I30" s="288"/>
      <c r="J30" s="288"/>
      <c r="K30" s="80"/>
      <c r="L30" s="80"/>
    </row>
    <row r="31" spans="1:12" s="25" customFormat="1" ht="37.5" customHeight="1" x14ac:dyDescent="0.25">
      <c r="A31" s="37" t="s">
        <v>207</v>
      </c>
      <c r="B31" s="36" t="s">
        <v>374</v>
      </c>
      <c r="C31" s="83" t="s">
        <v>470</v>
      </c>
      <c r="D31" s="83" t="s">
        <v>470</v>
      </c>
      <c r="E31" s="83" t="s">
        <v>467</v>
      </c>
      <c r="F31" s="83" t="s">
        <v>467</v>
      </c>
      <c r="G31" s="83" t="s">
        <v>467</v>
      </c>
      <c r="H31" s="83" t="s">
        <v>467</v>
      </c>
      <c r="I31" s="288"/>
      <c r="J31" s="288"/>
      <c r="K31" s="80"/>
      <c r="L31" s="80"/>
    </row>
    <row r="32" spans="1:12" s="25" customFormat="1" ht="31.5" x14ac:dyDescent="0.25">
      <c r="A32" s="37" t="s">
        <v>205</v>
      </c>
      <c r="B32" s="36" t="s">
        <v>379</v>
      </c>
      <c r="C32" s="83" t="s">
        <v>470</v>
      </c>
      <c r="D32" s="83" t="s">
        <v>470</v>
      </c>
      <c r="E32" s="83" t="s">
        <v>467</v>
      </c>
      <c r="F32" s="83" t="s">
        <v>467</v>
      </c>
      <c r="G32" s="83" t="s">
        <v>467</v>
      </c>
      <c r="H32" s="83" t="s">
        <v>467</v>
      </c>
      <c r="I32" s="288"/>
      <c r="J32" s="288"/>
      <c r="K32" s="80"/>
      <c r="L32" s="80"/>
    </row>
    <row r="33" spans="1:12" s="25" customFormat="1" ht="37.5" customHeight="1" x14ac:dyDescent="0.25">
      <c r="A33" s="37" t="s">
        <v>390</v>
      </c>
      <c r="B33" s="36" t="s">
        <v>307</v>
      </c>
      <c r="C33" s="83" t="s">
        <v>470</v>
      </c>
      <c r="D33" s="83" t="s">
        <v>470</v>
      </c>
      <c r="E33" s="83" t="s">
        <v>467</v>
      </c>
      <c r="F33" s="83" t="s">
        <v>467</v>
      </c>
      <c r="G33" s="83" t="s">
        <v>467</v>
      </c>
      <c r="H33" s="83" t="s">
        <v>467</v>
      </c>
      <c r="I33" s="288"/>
      <c r="J33" s="288"/>
      <c r="K33" s="80"/>
      <c r="L33" s="80"/>
    </row>
    <row r="34" spans="1:12" s="25" customFormat="1" ht="47.25" customHeight="1" x14ac:dyDescent="0.25">
      <c r="A34" s="37" t="s">
        <v>391</v>
      </c>
      <c r="B34" s="36" t="s">
        <v>383</v>
      </c>
      <c r="C34" s="83" t="s">
        <v>470</v>
      </c>
      <c r="D34" s="83" t="s">
        <v>470</v>
      </c>
      <c r="E34" s="83" t="s">
        <v>467</v>
      </c>
      <c r="F34" s="83" t="s">
        <v>467</v>
      </c>
      <c r="G34" s="83" t="s">
        <v>467</v>
      </c>
      <c r="H34" s="83" t="s">
        <v>467</v>
      </c>
      <c r="I34" s="288"/>
      <c r="J34" s="288"/>
      <c r="K34" s="80"/>
      <c r="L34" s="80"/>
    </row>
    <row r="35" spans="1:12" s="25" customFormat="1" ht="49.5" customHeight="1" x14ac:dyDescent="0.25">
      <c r="A35" s="37" t="s">
        <v>392</v>
      </c>
      <c r="B35" s="36" t="s">
        <v>206</v>
      </c>
      <c r="C35" s="83" t="s">
        <v>470</v>
      </c>
      <c r="D35" s="83" t="s">
        <v>470</v>
      </c>
      <c r="E35" s="83" t="s">
        <v>467</v>
      </c>
      <c r="F35" s="83" t="s">
        <v>467</v>
      </c>
      <c r="G35" s="83" t="s">
        <v>467</v>
      </c>
      <c r="H35" s="83" t="s">
        <v>467</v>
      </c>
      <c r="I35" s="288"/>
      <c r="J35" s="288"/>
      <c r="K35" s="80"/>
      <c r="L35" s="80"/>
    </row>
    <row r="36" spans="1:12" ht="37.5" customHeight="1" x14ac:dyDescent="0.25">
      <c r="A36" s="37" t="s">
        <v>393</v>
      </c>
      <c r="B36" s="36" t="s">
        <v>375</v>
      </c>
      <c r="C36" s="83" t="s">
        <v>470</v>
      </c>
      <c r="D36" s="83" t="s">
        <v>470</v>
      </c>
      <c r="E36" s="83" t="s">
        <v>467</v>
      </c>
      <c r="F36" s="83" t="s">
        <v>467</v>
      </c>
      <c r="G36" s="83" t="s">
        <v>467</v>
      </c>
      <c r="H36" s="83" t="s">
        <v>467</v>
      </c>
      <c r="I36" s="288"/>
      <c r="J36" s="288"/>
      <c r="K36" s="80"/>
      <c r="L36" s="80"/>
    </row>
    <row r="37" spans="1:12" x14ac:dyDescent="0.25">
      <c r="A37" s="37" t="s">
        <v>394</v>
      </c>
      <c r="B37" s="36" t="s">
        <v>204</v>
      </c>
      <c r="C37" s="83" t="s">
        <v>470</v>
      </c>
      <c r="D37" s="83" t="s">
        <v>470</v>
      </c>
      <c r="E37" s="83" t="s">
        <v>467</v>
      </c>
      <c r="F37" s="83" t="s">
        <v>467</v>
      </c>
      <c r="G37" s="83" t="s">
        <v>467</v>
      </c>
      <c r="H37" s="83" t="s">
        <v>467</v>
      </c>
      <c r="I37" s="288"/>
      <c r="J37" s="288"/>
      <c r="K37" s="80"/>
      <c r="L37" s="80"/>
    </row>
    <row r="38" spans="1:12" x14ac:dyDescent="0.25">
      <c r="A38" s="37" t="s">
        <v>395</v>
      </c>
      <c r="B38" s="38" t="s">
        <v>203</v>
      </c>
      <c r="C38" s="83"/>
      <c r="D38" s="83"/>
      <c r="E38" s="35"/>
      <c r="F38" s="35"/>
      <c r="G38" s="83"/>
      <c r="H38" s="83"/>
      <c r="I38" s="35"/>
      <c r="J38" s="80"/>
      <c r="K38" s="80"/>
      <c r="L38" s="80"/>
    </row>
    <row r="39" spans="1:12" ht="72.75" customHeight="1" x14ac:dyDescent="0.25">
      <c r="A39" s="37">
        <v>2</v>
      </c>
      <c r="B39" s="87" t="s">
        <v>380</v>
      </c>
      <c r="C39" s="83" t="s">
        <v>470</v>
      </c>
      <c r="D39" s="83" t="s">
        <v>470</v>
      </c>
      <c r="E39" s="83" t="s">
        <v>311</v>
      </c>
      <c r="F39" s="83" t="s">
        <v>311</v>
      </c>
      <c r="G39" s="83" t="s">
        <v>467</v>
      </c>
      <c r="H39" s="83" t="s">
        <v>467</v>
      </c>
      <c r="I39" s="83"/>
      <c r="J39" s="80"/>
      <c r="K39" s="80"/>
      <c r="L39" s="80"/>
    </row>
    <row r="40" spans="1:12" ht="33.75" customHeight="1" x14ac:dyDescent="0.25">
      <c r="A40" s="37" t="s">
        <v>202</v>
      </c>
      <c r="B40" s="36" t="s">
        <v>382</v>
      </c>
      <c r="C40" s="83" t="s">
        <v>470</v>
      </c>
      <c r="D40" s="83" t="s">
        <v>470</v>
      </c>
      <c r="E40" s="79"/>
      <c r="F40" s="79"/>
      <c r="G40" s="83" t="s">
        <v>467</v>
      </c>
      <c r="H40" s="83" t="s">
        <v>467</v>
      </c>
      <c r="I40" s="83"/>
      <c r="J40" s="80"/>
      <c r="K40" s="80"/>
      <c r="L40" s="80"/>
    </row>
    <row r="41" spans="1:12" ht="63" customHeight="1" x14ac:dyDescent="0.25">
      <c r="A41" s="37" t="s">
        <v>201</v>
      </c>
      <c r="B41" s="38" t="s">
        <v>461</v>
      </c>
      <c r="C41" s="83"/>
      <c r="D41" s="83"/>
      <c r="E41" s="35"/>
      <c r="F41" s="35"/>
      <c r="G41" s="83"/>
      <c r="H41" s="83"/>
      <c r="I41" s="35"/>
      <c r="J41" s="80"/>
      <c r="K41" s="80"/>
      <c r="L41" s="80"/>
    </row>
    <row r="42" spans="1:12" ht="58.5" customHeight="1" x14ac:dyDescent="0.25">
      <c r="A42" s="37">
        <v>3</v>
      </c>
      <c r="B42" s="36" t="s">
        <v>381</v>
      </c>
      <c r="C42" s="83" t="s">
        <v>470</v>
      </c>
      <c r="D42" s="83" t="s">
        <v>470</v>
      </c>
      <c r="E42" s="83" t="s">
        <v>311</v>
      </c>
      <c r="F42" s="83" t="s">
        <v>311</v>
      </c>
      <c r="G42" s="83" t="s">
        <v>467</v>
      </c>
      <c r="H42" s="83" t="s">
        <v>467</v>
      </c>
      <c r="I42" s="83"/>
      <c r="J42" s="80"/>
      <c r="K42" s="80"/>
      <c r="L42" s="80"/>
    </row>
    <row r="43" spans="1:12" ht="34.5" customHeight="1" x14ac:dyDescent="0.25">
      <c r="A43" s="37" t="s">
        <v>200</v>
      </c>
      <c r="B43" s="36" t="s">
        <v>198</v>
      </c>
      <c r="C43" s="83" t="s">
        <v>470</v>
      </c>
      <c r="D43" s="83" t="s">
        <v>470</v>
      </c>
      <c r="E43" s="79"/>
      <c r="F43" s="79"/>
      <c r="G43" s="83" t="s">
        <v>467</v>
      </c>
      <c r="H43" s="83" t="s">
        <v>467</v>
      </c>
      <c r="I43" s="83"/>
      <c r="J43" s="80"/>
      <c r="K43" s="80"/>
      <c r="L43" s="80"/>
    </row>
    <row r="44" spans="1:12" ht="24.75" customHeight="1" x14ac:dyDescent="0.25">
      <c r="A44" s="37" t="s">
        <v>199</v>
      </c>
      <c r="B44" s="36" t="s">
        <v>196</v>
      </c>
      <c r="C44" s="83" t="s">
        <v>470</v>
      </c>
      <c r="D44" s="83" t="s">
        <v>470</v>
      </c>
      <c r="E44" s="83" t="s">
        <v>467</v>
      </c>
      <c r="F44" s="83" t="s">
        <v>467</v>
      </c>
      <c r="G44" s="83" t="s">
        <v>467</v>
      </c>
      <c r="H44" s="83" t="s">
        <v>467</v>
      </c>
      <c r="I44" s="83"/>
      <c r="J44" s="80"/>
      <c r="K44" s="80"/>
      <c r="L44" s="80"/>
    </row>
    <row r="45" spans="1:12" ht="90.75" customHeight="1" x14ac:dyDescent="0.25">
      <c r="A45" s="37" t="s">
        <v>197</v>
      </c>
      <c r="B45" s="36" t="s">
        <v>386</v>
      </c>
      <c r="C45" s="83" t="s">
        <v>470</v>
      </c>
      <c r="D45" s="83" t="s">
        <v>470</v>
      </c>
      <c r="E45" s="83" t="s">
        <v>467</v>
      </c>
      <c r="F45" s="83" t="s">
        <v>467</v>
      </c>
      <c r="G45" s="83" t="s">
        <v>467</v>
      </c>
      <c r="H45" s="83" t="s">
        <v>467</v>
      </c>
      <c r="I45" s="83"/>
      <c r="J45" s="80"/>
      <c r="K45" s="80"/>
      <c r="L45" s="80"/>
    </row>
    <row r="46" spans="1:12" ht="167.25" customHeight="1" x14ac:dyDescent="0.25">
      <c r="A46" s="37" t="s">
        <v>195</v>
      </c>
      <c r="B46" s="36" t="s">
        <v>384</v>
      </c>
      <c r="C46" s="83" t="s">
        <v>470</v>
      </c>
      <c r="D46" s="83" t="s">
        <v>470</v>
      </c>
      <c r="E46" s="83" t="s">
        <v>467</v>
      </c>
      <c r="F46" s="83" t="s">
        <v>467</v>
      </c>
      <c r="G46" s="83" t="s">
        <v>467</v>
      </c>
      <c r="H46" s="83" t="s">
        <v>467</v>
      </c>
      <c r="I46" s="83"/>
      <c r="J46" s="80"/>
      <c r="K46" s="80"/>
      <c r="L46" s="80"/>
    </row>
    <row r="47" spans="1:12" ht="30.75" customHeight="1" x14ac:dyDescent="0.25">
      <c r="A47" s="37" t="s">
        <v>193</v>
      </c>
      <c r="B47" s="36" t="s">
        <v>194</v>
      </c>
      <c r="C47" s="83" t="s">
        <v>470</v>
      </c>
      <c r="D47" s="83" t="s">
        <v>470</v>
      </c>
      <c r="E47" s="83" t="s">
        <v>467</v>
      </c>
      <c r="F47" s="83" t="s">
        <v>467</v>
      </c>
      <c r="G47" s="83" t="s">
        <v>467</v>
      </c>
      <c r="H47" s="83" t="s">
        <v>467</v>
      </c>
      <c r="I47" s="83"/>
      <c r="J47" s="80"/>
      <c r="K47" s="80"/>
      <c r="L47" s="80"/>
    </row>
    <row r="48" spans="1:12" ht="37.5" customHeight="1" x14ac:dyDescent="0.25">
      <c r="A48" s="37" t="s">
        <v>396</v>
      </c>
      <c r="B48" s="38" t="s">
        <v>192</v>
      </c>
      <c r="C48" s="83"/>
      <c r="D48" s="83"/>
      <c r="E48" s="35"/>
      <c r="F48" s="35"/>
      <c r="G48" s="83"/>
      <c r="H48" s="83"/>
      <c r="I48" s="35"/>
      <c r="J48" s="80"/>
      <c r="K48" s="80"/>
      <c r="L48" s="80"/>
    </row>
    <row r="49" spans="1:12" ht="35.25" customHeight="1" x14ac:dyDescent="0.25">
      <c r="A49" s="37">
        <v>4</v>
      </c>
      <c r="B49" s="36" t="s">
        <v>190</v>
      </c>
      <c r="C49" s="83" t="s">
        <v>470</v>
      </c>
      <c r="D49" s="83" t="s">
        <v>470</v>
      </c>
      <c r="E49" s="83" t="s">
        <v>311</v>
      </c>
      <c r="F49" s="83" t="s">
        <v>311</v>
      </c>
      <c r="G49" s="83" t="s">
        <v>467</v>
      </c>
      <c r="H49" s="83" t="s">
        <v>467</v>
      </c>
      <c r="I49" s="83"/>
      <c r="J49" s="80"/>
      <c r="K49" s="80"/>
      <c r="L49" s="80"/>
    </row>
    <row r="50" spans="1:12" ht="86.25" customHeight="1" x14ac:dyDescent="0.25">
      <c r="A50" s="37" t="s">
        <v>191</v>
      </c>
      <c r="B50" s="36" t="s">
        <v>385</v>
      </c>
      <c r="C50" s="83" t="s">
        <v>470</v>
      </c>
      <c r="D50" s="83" t="s">
        <v>470</v>
      </c>
      <c r="E50" s="83" t="s">
        <v>467</v>
      </c>
      <c r="F50" s="83" t="s">
        <v>467</v>
      </c>
      <c r="G50" s="83" t="s">
        <v>467</v>
      </c>
      <c r="H50" s="83" t="s">
        <v>467</v>
      </c>
      <c r="I50" s="83"/>
      <c r="J50" s="80"/>
      <c r="K50" s="80"/>
      <c r="L50" s="80"/>
    </row>
    <row r="51" spans="1:12" ht="77.25" customHeight="1" x14ac:dyDescent="0.25">
      <c r="A51" s="37" t="s">
        <v>189</v>
      </c>
      <c r="B51" s="36" t="s">
        <v>387</v>
      </c>
      <c r="C51" s="83" t="s">
        <v>470</v>
      </c>
      <c r="D51" s="83" t="s">
        <v>470</v>
      </c>
      <c r="E51" s="83" t="s">
        <v>467</v>
      </c>
      <c r="F51" s="83" t="s">
        <v>467</v>
      </c>
      <c r="G51" s="83" t="s">
        <v>467</v>
      </c>
      <c r="H51" s="83" t="s">
        <v>467</v>
      </c>
      <c r="I51" s="83"/>
      <c r="J51" s="80"/>
      <c r="K51" s="80"/>
      <c r="L51" s="80"/>
    </row>
    <row r="52" spans="1:12" ht="71.25" customHeight="1" x14ac:dyDescent="0.25">
      <c r="A52" s="37" t="s">
        <v>187</v>
      </c>
      <c r="B52" s="36" t="s">
        <v>188</v>
      </c>
      <c r="C52" s="83" t="s">
        <v>470</v>
      </c>
      <c r="D52" s="83" t="s">
        <v>470</v>
      </c>
      <c r="E52" s="83" t="s">
        <v>467</v>
      </c>
      <c r="F52" s="83" t="s">
        <v>467</v>
      </c>
      <c r="G52" s="83" t="s">
        <v>467</v>
      </c>
      <c r="H52" s="83" t="s">
        <v>467</v>
      </c>
      <c r="I52" s="83"/>
      <c r="J52" s="80"/>
      <c r="K52" s="80"/>
      <c r="L52" s="80"/>
    </row>
    <row r="53" spans="1:12" ht="48" customHeight="1" x14ac:dyDescent="0.25">
      <c r="A53" s="37" t="s">
        <v>185</v>
      </c>
      <c r="B53" s="71" t="s">
        <v>388</v>
      </c>
      <c r="C53" s="83" t="s">
        <v>470</v>
      </c>
      <c r="D53" s="83" t="s">
        <v>470</v>
      </c>
      <c r="E53" s="79"/>
      <c r="F53" s="79"/>
      <c r="G53" s="303">
        <v>45078</v>
      </c>
      <c r="H53" s="300" t="s">
        <v>567</v>
      </c>
      <c r="I53" s="83"/>
      <c r="J53" s="80"/>
      <c r="K53" s="80"/>
      <c r="L53" s="80"/>
    </row>
    <row r="54" spans="1:12" ht="46.5" customHeight="1" x14ac:dyDescent="0.25">
      <c r="A54" s="37" t="s">
        <v>389</v>
      </c>
      <c r="B54" s="36" t="s">
        <v>186</v>
      </c>
      <c r="C54" s="83" t="s">
        <v>470</v>
      </c>
      <c r="D54" s="83" t="s">
        <v>470</v>
      </c>
      <c r="E54" s="83" t="s">
        <v>467</v>
      </c>
      <c r="F54" s="83" t="s">
        <v>467</v>
      </c>
      <c r="G54" s="83" t="s">
        <v>467</v>
      </c>
      <c r="H54" s="83" t="s">
        <v>467</v>
      </c>
      <c r="I54" s="83"/>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2022-08-02T15:03:53Z</dcterms:modified>
</cp:coreProperties>
</file>