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81C07EE-D743-4DED-878F-90926DE579E2}"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25" l="1"/>
  <c r="F63" i="25"/>
  <c r="F62" i="25"/>
  <c r="F61" i="25"/>
  <c r="F60" i="25"/>
  <c r="F59" i="25"/>
  <c r="F58" i="25"/>
  <c r="F57" i="25"/>
  <c r="F56" i="25"/>
  <c r="F55" i="25"/>
  <c r="F54" i="25"/>
  <c r="F53" i="25"/>
  <c r="F52" i="25"/>
  <c r="F51" i="25"/>
  <c r="F50" i="25"/>
  <c r="F49" i="25"/>
  <c r="F48" i="25"/>
  <c r="F47" i="25"/>
  <c r="F46" i="25"/>
  <c r="F45" i="25"/>
  <c r="F44" i="25"/>
  <c r="F43" i="25"/>
  <c r="F42" i="25"/>
  <c r="F41" i="25"/>
  <c r="F40" i="25"/>
  <c r="F39" i="25"/>
  <c r="F38" i="25"/>
  <c r="F37" i="25"/>
  <c r="F36" i="25"/>
  <c r="F35" i="25"/>
  <c r="F34" i="25"/>
  <c r="F33" i="25"/>
  <c r="F32" i="25"/>
  <c r="F31" i="25"/>
  <c r="F30" i="25"/>
  <c r="F29" i="25"/>
  <c r="F28" i="25"/>
  <c r="F27" i="25"/>
  <c r="F26" i="25"/>
  <c r="F24" i="25" s="1"/>
  <c r="F25" i="25"/>
  <c r="I30" i="25"/>
  <c r="I24" i="25"/>
  <c r="K30" i="25"/>
  <c r="K24" i="25"/>
  <c r="C71" i="26" l="1"/>
  <c r="E64" i="25" l="1"/>
  <c r="E63" i="25"/>
  <c r="E62" i="25"/>
  <c r="E61" i="25"/>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30" i="25"/>
  <c r="D30" i="25"/>
  <c r="E29" i="25"/>
  <c r="E28" i="25"/>
  <c r="E27" i="25"/>
  <c r="E26" i="25"/>
  <c r="E25" i="25"/>
  <c r="E24" i="25"/>
  <c r="D24" i="25"/>
  <c r="J30" i="25"/>
  <c r="J24" i="25"/>
  <c r="N30" i="25"/>
  <c r="N24" i="25"/>
  <c r="B27" i="22"/>
  <c r="B25" i="26"/>
  <c r="C40" i="7"/>
  <c r="M48" i="26" l="1"/>
  <c r="N48" i="26" s="1"/>
  <c r="O48" i="26" s="1"/>
  <c r="P48" i="26" s="1"/>
  <c r="Q48" i="26" s="1"/>
  <c r="R48" i="26" s="1"/>
  <c r="S48" i="26" s="1"/>
  <c r="T48" i="26" s="1"/>
  <c r="U48" i="26" s="1"/>
  <c r="V48" i="26" s="1"/>
  <c r="W48" i="26" s="1"/>
  <c r="X48" i="26" s="1"/>
  <c r="Y48" i="26" s="1"/>
  <c r="Z48" i="26" s="1"/>
  <c r="AA48" i="26" s="1"/>
  <c r="AB48" i="26" s="1"/>
  <c r="AC48" i="26" s="1"/>
  <c r="AD48" i="26" s="1"/>
  <c r="AE48" i="26" s="1"/>
  <c r="AF48" i="26" s="1"/>
  <c r="AG48" i="26" s="1"/>
  <c r="AH48" i="26" s="1"/>
  <c r="AI48" i="26" s="1"/>
  <c r="AJ48" i="26" s="1"/>
  <c r="G48" i="26"/>
  <c r="H48" i="26" s="1"/>
  <c r="I48" i="26" s="1"/>
  <c r="J48" i="26" s="1"/>
  <c r="K48" i="26" s="1"/>
  <c r="L48" i="26" s="1"/>
  <c r="F48" i="26"/>
  <c r="C30" i="25" l="1"/>
  <c r="C58" i="25" s="1"/>
  <c r="C24" i="25"/>
  <c r="C67" i="22" l="1"/>
  <c r="AD26" i="5" l="1"/>
  <c r="R26" i="5"/>
  <c r="X26" i="5" s="1"/>
  <c r="AB26" i="5" s="1"/>
  <c r="B56" i="22"/>
  <c r="B52" i="22"/>
  <c r="B50" i="22"/>
  <c r="B77" i="26" l="1"/>
  <c r="B89" i="26" s="1"/>
  <c r="AC27" i="25" l="1"/>
  <c r="AC34" i="25"/>
  <c r="A14" i="25"/>
  <c r="A11" i="25"/>
  <c r="A8" i="25"/>
  <c r="A4" i="25"/>
  <c r="AC64" i="25"/>
  <c r="AB64" i="25"/>
  <c r="AC63" i="25"/>
  <c r="AB63" i="25"/>
  <c r="AC62" i="25"/>
  <c r="AB62" i="25"/>
  <c r="AC61" i="25"/>
  <c r="AB61" i="25"/>
  <c r="AC60" i="25"/>
  <c r="AB60" i="25"/>
  <c r="AC59" i="25"/>
  <c r="AB59" i="25"/>
  <c r="AB58" i="25"/>
  <c r="AB57" i="25"/>
  <c r="AC57" i="25"/>
  <c r="AC56" i="25"/>
  <c r="AB56" i="25"/>
  <c r="AC55" i="25"/>
  <c r="AB55" i="25"/>
  <c r="AC54" i="25"/>
  <c r="AB54" i="25"/>
  <c r="AC53" i="25"/>
  <c r="AB53" i="25"/>
  <c r="AC52" i="25"/>
  <c r="AB52" i="25"/>
  <c r="AC51" i="25"/>
  <c r="AB51" i="25"/>
  <c r="AB50" i="25"/>
  <c r="AC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B34" i="25"/>
  <c r="AC33" i="25"/>
  <c r="AB33" i="25"/>
  <c r="AC32" i="25"/>
  <c r="AB32" i="25"/>
  <c r="AC31" i="25"/>
  <c r="AB31" i="25"/>
  <c r="AA30" i="25"/>
  <c r="Z30" i="25"/>
  <c r="Y30" i="25"/>
  <c r="X30" i="25"/>
  <c r="W30" i="25"/>
  <c r="V30" i="25"/>
  <c r="U30" i="25"/>
  <c r="T30" i="25"/>
  <c r="S30" i="25"/>
  <c r="R30" i="25"/>
  <c r="Q30" i="25"/>
  <c r="P30" i="25"/>
  <c r="O30" i="25"/>
  <c r="M30" i="25"/>
  <c r="L30" i="25"/>
  <c r="C85" i="26"/>
  <c r="H30" i="25"/>
  <c r="G30" i="25"/>
  <c r="AC29" i="25"/>
  <c r="AB29" i="25"/>
  <c r="AC28" i="25"/>
  <c r="AB28" i="25"/>
  <c r="AB27" i="25"/>
  <c r="AC26" i="25"/>
  <c r="AB26" i="25"/>
  <c r="AC25" i="25"/>
  <c r="AB25" i="25"/>
  <c r="AA24" i="25"/>
  <c r="Z24" i="25"/>
  <c r="Y24" i="25"/>
  <c r="X24" i="25"/>
  <c r="W24" i="25"/>
  <c r="V24" i="25"/>
  <c r="U24" i="25"/>
  <c r="T24" i="25"/>
  <c r="S24" i="25"/>
  <c r="R24" i="25"/>
  <c r="Q24" i="25"/>
  <c r="P24" i="25"/>
  <c r="O24" i="25"/>
  <c r="M24" i="25"/>
  <c r="L24" i="25"/>
  <c r="H24" i="25"/>
  <c r="G24" i="25"/>
  <c r="AB30" i="25" l="1"/>
  <c r="B85" i="26"/>
  <c r="AB24" i="25"/>
  <c r="AC30" i="25"/>
  <c r="AC24" i="25"/>
  <c r="C65" i="22"/>
  <c r="C49" i="7" l="1"/>
  <c r="C48" i="7"/>
  <c r="AC58" i="25" l="1"/>
  <c r="B81" i="22"/>
  <c r="D26" i="5"/>
  <c r="AD28" i="5" l="1"/>
  <c r="B29" i="22" s="1"/>
  <c r="A15" i="26" l="1"/>
  <c r="A12" i="26"/>
  <c r="A9" i="26"/>
  <c r="A5" i="26"/>
  <c r="A15" i="6"/>
  <c r="A12" i="6"/>
  <c r="A9" i="6"/>
  <c r="D145" i="26"/>
  <c r="C145" i="26"/>
  <c r="B145" i="26"/>
  <c r="E144" i="26"/>
  <c r="C143" i="26"/>
  <c r="D143" i="26" s="1"/>
  <c r="E143" i="26" s="1"/>
  <c r="F143" i="26" s="1"/>
  <c r="G143" i="26" s="1"/>
  <c r="H143" i="26" s="1"/>
  <c r="I143" i="26" s="1"/>
  <c r="J143" i="26" s="1"/>
  <c r="K143" i="26" s="1"/>
  <c r="L143" i="26" s="1"/>
  <c r="M143" i="26" s="1"/>
  <c r="N143" i="26" s="1"/>
  <c r="O143" i="26" s="1"/>
  <c r="P143" i="26" s="1"/>
  <c r="Q143" i="26" s="1"/>
  <c r="R143" i="26" s="1"/>
  <c r="S143" i="26" s="1"/>
  <c r="T143" i="26" s="1"/>
  <c r="U143" i="26" s="1"/>
  <c r="V143" i="26" s="1"/>
  <c r="W143" i="26" s="1"/>
  <c r="X143" i="26" s="1"/>
  <c r="Y143" i="26" s="1"/>
  <c r="Z143" i="26" s="1"/>
  <c r="AA143" i="26" s="1"/>
  <c r="AB143" i="26" s="1"/>
  <c r="AC143" i="26" s="1"/>
  <c r="AD143" i="26" s="1"/>
  <c r="AE143" i="26" s="1"/>
  <c r="AF143" i="26" s="1"/>
  <c r="AG143" i="26" s="1"/>
  <c r="AH143" i="26" s="1"/>
  <c r="AI143" i="26" s="1"/>
  <c r="AJ143" i="26" s="1"/>
  <c r="AK143" i="26" s="1"/>
  <c r="AL143" i="26" s="1"/>
  <c r="AM143" i="26" s="1"/>
  <c r="AN143" i="26" s="1"/>
  <c r="AO143" i="26" s="1"/>
  <c r="AP143" i="26" s="1"/>
  <c r="AQ143" i="26" s="1"/>
  <c r="AR143" i="26" s="1"/>
  <c r="AS143" i="26" s="1"/>
  <c r="AT143" i="26" s="1"/>
  <c r="AU143" i="26" s="1"/>
  <c r="AV143" i="26" s="1"/>
  <c r="AW143" i="26" s="1"/>
  <c r="AX143" i="26" s="1"/>
  <c r="AY143" i="26" s="1"/>
  <c r="C141" i="26"/>
  <c r="D141" i="26" s="1"/>
  <c r="E141" i="26" s="1"/>
  <c r="F141" i="26" s="1"/>
  <c r="G140" i="26"/>
  <c r="H140" i="26" s="1"/>
  <c r="I140" i="26" s="1"/>
  <c r="J140" i="26" s="1"/>
  <c r="K140" i="26" s="1"/>
  <c r="L140" i="26" s="1"/>
  <c r="M140" i="26" s="1"/>
  <c r="N140" i="26" s="1"/>
  <c r="O140" i="26" s="1"/>
  <c r="P140" i="26" s="1"/>
  <c r="Q140" i="26" s="1"/>
  <c r="R140" i="26" s="1"/>
  <c r="S140" i="26" s="1"/>
  <c r="T140" i="26" s="1"/>
  <c r="U140" i="26" s="1"/>
  <c r="V140" i="26" s="1"/>
  <c r="W140" i="26" s="1"/>
  <c r="X140" i="26" s="1"/>
  <c r="Y140" i="26" s="1"/>
  <c r="Z140" i="26" s="1"/>
  <c r="AA140" i="26" s="1"/>
  <c r="AB140" i="26" s="1"/>
  <c r="AC140" i="26" s="1"/>
  <c r="AD140" i="26" s="1"/>
  <c r="AE140" i="26" s="1"/>
  <c r="AF140" i="26" s="1"/>
  <c r="AG140" i="26" s="1"/>
  <c r="AH140" i="26" s="1"/>
  <c r="AI140" i="26" s="1"/>
  <c r="AJ140" i="26" s="1"/>
  <c r="AK140" i="26" s="1"/>
  <c r="AL140" i="26" s="1"/>
  <c r="AM140" i="26" s="1"/>
  <c r="AN140" i="26" s="1"/>
  <c r="AO140" i="26" s="1"/>
  <c r="AP140" i="26" s="1"/>
  <c r="AQ140" i="26" s="1"/>
  <c r="AR140" i="26" s="1"/>
  <c r="AS140" i="26" s="1"/>
  <c r="AT140" i="26" s="1"/>
  <c r="AU140" i="26" s="1"/>
  <c r="AV140" i="26" s="1"/>
  <c r="AW140" i="26" s="1"/>
  <c r="AX140" i="26" s="1"/>
  <c r="AY140" i="26" s="1"/>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B130" i="26"/>
  <c r="G123" i="26"/>
  <c r="G122" i="26"/>
  <c r="D122" i="26"/>
  <c r="B122" i="26"/>
  <c r="B116" i="26"/>
  <c r="D111" i="26"/>
  <c r="E111" i="26" s="1"/>
  <c r="F111" i="26" s="1"/>
  <c r="G111" i="26" s="1"/>
  <c r="H111" i="26" s="1"/>
  <c r="I111" i="26" s="1"/>
  <c r="J111" i="26" s="1"/>
  <c r="K111" i="26" s="1"/>
  <c r="L111" i="26" s="1"/>
  <c r="M111" i="26" s="1"/>
  <c r="N111" i="26" s="1"/>
  <c r="O111" i="26" s="1"/>
  <c r="P111" i="26" s="1"/>
  <c r="Q111" i="26" s="1"/>
  <c r="R111" i="26" s="1"/>
  <c r="S111" i="26" s="1"/>
  <c r="T111" i="26" s="1"/>
  <c r="U111" i="26" s="1"/>
  <c r="V111" i="26" s="1"/>
  <c r="W111" i="26" s="1"/>
  <c r="X111" i="26" s="1"/>
  <c r="Y111" i="26" s="1"/>
  <c r="Z111" i="26" s="1"/>
  <c r="AA111" i="26" s="1"/>
  <c r="AB111" i="26" s="1"/>
  <c r="AC111" i="26" s="1"/>
  <c r="AD111" i="26" s="1"/>
  <c r="AE111" i="26" s="1"/>
  <c r="AF111" i="26" s="1"/>
  <c r="AG111" i="26" s="1"/>
  <c r="AH111" i="26" s="1"/>
  <c r="AI111" i="26" s="1"/>
  <c r="AJ111" i="26" s="1"/>
  <c r="AK111" i="26" s="1"/>
  <c r="AL111" i="26" s="1"/>
  <c r="AM111" i="26" s="1"/>
  <c r="AN111" i="26" s="1"/>
  <c r="AO111" i="26" s="1"/>
  <c r="AP111" i="26" s="1"/>
  <c r="C104" i="26"/>
  <c r="C103" i="26"/>
  <c r="D103" i="26" s="1"/>
  <c r="E103" i="26" s="1"/>
  <c r="F103" i="26" s="1"/>
  <c r="G103" i="26" s="1"/>
  <c r="H103" i="26" s="1"/>
  <c r="I103" i="26" s="1"/>
  <c r="J103" i="26" s="1"/>
  <c r="K103" i="26" s="1"/>
  <c r="L103" i="26" s="1"/>
  <c r="M103" i="26" s="1"/>
  <c r="N103" i="26" s="1"/>
  <c r="O103" i="26" s="1"/>
  <c r="P103" i="26" s="1"/>
  <c r="Q103" i="26" s="1"/>
  <c r="R103" i="26" s="1"/>
  <c r="S103" i="26" s="1"/>
  <c r="T103" i="26" s="1"/>
  <c r="U103" i="26" s="1"/>
  <c r="V103" i="26" s="1"/>
  <c r="W103" i="26" s="1"/>
  <c r="X103" i="26" s="1"/>
  <c r="Y103" i="26" s="1"/>
  <c r="Z103" i="26" s="1"/>
  <c r="AA103" i="26" s="1"/>
  <c r="AB103" i="26" s="1"/>
  <c r="AC103" i="26" s="1"/>
  <c r="AD103" i="26" s="1"/>
  <c r="AE103" i="26" s="1"/>
  <c r="AF103" i="26" s="1"/>
  <c r="AG103" i="26" s="1"/>
  <c r="AH103" i="26" s="1"/>
  <c r="AI103" i="26" s="1"/>
  <c r="AJ103" i="26" s="1"/>
  <c r="C95" i="26"/>
  <c r="D95" i="26" s="1"/>
  <c r="E95" i="26" s="1"/>
  <c r="F95" i="26" s="1"/>
  <c r="G95" i="26" s="1"/>
  <c r="H95" i="26" s="1"/>
  <c r="I95" i="26" s="1"/>
  <c r="J95" i="26" s="1"/>
  <c r="K95" i="26" s="1"/>
  <c r="L95" i="26" s="1"/>
  <c r="M95" i="26" s="1"/>
  <c r="N95" i="26" s="1"/>
  <c r="O95" i="26" s="1"/>
  <c r="P95" i="26" s="1"/>
  <c r="Q95" i="26" s="1"/>
  <c r="R95" i="26" s="1"/>
  <c r="S95" i="26" s="1"/>
  <c r="T95" i="26" s="1"/>
  <c r="U95" i="26" s="1"/>
  <c r="V95" i="26" s="1"/>
  <c r="W95" i="26" s="1"/>
  <c r="X95" i="26" s="1"/>
  <c r="Y95" i="26" s="1"/>
  <c r="Z95" i="26" s="1"/>
  <c r="AA95" i="26" s="1"/>
  <c r="AB95" i="26" s="1"/>
  <c r="AC95" i="26" s="1"/>
  <c r="AD95" i="26" s="1"/>
  <c r="AE95" i="26" s="1"/>
  <c r="AF95" i="26" s="1"/>
  <c r="AG95" i="26" s="1"/>
  <c r="AH95" i="26" s="1"/>
  <c r="AI95" i="26" s="1"/>
  <c r="AJ95" i="26" s="1"/>
  <c r="AJ86" i="26"/>
  <c r="AI86" i="26"/>
  <c r="AH86" i="26"/>
  <c r="AG86" i="26"/>
  <c r="AF86" i="26"/>
  <c r="AE86" i="26"/>
  <c r="AD86" i="26"/>
  <c r="AC86" i="26"/>
  <c r="AB86" i="26"/>
  <c r="AA86" i="26"/>
  <c r="Z86" i="26"/>
  <c r="Y86" i="26"/>
  <c r="X86" i="26"/>
  <c r="W86" i="26"/>
  <c r="V86" i="26"/>
  <c r="U86" i="26"/>
  <c r="T86" i="26"/>
  <c r="S86" i="26"/>
  <c r="R86" i="26"/>
  <c r="Q86" i="26"/>
  <c r="P86" i="26"/>
  <c r="O86" i="26"/>
  <c r="N86" i="26"/>
  <c r="M86" i="26"/>
  <c r="L86" i="26"/>
  <c r="K86" i="26"/>
  <c r="J86" i="26"/>
  <c r="I86" i="26"/>
  <c r="H86" i="26"/>
  <c r="G86" i="26"/>
  <c r="F86" i="26"/>
  <c r="E86" i="26"/>
  <c r="D86" i="26"/>
  <c r="C86" i="26"/>
  <c r="B86" i="26"/>
  <c r="AJ81" i="26"/>
  <c r="AI81" i="26"/>
  <c r="AH81" i="26"/>
  <c r="AG81" i="26"/>
  <c r="AF81" i="26"/>
  <c r="AE81" i="26"/>
  <c r="AD81" i="26"/>
  <c r="AC81" i="26"/>
  <c r="AB81" i="26"/>
  <c r="AA81" i="26"/>
  <c r="Z81" i="26"/>
  <c r="Y81" i="26"/>
  <c r="X81" i="26"/>
  <c r="W81" i="26"/>
  <c r="V81" i="26"/>
  <c r="U81" i="26"/>
  <c r="T81" i="26"/>
  <c r="S81" i="26"/>
  <c r="R81" i="26"/>
  <c r="Q81" i="26"/>
  <c r="P81" i="26"/>
  <c r="O81" i="26"/>
  <c r="N81" i="26"/>
  <c r="M81" i="26"/>
  <c r="L81" i="26"/>
  <c r="K81" i="26"/>
  <c r="J81" i="26"/>
  <c r="I81" i="26"/>
  <c r="H81" i="26"/>
  <c r="G81" i="26"/>
  <c r="F81" i="26"/>
  <c r="E81" i="26"/>
  <c r="D81" i="26"/>
  <c r="C81" i="26"/>
  <c r="B81" i="26"/>
  <c r="B80" i="26"/>
  <c r="AD66" i="26"/>
  <c r="V66" i="26"/>
  <c r="N66" i="26"/>
  <c r="C65" i="26"/>
  <c r="D65" i="26" s="1"/>
  <c r="D63" i="26" s="1"/>
  <c r="A65" i="26"/>
  <c r="B63" i="26"/>
  <c r="AJ62" i="26"/>
  <c r="AI62" i="26"/>
  <c r="AH62" i="26"/>
  <c r="X62" i="26"/>
  <c r="X84" i="26" s="1"/>
  <c r="W62" i="26"/>
  <c r="V62" i="26"/>
  <c r="U62" i="26"/>
  <c r="T62" i="26"/>
  <c r="S62" i="26"/>
  <c r="R62" i="26"/>
  <c r="Q62" i="26"/>
  <c r="AG50" i="26"/>
  <c r="AG62" i="26" s="1"/>
  <c r="AF50" i="26"/>
  <c r="AF62" i="26" s="1"/>
  <c r="AE50" i="26"/>
  <c r="AE62" i="26" s="1"/>
  <c r="AD50" i="26"/>
  <c r="AD62" i="26" s="1"/>
  <c r="AC50" i="26"/>
  <c r="AC62" i="26" s="1"/>
  <c r="AB50" i="26"/>
  <c r="AB62" i="26" s="1"/>
  <c r="AA50" i="26"/>
  <c r="AA62" i="26" s="1"/>
  <c r="Z50" i="26"/>
  <c r="Z62" i="26" s="1"/>
  <c r="Y50" i="26"/>
  <c r="Y62" i="26" s="1"/>
  <c r="P50" i="26"/>
  <c r="P62" i="26" s="1"/>
  <c r="O50" i="26"/>
  <c r="O62" i="26" s="1"/>
  <c r="B49" i="26"/>
  <c r="C49" i="26" s="1"/>
  <c r="D49" i="26" s="1"/>
  <c r="E49" i="26" s="1"/>
  <c r="F49" i="26" s="1"/>
  <c r="G49" i="26" s="1"/>
  <c r="H49" i="26" s="1"/>
  <c r="I49" i="26" s="1"/>
  <c r="B46" i="26"/>
  <c r="A5" i="6"/>
  <c r="G141" i="26" l="1"/>
  <c r="H141" i="26" s="1"/>
  <c r="I141" i="26" s="1"/>
  <c r="J141" i="26" s="1"/>
  <c r="K141" i="26" s="1"/>
  <c r="L141" i="26" s="1"/>
  <c r="M141" i="26" s="1"/>
  <c r="N141" i="26" s="1"/>
  <c r="O141" i="26" s="1"/>
  <c r="P141" i="26" s="1"/>
  <c r="Q141" i="26" s="1"/>
  <c r="R141" i="26" s="1"/>
  <c r="S141" i="26" s="1"/>
  <c r="T141" i="26" s="1"/>
  <c r="U141" i="26" s="1"/>
  <c r="V141" i="26" s="1"/>
  <c r="W141" i="26" s="1"/>
  <c r="X141" i="26" s="1"/>
  <c r="Y141" i="26" s="1"/>
  <c r="Z141" i="26" s="1"/>
  <c r="AA141" i="26" s="1"/>
  <c r="AB141" i="26" s="1"/>
  <c r="AC141" i="26" s="1"/>
  <c r="AD141" i="26" s="1"/>
  <c r="AE141" i="26" s="1"/>
  <c r="AF141" i="26" s="1"/>
  <c r="AG141" i="26" s="1"/>
  <c r="AH141" i="26" s="1"/>
  <c r="AI141" i="26" s="1"/>
  <c r="AJ141" i="26" s="1"/>
  <c r="AK141" i="26" s="1"/>
  <c r="AL141" i="26" s="1"/>
  <c r="AM141" i="26" s="1"/>
  <c r="AN141" i="26" s="1"/>
  <c r="AO141" i="26" s="1"/>
  <c r="AP141" i="26" s="1"/>
  <c r="AQ141" i="26" s="1"/>
  <c r="AR141" i="26" s="1"/>
  <c r="AS141" i="26" s="1"/>
  <c r="AT141" i="26" s="1"/>
  <c r="AU141" i="26" s="1"/>
  <c r="AV141" i="26" s="1"/>
  <c r="AW141" i="26" s="1"/>
  <c r="AX141" i="26" s="1"/>
  <c r="AY141" i="26" s="1"/>
  <c r="C63" i="26"/>
  <c r="T84" i="26"/>
  <c r="AJ84" i="26"/>
  <c r="F144" i="26"/>
  <c r="F145" i="26" s="1"/>
  <c r="E145" i="26"/>
  <c r="AA84" i="26"/>
  <c r="AC84" i="26"/>
  <c r="I64" i="26"/>
  <c r="J49" i="26"/>
  <c r="K49" i="26" s="1"/>
  <c r="L49" i="26" s="1"/>
  <c r="AD84" i="26"/>
  <c r="AE84" i="26"/>
  <c r="U84" i="26"/>
  <c r="AB84" i="26"/>
  <c r="V84" i="26"/>
  <c r="E65" i="26"/>
  <c r="AF84" i="26"/>
  <c r="R84" i="26"/>
  <c r="Z84" i="26"/>
  <c r="AH84" i="26"/>
  <c r="Y84" i="26"/>
  <c r="Q84" i="26"/>
  <c r="AG84" i="26"/>
  <c r="S84" i="26"/>
  <c r="W84" i="26"/>
  <c r="AI84" i="26"/>
  <c r="C105" i="26"/>
  <c r="C77" i="26" s="1"/>
  <c r="C89" i="26" s="1"/>
  <c r="D104" i="26"/>
  <c r="D105" i="26" s="1"/>
  <c r="D77" i="26" s="1"/>
  <c r="D89" i="26" s="1"/>
  <c r="I122" i="26"/>
  <c r="I124" i="26" s="1"/>
  <c r="C113" i="26" s="1"/>
  <c r="G124" i="26"/>
  <c r="G144" i="26" l="1"/>
  <c r="G145" i="26" s="1"/>
  <c r="C80" i="26"/>
  <c r="D71" i="26"/>
  <c r="L64" i="26"/>
  <c r="M49" i="26"/>
  <c r="N49" i="26" s="1"/>
  <c r="O49" i="26" s="1"/>
  <c r="D113" i="26"/>
  <c r="C112" i="26"/>
  <c r="E63" i="26"/>
  <c r="F65" i="26"/>
  <c r="E104" i="26"/>
  <c r="E105" i="26" s="1"/>
  <c r="E77" i="26" s="1"/>
  <c r="E89" i="26" s="1"/>
  <c r="B22" i="22"/>
  <c r="H144" i="26" l="1"/>
  <c r="H145" i="26" s="1"/>
  <c r="D80" i="26"/>
  <c r="E71" i="26"/>
  <c r="F104" i="26"/>
  <c r="D112" i="26"/>
  <c r="E113" i="26"/>
  <c r="G65" i="26"/>
  <c r="F63" i="26"/>
  <c r="O64" i="26"/>
  <c r="P49" i="26"/>
  <c r="Q49" i="26" s="1"/>
  <c r="I144" i="26" l="1"/>
  <c r="Q65" i="26"/>
  <c r="Q63" i="26" s="1"/>
  <c r="Q70" i="26" s="1"/>
  <c r="R49" i="26"/>
  <c r="J144" i="26"/>
  <c r="J145" i="26" s="1"/>
  <c r="G104" i="26"/>
  <c r="E80" i="26"/>
  <c r="F71" i="26"/>
  <c r="F113" i="26"/>
  <c r="E112" i="26"/>
  <c r="F105" i="26"/>
  <c r="F77" i="26" s="1"/>
  <c r="F89" i="26" s="1"/>
  <c r="H65" i="26"/>
  <c r="G63" i="26"/>
  <c r="I145" i="26"/>
  <c r="G71" i="26" l="1"/>
  <c r="F80" i="26"/>
  <c r="H63" i="26"/>
  <c r="I65" i="26"/>
  <c r="G113" i="26"/>
  <c r="F112" i="26"/>
  <c r="H104" i="26"/>
  <c r="H105" i="26" s="1"/>
  <c r="H77" i="26" s="1"/>
  <c r="H89" i="26" s="1"/>
  <c r="R64" i="26"/>
  <c r="S49" i="26"/>
  <c r="R65" i="26"/>
  <c r="K144" i="26"/>
  <c r="K145" i="26" s="1"/>
  <c r="G105" i="26"/>
  <c r="G77" i="26" s="1"/>
  <c r="G89" i="26" s="1"/>
  <c r="S65" i="26" l="1"/>
  <c r="S63" i="26" s="1"/>
  <c r="S70" i="26" s="1"/>
  <c r="T49" i="26"/>
  <c r="I104" i="26"/>
  <c r="I105" i="26" s="1"/>
  <c r="I77" i="26" s="1"/>
  <c r="I89" i="26" s="1"/>
  <c r="G112" i="26"/>
  <c r="H113" i="26"/>
  <c r="J65" i="26"/>
  <c r="I63" i="26"/>
  <c r="R63" i="26"/>
  <c r="R70" i="26" s="1"/>
  <c r="L144" i="26"/>
  <c r="L145" i="26" s="1"/>
  <c r="G80" i="26"/>
  <c r="H71" i="26"/>
  <c r="K65" i="26" l="1"/>
  <c r="J63" i="26"/>
  <c r="I113" i="26"/>
  <c r="H112" i="26"/>
  <c r="H80" i="26"/>
  <c r="I71" i="26"/>
  <c r="T65" i="26"/>
  <c r="U49" i="26"/>
  <c r="M144" i="26"/>
  <c r="J104" i="26"/>
  <c r="K104" i="26" l="1"/>
  <c r="K105" i="26" s="1"/>
  <c r="K77" i="26" s="1"/>
  <c r="K89" i="26" s="1"/>
  <c r="J105" i="26"/>
  <c r="J77" i="26" s="1"/>
  <c r="J89" i="26" s="1"/>
  <c r="J113" i="26"/>
  <c r="I112" i="26"/>
  <c r="L65" i="26"/>
  <c r="K63" i="26"/>
  <c r="N144" i="26"/>
  <c r="N145" i="26" s="1"/>
  <c r="T63" i="26"/>
  <c r="T70" i="26" s="1"/>
  <c r="J71" i="26"/>
  <c r="I80" i="26"/>
  <c r="M145" i="26"/>
  <c r="U64" i="26"/>
  <c r="U65" i="26"/>
  <c r="V49" i="26"/>
  <c r="U63" i="26" l="1"/>
  <c r="U70" i="26" s="1"/>
  <c r="V65" i="26"/>
  <c r="V63" i="26" s="1"/>
  <c r="V70" i="26" s="1"/>
  <c r="W49" i="26"/>
  <c r="O144" i="26"/>
  <c r="O145" i="26" s="1"/>
  <c r="J80" i="26"/>
  <c r="K71" i="26"/>
  <c r="K113" i="26"/>
  <c r="J112" i="26"/>
  <c r="M65" i="26"/>
  <c r="L63" i="26"/>
  <c r="L104" i="26"/>
  <c r="W65" i="26" l="1"/>
  <c r="W63" i="26" s="1"/>
  <c r="W70" i="26" s="1"/>
  <c r="X49" i="26"/>
  <c r="M104" i="26"/>
  <c r="M105" i="26" s="1"/>
  <c r="M77" i="26" s="1"/>
  <c r="M89" i="26" s="1"/>
  <c r="M63" i="26"/>
  <c r="N65" i="26"/>
  <c r="K80" i="26"/>
  <c r="L71" i="26"/>
  <c r="L105" i="26"/>
  <c r="L77" i="26" s="1"/>
  <c r="L89" i="26" s="1"/>
  <c r="K112" i="26"/>
  <c r="L113" i="26"/>
  <c r="P144" i="26"/>
  <c r="P145" i="26" s="1"/>
  <c r="X65" i="26" l="1"/>
  <c r="Y49" i="26"/>
  <c r="X64" i="26"/>
  <c r="O65" i="26"/>
  <c r="N63" i="26"/>
  <c r="N104" i="26"/>
  <c r="Q144" i="26"/>
  <c r="Q145" i="26"/>
  <c r="M113" i="26"/>
  <c r="L112" i="26"/>
  <c r="L80" i="26"/>
  <c r="M71" i="26"/>
  <c r="O104" i="26" l="1"/>
  <c r="O105" i="26" s="1"/>
  <c r="O77" i="26" s="1"/>
  <c r="O89" i="26" s="1"/>
  <c r="Y65" i="26"/>
  <c r="Z49" i="26"/>
  <c r="N105" i="26"/>
  <c r="N77" i="26" s="1"/>
  <c r="N89" i="26" s="1"/>
  <c r="N113" i="26"/>
  <c r="M112" i="26"/>
  <c r="P65" i="26"/>
  <c r="O63" i="26"/>
  <c r="O70" i="26" s="1"/>
  <c r="M80" i="26"/>
  <c r="N71" i="26"/>
  <c r="R144" i="26"/>
  <c r="X63" i="26"/>
  <c r="X70" i="26" s="1"/>
  <c r="S144" i="26" l="1"/>
  <c r="O71" i="26"/>
  <c r="O72" i="26" s="1"/>
  <c r="N80" i="26"/>
  <c r="R145" i="26"/>
  <c r="O113" i="26"/>
  <c r="N112" i="26"/>
  <c r="Z65" i="26"/>
  <c r="AA49" i="26"/>
  <c r="P104" i="26"/>
  <c r="P63" i="26"/>
  <c r="P70" i="26" s="1"/>
  <c r="Y63" i="26"/>
  <c r="Y70" i="26" s="1"/>
  <c r="A5" i="22"/>
  <c r="Q104" i="26" l="1"/>
  <c r="Q105" i="26"/>
  <c r="Q77" i="26" s="1"/>
  <c r="Q89" i="26" s="1"/>
  <c r="O112" i="26"/>
  <c r="P113" i="26"/>
  <c r="P105" i="26"/>
  <c r="P77" i="26" s="1"/>
  <c r="P89" i="26" s="1"/>
  <c r="O80" i="26"/>
  <c r="P71" i="26"/>
  <c r="P72" i="26" s="1"/>
  <c r="T144" i="26"/>
  <c r="T145" i="26" s="1"/>
  <c r="Z63" i="26"/>
  <c r="Z70" i="26" s="1"/>
  <c r="O79" i="26"/>
  <c r="O74" i="26"/>
  <c r="AA65" i="26"/>
  <c r="AB49" i="26"/>
  <c r="AA64" i="26"/>
  <c r="S145" i="26"/>
  <c r="O75" i="26" l="1"/>
  <c r="O76" i="26" s="1"/>
  <c r="Q113" i="26"/>
  <c r="P112" i="26"/>
  <c r="AB65" i="26"/>
  <c r="AC49" i="26"/>
  <c r="P79" i="26"/>
  <c r="P74" i="26"/>
  <c r="R104" i="26"/>
  <c r="AA63" i="26"/>
  <c r="AA70" i="26" s="1"/>
  <c r="U144" i="26"/>
  <c r="U145" i="26" s="1"/>
  <c r="P80" i="26"/>
  <c r="Q71" i="26"/>
  <c r="S104" i="26" l="1"/>
  <c r="AB63" i="26"/>
  <c r="AB70" i="26" s="1"/>
  <c r="V144" i="26"/>
  <c r="P75" i="26"/>
  <c r="Q80" i="26"/>
  <c r="R71" i="26"/>
  <c r="Q72" i="26"/>
  <c r="R105" i="26"/>
  <c r="R77" i="26" s="1"/>
  <c r="R89" i="26" s="1"/>
  <c r="AD49" i="26"/>
  <c r="AC65" i="26"/>
  <c r="R113" i="26"/>
  <c r="Q112" i="26"/>
  <c r="AC63" i="26" l="1"/>
  <c r="AC70" i="26" s="1"/>
  <c r="R80" i="26"/>
  <c r="S71" i="26"/>
  <c r="R72" i="26"/>
  <c r="T104" i="26"/>
  <c r="T105" i="26" s="1"/>
  <c r="T77" i="26" s="1"/>
  <c r="T89" i="26" s="1"/>
  <c r="AD64" i="26"/>
  <c r="AD65" i="26"/>
  <c r="AE49" i="26"/>
  <c r="W144" i="26"/>
  <c r="W145" i="26" s="1"/>
  <c r="S105" i="26"/>
  <c r="S77" i="26" s="1"/>
  <c r="S89" i="26" s="1"/>
  <c r="P76" i="26"/>
  <c r="V145" i="26"/>
  <c r="S113" i="26"/>
  <c r="R112" i="26"/>
  <c r="Q74" i="26"/>
  <c r="Q79" i="26"/>
  <c r="AD63" i="26" l="1"/>
  <c r="AD70" i="26" s="1"/>
  <c r="T113" i="26"/>
  <c r="S112" i="26"/>
  <c r="AE65" i="26"/>
  <c r="AF49" i="26"/>
  <c r="X144" i="26"/>
  <c r="X145" i="26" s="1"/>
  <c r="R79" i="26"/>
  <c r="R74" i="26"/>
  <c r="U104" i="26"/>
  <c r="Q75" i="26"/>
  <c r="S80" i="26"/>
  <c r="T71" i="26"/>
  <c r="S72" i="26"/>
  <c r="Q76" i="26" l="1"/>
  <c r="V104" i="26"/>
  <c r="V105" i="26" s="1"/>
  <c r="V77" i="26" s="1"/>
  <c r="V89" i="26" s="1"/>
  <c r="AE63" i="26"/>
  <c r="AE70" i="26" s="1"/>
  <c r="S79" i="26"/>
  <c r="S74" i="26"/>
  <c r="R75" i="26"/>
  <c r="R76" i="26" s="1"/>
  <c r="U113" i="26"/>
  <c r="T112" i="26"/>
  <c r="T80" i="26"/>
  <c r="U71" i="26"/>
  <c r="T72" i="26"/>
  <c r="U105" i="26"/>
  <c r="U77" i="26" s="1"/>
  <c r="U89" i="26" s="1"/>
  <c r="Y144" i="26"/>
  <c r="Y145" i="26" s="1"/>
  <c r="AF65" i="26"/>
  <c r="AG49" i="26"/>
  <c r="B67" i="22"/>
  <c r="B65" i="22"/>
  <c r="B37" i="22"/>
  <c r="B32" i="22"/>
  <c r="B30" i="22" l="1"/>
  <c r="Z144" i="26"/>
  <c r="U80" i="26"/>
  <c r="V71" i="26"/>
  <c r="U72" i="26"/>
  <c r="AF63" i="26"/>
  <c r="AF70" i="26" s="1"/>
  <c r="T74" i="26"/>
  <c r="T79" i="26"/>
  <c r="V113" i="26"/>
  <c r="U112" i="26"/>
  <c r="S75" i="26"/>
  <c r="W104" i="26"/>
  <c r="W105" i="26" s="1"/>
  <c r="W77" i="26" s="1"/>
  <c r="W89" i="26" s="1"/>
  <c r="AG64" i="26"/>
  <c r="AG65" i="26"/>
  <c r="AH49" i="26"/>
  <c r="S76" i="26" l="1"/>
  <c r="T75" i="26"/>
  <c r="AA144" i="26"/>
  <c r="AI49" i="26"/>
  <c r="AH65" i="26"/>
  <c r="W113" i="26"/>
  <c r="V112" i="26"/>
  <c r="W71" i="26"/>
  <c r="V80" i="26"/>
  <c r="V72" i="26"/>
  <c r="AG63" i="26"/>
  <c r="AG70" i="26" s="1"/>
  <c r="X104" i="26"/>
  <c r="U79" i="26"/>
  <c r="U74" i="26"/>
  <c r="Z145" i="26"/>
  <c r="Y104" i="26" l="1"/>
  <c r="Y105" i="26" s="1"/>
  <c r="Y77" i="26" s="1"/>
  <c r="Y89" i="26" s="1"/>
  <c r="AB144" i="26"/>
  <c r="AB145" i="26" s="1"/>
  <c r="X105" i="26"/>
  <c r="X77" i="26" s="1"/>
  <c r="X89" i="26" s="1"/>
  <c r="V79" i="26"/>
  <c r="V74" i="26"/>
  <c r="W112" i="26"/>
  <c r="X113" i="26"/>
  <c r="AA145" i="26"/>
  <c r="U75" i="26"/>
  <c r="U76" i="26" s="1"/>
  <c r="AH63" i="26"/>
  <c r="AH70" i="26" s="1"/>
  <c r="W80" i="26"/>
  <c r="X71" i="26"/>
  <c r="W72" i="26"/>
  <c r="AI65" i="26"/>
  <c r="AJ49" i="26"/>
  <c r="T76" i="26"/>
  <c r="A15" i="22"/>
  <c r="B21" i="22" s="1"/>
  <c r="A12" i="22"/>
  <c r="A9" i="22"/>
  <c r="AC144" i="26" l="1"/>
  <c r="AC145" i="26" s="1"/>
  <c r="AJ65" i="26"/>
  <c r="AJ64" i="26"/>
  <c r="Y113" i="26"/>
  <c r="X112" i="26"/>
  <c r="W79" i="26"/>
  <c r="W74" i="26"/>
  <c r="V75" i="26"/>
  <c r="AI63" i="26"/>
  <c r="AI70" i="26" s="1"/>
  <c r="X80" i="26"/>
  <c r="Y71" i="26"/>
  <c r="X72" i="26"/>
  <c r="Z104" i="26"/>
  <c r="Z105" i="26" s="1"/>
  <c r="Z77" i="26" s="1"/>
  <c r="Z89" i="26" s="1"/>
  <c r="A8" i="17"/>
  <c r="E9" i="14"/>
  <c r="A14" i="12"/>
  <c r="A8" i="12"/>
  <c r="AJ63" i="26" l="1"/>
  <c r="AJ70" i="26" s="1"/>
  <c r="W75" i="26"/>
  <c r="X79" i="26"/>
  <c r="X74" i="26"/>
  <c r="AA104" i="26"/>
  <c r="AA105" i="26" s="1"/>
  <c r="AA77" i="26" s="1"/>
  <c r="AA89" i="26" s="1"/>
  <c r="Z71" i="26"/>
  <c r="Y80" i="26"/>
  <c r="Y72" i="26"/>
  <c r="V76" i="26"/>
  <c r="Y112" i="26"/>
  <c r="Z113" i="26"/>
  <c r="AD144" i="26"/>
  <c r="AD145" i="26" s="1"/>
  <c r="A15" i="5"/>
  <c r="A12" i="5"/>
  <c r="A9" i="5"/>
  <c r="A5" i="5"/>
  <c r="A15" i="16"/>
  <c r="A12" i="16"/>
  <c r="A9" i="16"/>
  <c r="A15" i="10"/>
  <c r="A12" i="10"/>
  <c r="A9" i="10"/>
  <c r="A5" i="10"/>
  <c r="A4" i="17"/>
  <c r="A14" i="17"/>
  <c r="A11" i="17"/>
  <c r="A6" i="13"/>
  <c r="A5" i="14"/>
  <c r="A4" i="12"/>
  <c r="A5" i="16" s="1"/>
  <c r="E15" i="14"/>
  <c r="E12" i="14"/>
  <c r="A16" i="13"/>
  <c r="A13" i="13"/>
  <c r="A10" i="13"/>
  <c r="A11" i="12"/>
  <c r="AA113" i="26" l="1"/>
  <c r="Z112" i="26"/>
  <c r="X75" i="26"/>
  <c r="Y74" i="26"/>
  <c r="Y79" i="26"/>
  <c r="Z80" i="26"/>
  <c r="AA71" i="26"/>
  <c r="Z72" i="26"/>
  <c r="AE144" i="26"/>
  <c r="AB104" i="26"/>
  <c r="AB105" i="26" s="1"/>
  <c r="AB77" i="26" s="1"/>
  <c r="AB89" i="26" s="1"/>
  <c r="W76"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79" i="26" l="1"/>
  <c r="Z74" i="26"/>
  <c r="AA112" i="26"/>
  <c r="AB113" i="26"/>
  <c r="AF144" i="26"/>
  <c r="Y75" i="26"/>
  <c r="AA80" i="26"/>
  <c r="AB71" i="26"/>
  <c r="AA72" i="26"/>
  <c r="AE145" i="26"/>
  <c r="X76" i="26"/>
  <c r="AC104" i="26"/>
  <c r="AC105" i="26" s="1"/>
  <c r="AC77" i="26" s="1"/>
  <c r="AC89" i="26" s="1"/>
  <c r="AA79" i="26" l="1"/>
  <c r="AA74" i="26"/>
  <c r="Y76" i="26"/>
  <c r="AG144" i="26"/>
  <c r="AB112" i="26"/>
  <c r="AC113" i="26"/>
  <c r="AD104" i="26"/>
  <c r="AB80" i="26"/>
  <c r="AC71" i="26"/>
  <c r="AB72" i="26"/>
  <c r="AF145" i="26"/>
  <c r="Z75" i="26"/>
  <c r="Z76" i="26" l="1"/>
  <c r="AB79" i="26"/>
  <c r="AB74" i="26"/>
  <c r="AC80" i="26"/>
  <c r="AD71" i="26"/>
  <c r="AC72" i="26"/>
  <c r="AA75" i="26"/>
  <c r="AE104" i="26"/>
  <c r="AH144" i="26"/>
  <c r="AH145" i="26" s="1"/>
  <c r="AD113" i="26"/>
  <c r="AC112" i="26"/>
  <c r="AD105" i="26"/>
  <c r="AD77" i="26" s="1"/>
  <c r="AD89" i="26" s="1"/>
  <c r="AG145" i="26"/>
  <c r="B47" i="22"/>
  <c r="B43" i="22"/>
  <c r="B39" i="22"/>
  <c r="B59" i="22"/>
  <c r="B64" i="22"/>
  <c r="B34" i="22"/>
  <c r="B66" i="22"/>
  <c r="AF104" i="26" l="1"/>
  <c r="AE105" i="26"/>
  <c r="AE77" i="26" s="1"/>
  <c r="AE89" i="26" s="1"/>
  <c r="AE71" i="26"/>
  <c r="AD80" i="26"/>
  <c r="AD72" i="26"/>
  <c r="AE113" i="26"/>
  <c r="AD112" i="26"/>
  <c r="AI144" i="26"/>
  <c r="AI145" i="26" s="1"/>
  <c r="AA76" i="26"/>
  <c r="AB75" i="26"/>
  <c r="AC79" i="26"/>
  <c r="AC74" i="26"/>
  <c r="AB76" i="26" l="1"/>
  <c r="AE80" i="26"/>
  <c r="AF71" i="26"/>
  <c r="AE72" i="26"/>
  <c r="AE112" i="26"/>
  <c r="AF113" i="26"/>
  <c r="AG104" i="26"/>
  <c r="AG105" i="26"/>
  <c r="AG77" i="26" s="1"/>
  <c r="AG89" i="26" s="1"/>
  <c r="AC75" i="26"/>
  <c r="AJ144" i="26"/>
  <c r="AJ145" i="26"/>
  <c r="AD79" i="26"/>
  <c r="AD74" i="26"/>
  <c r="AF105" i="26"/>
  <c r="AF77" i="26" s="1"/>
  <c r="AF89" i="26" s="1"/>
  <c r="AK144" i="26" l="1"/>
  <c r="AE79" i="26"/>
  <c r="AE74" i="26"/>
  <c r="AD75" i="26"/>
  <c r="AH104" i="26"/>
  <c r="AH105" i="26" s="1"/>
  <c r="AH77" i="26" s="1"/>
  <c r="AH89" i="26" s="1"/>
  <c r="AF80" i="26"/>
  <c r="AG71" i="26"/>
  <c r="AF72" i="26"/>
  <c r="AC76" i="26"/>
  <c r="AF112" i="26"/>
  <c r="AG113" i="26"/>
  <c r="AL144" i="26" l="1"/>
  <c r="AL145" i="26" s="1"/>
  <c r="AE75" i="26"/>
  <c r="AG112" i="26"/>
  <c r="AH113" i="26"/>
  <c r="AF79" i="26"/>
  <c r="AF74" i="26"/>
  <c r="AI104" i="26"/>
  <c r="AI105" i="26" s="1"/>
  <c r="AI77" i="26" s="1"/>
  <c r="AI89" i="26" s="1"/>
  <c r="AG80" i="26"/>
  <c r="AH71" i="26"/>
  <c r="AG72" i="26"/>
  <c r="AD76" i="26"/>
  <c r="AK145" i="26"/>
  <c r="AE76" i="26" l="1"/>
  <c r="AH80" i="26"/>
  <c r="AI71" i="26"/>
  <c r="AH72" i="26"/>
  <c r="AF75" i="26"/>
  <c r="AG74" i="26"/>
  <c r="AG79" i="26"/>
  <c r="AJ104" i="26"/>
  <c r="AJ105" i="26" s="1"/>
  <c r="AJ77" i="26" s="1"/>
  <c r="AJ89" i="26" s="1"/>
  <c r="AI113" i="26"/>
  <c r="AH112" i="26"/>
  <c r="AM144" i="26"/>
  <c r="AM145" i="26" s="1"/>
  <c r="AF76" i="26" l="1"/>
  <c r="AH79" i="26"/>
  <c r="AH74" i="26"/>
  <c r="AI112" i="26"/>
  <c r="AJ113" i="26"/>
  <c r="AG75" i="26"/>
  <c r="AI80" i="26"/>
  <c r="AJ71" i="26"/>
  <c r="AI72" i="26"/>
  <c r="AN144" i="26"/>
  <c r="AN145" i="26" s="1"/>
  <c r="AG76" i="26" l="1"/>
  <c r="AJ112" i="26"/>
  <c r="AK113" i="26"/>
  <c r="AJ80" i="26"/>
  <c r="AJ72" i="26"/>
  <c r="AO144" i="26"/>
  <c r="AO145" i="26" s="1"/>
  <c r="AH75" i="26"/>
  <c r="AI79" i="26"/>
  <c r="AI74" i="26"/>
  <c r="AH76" i="26" l="1"/>
  <c r="AI75" i="26"/>
  <c r="AJ79" i="26"/>
  <c r="AJ74" i="26"/>
  <c r="AP144" i="26"/>
  <c r="AK112" i="26"/>
  <c r="AL113" i="26"/>
  <c r="AI76" i="26" l="1"/>
  <c r="AM113" i="26"/>
  <c r="AL112" i="26"/>
  <c r="AJ75" i="26"/>
  <c r="AQ144" i="26"/>
  <c r="AP145" i="26"/>
  <c r="AJ76" i="26" l="1"/>
  <c r="AR144" i="26"/>
  <c r="AR145" i="26"/>
  <c r="AQ145" i="26"/>
  <c r="AM112" i="26"/>
  <c r="AN113" i="26"/>
  <c r="AO113" i="26" l="1"/>
  <c r="AN112" i="26"/>
  <c r="AS144" i="26"/>
  <c r="AS145" i="26" s="1"/>
  <c r="AT144" i="26" l="1"/>
  <c r="AP113" i="26"/>
  <c r="AP112" i="26" s="1"/>
  <c r="AO112" i="26"/>
  <c r="AU144" i="26" l="1"/>
  <c r="AT145" i="26"/>
  <c r="AV144" i="26" l="1"/>
  <c r="AV145" i="26" s="1"/>
  <c r="AU145" i="26"/>
  <c r="AW144" i="26" l="1"/>
  <c r="AW145" i="26" s="1"/>
  <c r="AX144" i="26" l="1"/>
  <c r="AX145" i="26" s="1"/>
  <c r="AY144" i="26" l="1"/>
  <c r="AY145" i="26" s="1"/>
  <c r="K50" i="26"/>
  <c r="K62" i="26" s="1"/>
  <c r="K70" i="26" s="1"/>
  <c r="K72" i="26" s="1"/>
  <c r="N50" i="26"/>
  <c r="N62" i="26" s="1"/>
  <c r="N70" i="26" s="1"/>
  <c r="N72" i="26" s="1"/>
  <c r="C50" i="26"/>
  <c r="C62" i="26" s="1"/>
  <c r="C70" i="26" s="1"/>
  <c r="C72" i="26" s="1"/>
  <c r="E50" i="26"/>
  <c r="E62" i="26" s="1"/>
  <c r="E70" i="26" s="1"/>
  <c r="E72" i="26" s="1"/>
  <c r="F50" i="26"/>
  <c r="F62" i="26" s="1"/>
  <c r="F70" i="26" s="1"/>
  <c r="F72" i="26" s="1"/>
  <c r="G50" i="26"/>
  <c r="G62" i="26" s="1"/>
  <c r="G70" i="26" s="1"/>
  <c r="G72" i="26" s="1"/>
  <c r="H50" i="26"/>
  <c r="H62" i="26" s="1"/>
  <c r="H70" i="26" s="1"/>
  <c r="H72" i="26" s="1"/>
  <c r="I50" i="26"/>
  <c r="I62" i="26" s="1"/>
  <c r="I70" i="26" s="1"/>
  <c r="I72" i="26" s="1"/>
  <c r="J50" i="26"/>
  <c r="J62" i="26" s="1"/>
  <c r="J70" i="26" s="1"/>
  <c r="J72" i="26" s="1"/>
  <c r="L50" i="26"/>
  <c r="L62" i="26" s="1"/>
  <c r="L70" i="26" s="1"/>
  <c r="L72" i="26" s="1"/>
  <c r="M50" i="26"/>
  <c r="M62" i="26" s="1"/>
  <c r="M70" i="26" s="1"/>
  <c r="M72" i="26" s="1"/>
  <c r="B50" i="26"/>
  <c r="B62" i="26" s="1"/>
  <c r="F74" i="26" l="1"/>
  <c r="F75" i="26" s="1"/>
  <c r="F76" i="26" s="1"/>
  <c r="F79" i="26"/>
  <c r="E74" i="26"/>
  <c r="E75" i="26" s="1"/>
  <c r="E76" i="26" s="1"/>
  <c r="E79" i="26"/>
  <c r="M79" i="26"/>
  <c r="M74" i="26"/>
  <c r="H74" i="26"/>
  <c r="H79" i="26"/>
  <c r="I74" i="26"/>
  <c r="I79" i="26"/>
  <c r="N74" i="26"/>
  <c r="N79" i="26"/>
  <c r="B70" i="26"/>
  <c r="B72" i="26" s="1"/>
  <c r="L79" i="26"/>
  <c r="L74" i="26"/>
  <c r="K74" i="26"/>
  <c r="K79" i="26"/>
  <c r="C74" i="26"/>
  <c r="C79" i="26"/>
  <c r="G74" i="26"/>
  <c r="G79" i="26"/>
  <c r="J74" i="26"/>
  <c r="J79" i="26"/>
  <c r="I75" i="26" l="1"/>
  <c r="I76" i="26" s="1"/>
  <c r="B74" i="26"/>
  <c r="B79" i="26"/>
  <c r="C75" i="26"/>
  <c r="C76" i="26" s="1"/>
  <c r="H75" i="26"/>
  <c r="H76" i="26" s="1"/>
  <c r="J75" i="26"/>
  <c r="J76" i="26" s="1"/>
  <c r="M75" i="26"/>
  <c r="M76" i="26" s="1"/>
  <c r="K75" i="26"/>
  <c r="K76" i="26" s="1"/>
  <c r="L75" i="26"/>
  <c r="L76" i="26" s="1"/>
  <c r="G75" i="26"/>
  <c r="G76" i="26" s="1"/>
  <c r="N75" i="26"/>
  <c r="N76" i="26" s="1"/>
  <c r="B75" i="26" l="1"/>
  <c r="B76" i="26" s="1"/>
  <c r="B82" i="26" l="1"/>
  <c r="B87" i="26" s="1"/>
  <c r="B92" i="26" l="1"/>
  <c r="B90" i="26"/>
  <c r="B88" i="26"/>
  <c r="B93" i="26" s="1"/>
  <c r="C82" i="26"/>
  <c r="C87" i="26" s="1"/>
  <c r="C90" i="26" s="1"/>
  <c r="C88" i="26" l="1"/>
  <c r="C93" i="26" s="1"/>
  <c r="B91" i="26"/>
  <c r="B94" i="26" s="1"/>
  <c r="C91" i="26"/>
  <c r="C92" i="26"/>
  <c r="D50" i="26"/>
  <c r="D62" i="26" s="1"/>
  <c r="C94" i="26" l="1"/>
  <c r="D70" i="26"/>
  <c r="D72" i="26" s="1"/>
  <c r="D79" i="26" l="1"/>
  <c r="D74" i="26"/>
  <c r="D75" i="26" l="1"/>
  <c r="D76" i="26" s="1"/>
  <c r="D82" i="26" l="1"/>
  <c r="D87" i="26" s="1"/>
  <c r="E82" i="26" l="1"/>
  <c r="E87" i="26" s="1"/>
  <c r="E90" i="26" s="1"/>
  <c r="D90" i="26"/>
  <c r="D92" i="26"/>
  <c r="D88" i="26"/>
  <c r="D93" i="26" s="1"/>
  <c r="E92" i="26" l="1"/>
  <c r="E88" i="26"/>
  <c r="E93" i="26" s="1"/>
  <c r="F82" i="26"/>
  <c r="G82" i="26" s="1"/>
  <c r="G87" i="26" s="1"/>
  <c r="G90" i="26" s="1"/>
  <c r="E91" i="26"/>
  <c r="D91" i="26"/>
  <c r="D94" i="26" s="1"/>
  <c r="F87" i="26" l="1"/>
  <c r="F88" i="26" s="1"/>
  <c r="F93" i="26" s="1"/>
  <c r="H82" i="26"/>
  <c r="I82" i="26" s="1"/>
  <c r="I87" i="26" s="1"/>
  <c r="I90" i="26" s="1"/>
  <c r="E94" i="26"/>
  <c r="G88" i="26" l="1"/>
  <c r="G93" i="26" s="1"/>
  <c r="F92" i="26"/>
  <c r="F90" i="26"/>
  <c r="F91" i="26" s="1"/>
  <c r="F94" i="26" s="1"/>
  <c r="G92" i="26"/>
  <c r="H87" i="26"/>
  <c r="H90" i="26" s="1"/>
  <c r="J82" i="26"/>
  <c r="J87" i="26" s="1"/>
  <c r="G91" i="26" l="1"/>
  <c r="G94" i="26" s="1"/>
  <c r="H91" i="26"/>
  <c r="H92" i="26"/>
  <c r="I91" i="26"/>
  <c r="H88" i="26"/>
  <c r="H93" i="26" s="1"/>
  <c r="I92" i="26"/>
  <c r="I88" i="26"/>
  <c r="K82" i="26"/>
  <c r="L82" i="26" s="1"/>
  <c r="J90" i="26"/>
  <c r="J91" i="26" s="1"/>
  <c r="J92" i="26"/>
  <c r="J88" i="26"/>
  <c r="J93" i="26" l="1"/>
  <c r="H94" i="26"/>
  <c r="I94" i="26"/>
  <c r="J94" i="26"/>
  <c r="I93" i="26"/>
  <c r="K87" i="26"/>
  <c r="K90" i="26" s="1"/>
  <c r="L87" i="26"/>
  <c r="L90" i="26" s="1"/>
  <c r="M82" i="26"/>
  <c r="K88" i="26" l="1"/>
  <c r="K93" i="26" s="1"/>
  <c r="K92" i="26"/>
  <c r="L88" i="26"/>
  <c r="L92" i="26"/>
  <c r="L91" i="26"/>
  <c r="G30" i="26" s="1"/>
  <c r="K91" i="26"/>
  <c r="M87" i="26"/>
  <c r="M88" i="26" s="1"/>
  <c r="M93" i="26" s="1"/>
  <c r="N82" i="26"/>
  <c r="L93" i="26" l="1"/>
  <c r="G28" i="26" s="1"/>
  <c r="B109" i="26"/>
  <c r="L94" i="26"/>
  <c r="M90" i="26"/>
  <c r="N87" i="26"/>
  <c r="O82" i="26"/>
  <c r="M92" i="26"/>
  <c r="K94" i="26"/>
  <c r="A109" i="26"/>
  <c r="G29" i="26" l="1"/>
  <c r="N90" i="26"/>
  <c r="N91" i="26" s="1"/>
  <c r="N88" i="26"/>
  <c r="N93" i="26" s="1"/>
  <c r="N92" i="26"/>
  <c r="O87" i="26"/>
  <c r="P82" i="26"/>
  <c r="M91" i="26"/>
  <c r="M94" i="26" s="1"/>
  <c r="P87" i="26" l="1"/>
  <c r="Q82" i="26"/>
  <c r="O90" i="26"/>
  <c r="O92" i="26"/>
  <c r="O88" i="26"/>
  <c r="O93" i="26" s="1"/>
  <c r="N94" i="26"/>
  <c r="Q87" i="26" l="1"/>
  <c r="R82" i="26"/>
  <c r="O91" i="26"/>
  <c r="O94" i="26" s="1"/>
  <c r="P90" i="26"/>
  <c r="P91" i="26" s="1"/>
  <c r="P88" i="26"/>
  <c r="P93" i="26" s="1"/>
  <c r="P92" i="26"/>
  <c r="P94" i="26" l="1"/>
  <c r="R87" i="26"/>
  <c r="S82" i="26"/>
  <c r="Q90" i="26"/>
  <c r="Q91" i="26" s="1"/>
  <c r="Q94" i="26" s="1"/>
  <c r="Q92" i="26"/>
  <c r="Q88" i="26"/>
  <c r="Q93" i="26" s="1"/>
  <c r="S87" i="26" l="1"/>
  <c r="T82" i="26"/>
  <c r="R90" i="26"/>
  <c r="R91" i="26" s="1"/>
  <c r="R94" i="26" s="1"/>
  <c r="R88" i="26"/>
  <c r="R93" i="26" s="1"/>
  <c r="R92" i="26"/>
  <c r="T87" i="26" l="1"/>
  <c r="U82" i="26"/>
  <c r="S90" i="26"/>
  <c r="S91" i="26" s="1"/>
  <c r="S94" i="26" s="1"/>
  <c r="S92" i="26"/>
  <c r="S88" i="26"/>
  <c r="S93" i="26" s="1"/>
  <c r="U87" i="26" l="1"/>
  <c r="V82" i="26"/>
  <c r="T90" i="26"/>
  <c r="T91" i="26" s="1"/>
  <c r="T94" i="26" s="1"/>
  <c r="T88" i="26"/>
  <c r="T93" i="26" s="1"/>
  <c r="T92" i="26"/>
  <c r="V87" i="26" l="1"/>
  <c r="W82" i="26"/>
  <c r="U90" i="26"/>
  <c r="U91" i="26" s="1"/>
  <c r="U94" i="26" s="1"/>
  <c r="U92" i="26"/>
  <c r="U88" i="26"/>
  <c r="U93" i="26" s="1"/>
  <c r="W87" i="26" l="1"/>
  <c r="X82" i="26"/>
  <c r="V90" i="26"/>
  <c r="V91" i="26" s="1"/>
  <c r="V94" i="26" s="1"/>
  <c r="V88" i="26"/>
  <c r="V93" i="26" s="1"/>
  <c r="V92" i="26"/>
  <c r="X87" i="26" l="1"/>
  <c r="Y82" i="26"/>
  <c r="W90" i="26"/>
  <c r="W91" i="26" s="1"/>
  <c r="W94" i="26" s="1"/>
  <c r="W92" i="26"/>
  <c r="W88" i="26"/>
  <c r="W93" i="26" s="1"/>
  <c r="Y87" i="26" l="1"/>
  <c r="Z82" i="26"/>
  <c r="X90" i="26"/>
  <c r="X91" i="26" s="1"/>
  <c r="X94" i="26" s="1"/>
  <c r="X88" i="26"/>
  <c r="X93" i="26" s="1"/>
  <c r="X92" i="26"/>
  <c r="Z87" i="26" l="1"/>
  <c r="AA82" i="26"/>
  <c r="Y90" i="26"/>
  <c r="Y91" i="26" s="1"/>
  <c r="Y94" i="26" s="1"/>
  <c r="Y88" i="26"/>
  <c r="Y93" i="26" s="1"/>
  <c r="Y92" i="26"/>
  <c r="AA87" i="26" l="1"/>
  <c r="AB82" i="26"/>
  <c r="Z90" i="26"/>
  <c r="Z91" i="26" s="1"/>
  <c r="Z94" i="26" s="1"/>
  <c r="Z88" i="26"/>
  <c r="Z93" i="26" s="1"/>
  <c r="Z92" i="26"/>
  <c r="AB87" i="26" l="1"/>
  <c r="AC82" i="26"/>
  <c r="AA90" i="26"/>
  <c r="AA91" i="26" s="1"/>
  <c r="AA94" i="26" s="1"/>
  <c r="AA92" i="26"/>
  <c r="AA88" i="26"/>
  <c r="AA93" i="26" s="1"/>
  <c r="AC87" i="26" l="1"/>
  <c r="AD82" i="26"/>
  <c r="AB90" i="26"/>
  <c r="AB91" i="26" s="1"/>
  <c r="AB94" i="26" s="1"/>
  <c r="AB92" i="26"/>
  <c r="AB88" i="26"/>
  <c r="AB93" i="26" s="1"/>
  <c r="AD87" i="26" l="1"/>
  <c r="AE82" i="26"/>
  <c r="AC90" i="26"/>
  <c r="AC91" i="26" s="1"/>
  <c r="AC94" i="26" s="1"/>
  <c r="AC88" i="26"/>
  <c r="AC93" i="26" s="1"/>
  <c r="AC92" i="26"/>
  <c r="AE87" i="26" l="1"/>
  <c r="AF82" i="26"/>
  <c r="AD90" i="26"/>
  <c r="AD91" i="26" s="1"/>
  <c r="AD94" i="26" s="1"/>
  <c r="D109" i="26" s="1"/>
  <c r="AD92" i="26"/>
  <c r="AD88" i="26"/>
  <c r="AD93" i="26" s="1"/>
  <c r="C109" i="26" s="1"/>
  <c r="AF87" i="26" l="1"/>
  <c r="AG82" i="26"/>
  <c r="AE90" i="26"/>
  <c r="AE91" i="26" s="1"/>
  <c r="AE94" i="26" s="1"/>
  <c r="AE88" i="26"/>
  <c r="AE93" i="26" s="1"/>
  <c r="AE92" i="26"/>
  <c r="AG87" i="26" l="1"/>
  <c r="AH82" i="26"/>
  <c r="AF90" i="26"/>
  <c r="AF91" i="26" s="1"/>
  <c r="AF94" i="26" s="1"/>
  <c r="AF92" i="26"/>
  <c r="AF88" i="26"/>
  <c r="AF93" i="26" s="1"/>
  <c r="AH87" i="26" l="1"/>
  <c r="AI82" i="26"/>
  <c r="AG90" i="26"/>
  <c r="AG91" i="26" s="1"/>
  <c r="AG94" i="26" s="1"/>
  <c r="AG92" i="26"/>
  <c r="AG88" i="26"/>
  <c r="AG93" i="26" s="1"/>
  <c r="AI87" i="26" l="1"/>
  <c r="AJ82" i="26"/>
  <c r="AJ87" i="26" s="1"/>
  <c r="AH90" i="26"/>
  <c r="AH91" i="26" s="1"/>
  <c r="AH94" i="26" s="1"/>
  <c r="AH88" i="26"/>
  <c r="AH93" i="26" s="1"/>
  <c r="AH92" i="26"/>
  <c r="AJ90" i="26" l="1"/>
  <c r="AJ88" i="26"/>
  <c r="AJ92" i="26"/>
  <c r="AI90" i="26"/>
  <c r="AI91" i="26" s="1"/>
  <c r="AI94" i="26" s="1"/>
  <c r="AI92" i="26"/>
  <c r="AI88" i="26"/>
  <c r="AI93" i="26" s="1"/>
  <c r="AJ93" i="26" l="1"/>
  <c r="AJ91" i="26"/>
  <c r="AJ94" i="26" s="1"/>
</calcChain>
</file>

<file path=xl/sharedStrings.xml><?xml version="1.0" encoding="utf-8"?>
<sst xmlns="http://schemas.openxmlformats.org/spreadsheetml/2006/main" count="1119" uniqueCount="619">
  <si>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</si>
  <si>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</si>
  <si>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</si>
  <si>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</si>
  <si>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</si>
  <si>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</si>
  <si>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</si>
  <si>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</si>
  <si>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</si>
  <si>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</si>
  <si>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</si>
  <si>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</si>
  <si>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</si>
  <si>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</si>
  <si>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</si>
  <si>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</si>
  <si>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</si>
  <si>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</si>
  <si>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</si>
  <si>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</si>
  <si>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</si>
  <si>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</si>
  <si>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</si>
  <si>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</si>
  <si>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</si>
  <si>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</si>
  <si>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</si>
  <si>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</si>
  <si>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</si>
  <si>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</si>
  <si>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</si>
  <si>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</si>
  <si>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</si>
  <si>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</si>
  <si>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</si>
  <si>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</si>
  <si>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</si>
  <si>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</si>
  <si>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</si>
  <si>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</si>
  <si>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</si>
  <si>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</si>
  <si>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</si>
  <si>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</si>
  <si>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</si>
  <si>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</si>
  <si>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</si>
  <si>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</si>
  <si>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</si>
  <si>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</si>
  <si>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</si>
  <si>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</si>
  <si>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</si>
  <si>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</si>
  <si>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</si>
  <si>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</si>
  <si>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</si>
  <si>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</si>
  <si>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</si>
  <si>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</si>
  <si>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</si>
  <si>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</si>
  <si>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</si>
  <si>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</si>
  <si>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</si>
  <si>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</si>
  <si>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</si>
  <si>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</si>
  <si>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</si>
  <si>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</si>
  <si>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</si>
  <si>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</si>
  <si>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</si>
  <si>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</si>
  <si>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</si>
  <si>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</si>
  <si>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</si>
  <si>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</si>
  <si>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</si>
  <si>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</si>
  <si>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</si>
  <si>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</si>
  <si>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</si>
  <si>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</si>
  <si>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</si>
  <si>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</si>
  <si>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</si>
  <si>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</si>
  <si>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</si>
  <si>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</si>
  <si>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</si>
  <si>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</si>
  <si>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</si>
  <si>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</si>
  <si>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</si>
  <si>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</si>
  <si>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</si>
  <si>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</si>
  <si>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</si>
  <si>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</si>
  <si>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</si>
  <si>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</si>
  <si>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</si>
  <si>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</si>
  <si>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</si>
  <si>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</si>
  <si>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</si>
  <si>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</si>
  <si>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</si>
  <si>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</si>
  <si>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</si>
  <si>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</si>
  <si>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</si>
  <si>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</si>
  <si>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</si>
  <si>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</si>
  <si>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</si>
  <si>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</si>
  <si>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</si>
  <si>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</si>
  <si>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</si>
  <si>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</si>
  <si>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</si>
  <si>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</si>
  <si>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</si>
  <si>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</si>
  <si>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</si>
  <si>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</si>
  <si>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</si>
  <si>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</si>
  <si>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</si>
  <si>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</si>
  <si>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</si>
  <si>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</si>
  <si>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</si>
  <si>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</si>
  <si>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</si>
  <si>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</si>
  <si>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</si>
  <si>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</si>
  <si>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</si>
  <si>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</si>
  <si>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</si>
  <si>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</si>
  <si>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</si>
  <si>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</si>
  <si>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</si>
  <si>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</si>
  <si>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</si>
  <si>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</si>
  <si>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</si>
  <si>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</si>
  <si>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</si>
  <si>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</si>
  <si>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</si>
  <si>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</si>
  <si>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</si>
  <si>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</si>
  <si>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</si>
  <si>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</si>
  <si>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</si>
  <si>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</si>
  <si>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</si>
  <si>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</si>
  <si>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</si>
  <si>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</si>
  <si>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</si>
  <si>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</si>
  <si>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</si>
  <si>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</si>
  <si>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</si>
  <si>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</si>
  <si>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</si>
  <si>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</si>
  <si>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</si>
  <si>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</si>
  <si>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</si>
  <si>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</si>
  <si>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</si>
  <si>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</si>
  <si>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</si>
  <si>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</si>
  <si>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</si>
  <si>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</si>
  <si>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</si>
  <si>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</si>
  <si>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</si>
  <si>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</si>
  <si>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</si>
  <si>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</si>
  <si>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</si>
  <si>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</si>
  <si>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</si>
  <si>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</si>
  <si>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</si>
  <si>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</si>
  <si>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</si>
  <si>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</si>
  <si>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</si>
  <si>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</si>
  <si>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</si>
  <si>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</si>
  <si>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</si>
  <si>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</si>
  <si>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</si>
  <si>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</si>
  <si>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</si>
  <si>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</si>
  <si>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</si>
  <si>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</si>
  <si>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</si>
  <si>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</si>
  <si>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</si>
  <si>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</si>
  <si>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</si>
  <si>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</si>
  <si>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</si>
  <si>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</si>
  <si>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</si>
  <si>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</si>
  <si>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</si>
  <si>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</si>
  <si>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</si>
  <si>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</si>
  <si>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</si>
  <si>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</si>
  <si>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</si>
  <si>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</si>
  <si>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</si>
  <si>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</si>
  <si>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</si>
  <si>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</si>
  <si>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</si>
  <si>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</si>
  <si>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</si>
  <si>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</si>
  <si>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</si>
  <si>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</si>
  <si>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</si>
  <si>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</si>
  <si>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</si>
  <si>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</si>
  <si>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</si>
  <si>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</si>
  <si>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</si>
  <si>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</si>
  <si>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</si>
  <si>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</si>
  <si>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</si>
  <si>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</si>
  <si>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</si>
  <si>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</si>
  <si>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</si>
  <si>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</si>
  <si>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</si>
  <si>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</si>
  <si>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</si>
  <si>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</si>
  <si>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</si>
  <si>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</si>
  <si>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</si>
  <si>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</si>
  <si>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</si>
  <si>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</si>
  <si>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</si>
  <si>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</si>
  <si>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</si>
  <si>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</si>
  <si>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</si>
  <si>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</si>
  <si>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</si>
  <si>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</si>
  <si>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</si>
  <si>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</si>
  <si>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</si>
  <si>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</si>
  <si>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</si>
  <si>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</si>
  <si>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</si>
  <si>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</si>
  <si>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</si>
  <si>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</si>
  <si>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</si>
  <si>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</si>
  <si>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</si>
  <si>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</si>
  <si>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</si>
  <si>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</si>
  <si>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</si>
  <si>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</si>
  <si>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</si>
  <si>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</si>
  <si>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</si>
  <si>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</si>
  <si>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</si>
  <si>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</si>
  <si>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</si>
  <si>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</si>
  <si>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</si>
  <si>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</si>
  <si>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</si>
  <si>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</si>
  <si>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</si>
  <si>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</si>
  <si>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</si>
  <si>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</si>
  <si>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</si>
  <si>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</si>
  <si>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</si>
  <si>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</si>
  <si>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</si>
  <si>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</si>
  <si>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</si>
  <si>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</si>
  <si>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</si>
  <si>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</si>
  <si>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</si>
  <si>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</si>
  <si>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</si>
  <si>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</si>
  <si>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</si>
  <si>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</si>
  <si>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</si>
  <si>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</si>
  <si>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</si>
  <si>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</si>
  <si>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</si>
  <si>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</si>
  <si>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</si>
  <si>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</si>
  <si>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</si>
  <si>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</si>
  <si>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</si>
  <si>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</si>
  <si>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</si>
  <si>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</si>
  <si>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</si>
  <si>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</si>
  <si>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</si>
  <si>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</si>
  <si>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</si>
  <si>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</si>
  <si>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</si>
  <si>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</si>
  <si>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</si>
  <si>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</si>
  <si>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</si>
  <si>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</si>
  <si>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</si>
  <si>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</si>
  <si>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</si>
  <si>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</si>
  <si>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</si>
  <si>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</si>
  <si>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</si>
  <si>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</si>
  <si>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</si>
  <si>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</si>
  <si>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</si>
  <si>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</si>
  <si>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</si>
  <si>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</si>
  <si>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</si>
  <si>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</si>
  <si>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</si>
  <si>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</si>
  <si>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</si>
  <si>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</si>
  <si>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</si>
  <si>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</si>
  <si>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</si>
  <si>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</si>
  <si>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</si>
  <si>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</si>
  <si>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</si>
  <si>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</si>
  <si>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</si>
  <si>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</si>
  <si>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</si>
  <si>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</si>
  <si>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</si>
  <si>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</si>
  <si>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</si>
  <si>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</si>
  <si>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</si>
  <si>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</si>
  <si>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</si>
  <si>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</si>
  <si>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</si>
  <si>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</si>
  <si>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</si>
  <si>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</si>
  <si>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</si>
  <si>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</si>
  <si>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</si>
  <si>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</si>
  <si>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</si>
  <si>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</si>
  <si>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</si>
  <si>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</si>
  <si>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</si>
  <si>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</si>
  <si>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</si>
  <si>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</si>
  <si>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</si>
  <si>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</si>
  <si>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</si>
  <si>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</si>
  <si>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</si>
  <si>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</si>
  <si>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</si>
  <si>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</si>
  <si>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</si>
  <si>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</si>
  <si>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</si>
  <si>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</si>
  <si>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</si>
  <si>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</si>
  <si>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</si>
  <si>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</si>
  <si>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</si>
  <si>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</si>
  <si>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</si>
  <si>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</si>
  <si>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</si>
  <si>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</si>
  <si>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</si>
  <si>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</si>
  <si>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</si>
  <si>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</si>
  <si>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</si>
  <si>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</si>
  <si>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</si>
  <si>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</si>
  <si>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</si>
  <si>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</si>
  <si>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</si>
  <si>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</si>
  <si>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</si>
  <si>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</si>
  <si>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</si>
  <si>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</si>
  <si>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</si>
  <si>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</si>
  <si>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</si>
  <si>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</si>
  <si>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</si>
  <si>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</si>
  <si>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</si>
  <si>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</si>
  <si>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</si>
  <si>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</si>
  <si>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</si>
  <si>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</si>
  <si>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</si>
  <si>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</si>
  <si>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</si>
  <si>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</si>
  <si>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</si>
  <si>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</si>
  <si>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</si>
  <si>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</si>
  <si>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</si>
  <si>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</si>
  <si>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</si>
  <si>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</si>
  <si>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</si>
  <si>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</si>
  <si>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</si>
  <si>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</si>
  <si>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</si>
  <si>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</si>
  <si>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</si>
  <si>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</si>
  <si>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</si>
  <si>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</si>
  <si>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</si>
  <si>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</si>
  <si>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</si>
  <si>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</si>
  <si>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</si>
  <si>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</si>
  <si>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</si>
  <si>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</si>
  <si>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</si>
  <si>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</si>
  <si>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</si>
  <si>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</si>
  <si>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</si>
  <si>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</si>
  <si>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</si>
  <si>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</si>
  <si>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</si>
  <si>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</si>
  <si>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</si>
  <si>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</si>
  <si>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</si>
  <si>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</si>
  <si>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</si>
  <si>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</si>
  <si>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</si>
  <si>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</si>
  <si>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</si>
  <si>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</si>
  <si>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</si>
  <si>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</si>
  <si>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</si>
  <si>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</si>
  <si>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</si>
  <si>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</si>
  <si>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</si>
  <si>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</si>
  <si>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</si>
  <si>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</si>
  <si>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</si>
  <si>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</si>
  <si>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</si>
  <si>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</si>
  <si>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</si>
  <si>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</si>
  <si>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</si>
  <si>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</si>
  <si>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</si>
  <si>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</si>
  <si>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</si>
  <si>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</si>
  <si>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</si>
  <si>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</si>
  <si>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</si>
  <si>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</si>
  <si>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</si>
  <si>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</si>
  <si>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</si>
  <si>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</si>
  <si>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</si>
  <si>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</si>
  <si>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</si>
  <si>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</si>
  <si>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</si>
  <si>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</si>
  <si>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</si>
  <si>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</si>
  <si>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</si>
  <si>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</si>
  <si>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</si>
  <si>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</si>
  <si>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</si>
  <si>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</si>
  <si>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</si>
  <si>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</si>
  <si>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</si>
  <si>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</si>
  <si>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</si>
  <si>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</si>
  <si>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</si>
  <si>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</si>
  <si>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Предложение по корректировке утвержденного плана</t>
  </si>
  <si>
    <t>ВЛ</t>
  </si>
  <si>
    <t>Согласну Приказа АО ЯЭ от 26.01.2018 № 25</t>
  </si>
  <si>
    <t>КЛ</t>
  </si>
  <si>
    <t>ВКЛ</t>
  </si>
  <si>
    <t>ПС (ПС + ВЛ, ПС + КЛ, ПС + ВКЛ)</t>
  </si>
  <si>
    <t>среднеотпускной тариф на услуги по передаче на 2018 г.</t>
  </si>
  <si>
    <t>нет</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</si>
  <si>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</si>
  <si>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</si>
  <si>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</si>
  <si>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</si>
  <si>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</si>
  <si>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r>
      <t>Чистая приведённая стоимость (NPV) через</t>
    </r>
    <r>
      <rPr>
        <sz val="12"/>
        <color rgb="FFFF0000"/>
        <rFont val="PF Din Text Cond Pro Light"/>
        <charset val="204"/>
      </rPr>
      <t xml:space="preserve"> </t>
    </r>
    <r>
      <rPr>
        <sz val="12"/>
        <rFont val="PF Din Text Cond Pro Light"/>
        <charset val="204"/>
      </rPr>
      <t>10</t>
    </r>
    <r>
      <rPr>
        <sz val="12"/>
        <color rgb="FFFF0000"/>
        <rFont val="PF Din Text Cond Pro Light"/>
        <charset val="204"/>
      </rPr>
      <t xml:space="preserve"> </t>
    </r>
    <r>
      <rPr>
        <sz val="12"/>
        <rFont val="PF Din Text Cond Pro Light"/>
        <charset val="204"/>
      </rPr>
      <t>лет после ввода объекта в эксплуатацию, руб.</t>
    </r>
  </si>
  <si>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</si>
  <si>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</si>
  <si>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</si>
  <si>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</si>
  <si>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</si>
  <si>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</si>
  <si>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</si>
  <si>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</si>
  <si>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</si>
  <si>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</si>
  <si>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коэффициенты</t>
  </si>
  <si>
    <t>Прочие инвестиционные проекты</t>
  </si>
  <si>
    <t>Калининградская область</t>
  </si>
  <si>
    <t>Городской округ "Город Калининград"</t>
  </si>
  <si>
    <t>2024 год</t>
  </si>
  <si>
    <t>2025 год</t>
  </si>
  <si>
    <t>Снижения операционных затрат за счет внедрения проекта</t>
  </si>
  <si>
    <t>Снижение капитальнных затрат за счет внедрения проекта</t>
  </si>
  <si>
    <t>Акционерное общество "Россети Янтарь"</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</si>
  <si>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</si>
  <si>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</si>
  <si>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</si>
  <si>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</si>
  <si>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</si>
  <si>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Разработка подсистемы с установкой (запуском) на существующих аппаратно-программных средствах в составе существующих систем.</t>
  </si>
  <si>
    <t>- Подготовка и проектирование.
- Реализация.
- Подготовка к опытно-промышленной эксплуатации.
- Опытно-промышленная эксплуатация.</t>
  </si>
  <si>
    <t>Сметная стоимость проекта в ценах 2024 года с НДС, млн. руб.</t>
  </si>
  <si>
    <t>Доработка ЕИР (локального решения Общества) на соответствие требования Постановления Правительства 890.</t>
  </si>
  <si>
    <t>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t>
  </si>
  <si>
    <t>Доработка единой интеграционной технологической платформы (ЕИР) АО "Россети Янтарь" ПАО "Россети" на базе РС-20 в части реализации модуля отключения электроэнергии для обеспечения соответствия требования 890 ПП РФ.</t>
  </si>
  <si>
    <t>Стоимость внедрения составляет 8,5 млн. руб. без НДС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</si>
  <si>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</si>
  <si>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 по состоянию на 01.01.2023</t>
  </si>
  <si>
    <t>Включение титула обусловлено изменением ФСБУ 14/2022 "НМА" (IT-расходы, НИР, НИОКР).</t>
  </si>
  <si>
    <t>O_НМА-15-7</t>
  </si>
  <si>
    <t>Факт 2023 года</t>
  </si>
  <si>
    <t>АО "Россети АСТУ" договор №ОАСТУ-ЯЭ-01/2024 от 30.08.2024 в ценах 2024 года с НДС, млн. руб.</t>
  </si>
  <si>
    <t>АО "Россети АСТУ" договор №ОАСТУ-ЯЭ-01/2024 от 30.08.2024</t>
  </si>
  <si>
    <t>ГП</t>
  </si>
  <si>
    <t>ТЭО</t>
  </si>
  <si>
    <t>ЕП</t>
  </si>
  <si>
    <t>АО "Россети АСТУ"</t>
  </si>
  <si>
    <t>Работы по созданию интеграционной платформы технологического управления в части разработки, внедрения и последующего улучшения интеграционного решения по бизнес-процессам выполнения работ и взаимодействия с клиентами (инвентарный номер БП-000022) в рамках Единой платформы взаимодействия с клиентами группы компаний «Россети»по проекту:
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t>
  </si>
  <si>
    <t>Программа цифровой трансформации АО «Россети Янтарь» на период до 2030 года,  утвержденная решением Совета директоров АО «Россети Янтарь» (протокол от 26.04.2024 № 22).
Приказ ПАО "Россети" от 18.02.2020 г. № 71 "О развитии Портала электросетевых услуг группы компаний «Россети» и мобильного приложения «Россети - Личный кабинет" (с вносимыми изменениями). 
Постановления Правительства РФ от 19.06.2020 № 890 "О порядке предоставления доступа к минимальному набору функций интеллектуальных систем учета электрической энергии (мощности)". 
Включение титула обусловлено изменением ФСБУ 14/2022 "НМА" (IT-расходы, НИР, НИОКР).</t>
  </si>
  <si>
    <t>Год раскрытия информации: 2025 год</t>
  </si>
  <si>
    <t>Принят к бухгалтерскому учету</t>
  </si>
  <si>
    <t>З</t>
  </si>
  <si>
    <t xml:space="preserve"> по состоянию на 01.01.2025</t>
  </si>
  <si>
    <t>на основании заключенных договоров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</si>
</sst>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_ ;\-#,##0.00\ "/>
    <numFmt numFmtId="172" formatCode="[$-419]mmmm\ yyyy;@"/>
    <numFmt numFmtId="173" formatCode="0.000"/>
    <numFmt numFmtId="174" formatCode="#,##0.00\ &quot;₽&quot;"/>
    <numFmt numFmtId="175" formatCode="_-* #,##0\ _₽_-;\-* #,##0\ _₽_-;_-* &quot;-&quot;??\ _₽_-;_-@_-"/>
    <numFmt numFmtId="176" formatCode="_-* #,##0.0000\ _₽_-;\-* #,##0.0000\ _₽_-;_-* &quot;-&quot;??\ _₽_-;_-@_-"/>
    <numFmt numFmtId="177" formatCode="_-* #,##0.0\ _₽_-;\-* #,##0.0\ _₽_-;_-* &quot;-&quot;??\ _₽_-;_-@_-"/>
    <numFmt numFmtId="178" formatCode="#,##0.00000000_ ;\-#,##0.00000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sz val="12"/>
      <color indexed="8"/>
      <name val="PF Din Text Cond Pro Light"/>
      <charset val="204"/>
    </font>
    <font>
      <sz val="12"/>
      <color theme="1"/>
      <name val="PF Din Text Cond Pro Light"/>
      <charset val="204"/>
    </font>
    <font>
      <sz val="12"/>
      <color rgb="FFFF0000"/>
      <name val="PF Din Text Cond Pro Light"/>
      <charset val="204"/>
    </font>
    <font>
      <sz val="12"/>
      <color rgb="FF0070C0"/>
      <name val="Times New Roman"/>
      <family val="1"/>
      <charset val="204"/>
    </font>
    <font>
      <sz val="11"/>
      <color rgb="FF0070C0"/>
      <name val="Times New Roman"/>
      <family val="1"/>
      <charset val="204"/>
    </font>
    <font>
      <sz val="10"/>
      <color rgb="FF0070C0"/>
      <name val="Arial Cyr"/>
      <charset val="204"/>
    </font>
    <font>
      <sz val="11"/>
      <color theme="0" tint="-0.249977111117893"/>
      <name val="Times New Roman"/>
      <family val="1"/>
      <charset val="204"/>
    </font>
    <font>
      <b/>
      <sz val="11"/>
      <color rgb="FFFF0000"/>
      <name val="Times New Roman"/>
      <family val="1"/>
      <charset val="204"/>
    </font>
    <font>
      <b/>
      <sz val="12"/>
      <name val="Arial"/>
      <family val="2"/>
      <charset val="204"/>
    </font>
    <font>
      <sz val="8"/>
      <name val="Times New Roman"/>
      <family val="1"/>
      <charset val="204"/>
    </font>
    <font>
      <b/>
      <u/>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42" fillId="0" borderId="0" xfId="50" applyFont="1" applyFill="1" applyAlignment="1">
      <alignment vertical="center"/>
    </xf>
    <xf numFmtId="0" fontId="63"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70" fillId="0" borderId="0" xfId="67" applyFont="1" applyFill="1" applyAlignment="1">
      <alignment vertical="center"/>
    </xf>
    <xf numFmtId="0" fontId="61" fillId="0" borderId="0" xfId="62" applyFont="1" applyFill="1" applyBorder="1"/>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71" fillId="0" borderId="0" xfId="62" applyFont="1" applyFill="1"/>
    <xf numFmtId="0" fontId="70" fillId="0" borderId="0" xfId="67" applyFont="1" applyFill="1" applyAlignment="1">
      <alignment vertical="center" wrapText="1"/>
    </xf>
    <xf numFmtId="0" fontId="7" fillId="0" borderId="0" xfId="67" applyFont="1" applyFill="1" applyBorder="1" applyAlignment="1">
      <alignment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2"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0" fontId="39" fillId="0" borderId="44" xfId="1" applyFont="1" applyBorder="1" applyAlignment="1">
      <alignment horizontal="center" vertical="center" wrapText="1"/>
    </xf>
    <xf numFmtId="0" fontId="7" fillId="0" borderId="44" xfId="1" applyFont="1" applyBorder="1" applyAlignment="1">
      <alignment horizontal="center" vertical="center" wrapText="1"/>
    </xf>
    <xf numFmtId="0" fontId="7" fillId="0" borderId="45" xfId="1" applyFont="1" applyBorder="1" applyAlignment="1">
      <alignment horizontal="center" vertical="center" wrapText="1"/>
    </xf>
    <xf numFmtId="49" fontId="7" fillId="0" borderId="44" xfId="1" applyNumberFormat="1" applyFont="1" applyBorder="1" applyAlignment="1">
      <alignment vertical="center"/>
    </xf>
    <xf numFmtId="0" fontId="11" fillId="0" borderId="45" xfId="2" applyNumberFormat="1" applyFont="1" applyFill="1" applyBorder="1" applyAlignment="1">
      <alignment vertical="center" wrapText="1"/>
    </xf>
    <xf numFmtId="0" fontId="7" fillId="0" borderId="44" xfId="1" applyNumberFormat="1" applyFont="1" applyBorder="1" applyAlignment="1">
      <alignment vertical="center"/>
    </xf>
    <xf numFmtId="0" fontId="4" fillId="0" borderId="44" xfId="1" applyNumberFormat="1" applyFont="1" applyBorder="1" applyAlignment="1">
      <alignment horizontal="center" vertical="center"/>
    </xf>
    <xf numFmtId="0" fontId="11" fillId="0" borderId="48" xfId="2" applyFont="1" applyFill="1" applyBorder="1" applyAlignment="1">
      <alignment horizontal="center" vertical="center" wrapText="1"/>
    </xf>
    <xf numFmtId="49" fontId="37" fillId="0" borderId="49" xfId="49" applyNumberFormat="1" applyFont="1" applyBorder="1" applyAlignment="1">
      <alignment horizontal="center" vertical="center" wrapText="1"/>
    </xf>
    <xf numFmtId="1" fontId="69"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xf>
    <xf numFmtId="172" fontId="37" fillId="0" borderId="50" xfId="49" applyNumberFormat="1" applyFont="1" applyBorder="1" applyAlignment="1">
      <alignment horizontal="center" vertical="center"/>
    </xf>
    <xf numFmtId="1" fontId="37" fillId="0" borderId="50" xfId="49" applyNumberFormat="1" applyFont="1" applyBorder="1" applyAlignment="1">
      <alignment horizontal="center" vertical="center"/>
    </xf>
    <xf numFmtId="167"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xf>
    <xf numFmtId="14" fontId="37" fillId="0" borderId="50" xfId="49" applyNumberFormat="1" applyFont="1" applyBorder="1" applyAlignment="1">
      <alignment horizontal="center" vertical="center" wrapText="1"/>
    </xf>
    <xf numFmtId="3" fontId="40" fillId="0" borderId="51" xfId="67" applyNumberFormat="1" applyFont="1" applyFill="1" applyBorder="1" applyAlignment="1">
      <alignment vertical="center"/>
    </xf>
    <xf numFmtId="0" fontId="44" fillId="0" borderId="51" xfId="62" applyFill="1" applyBorder="1" applyAlignment="1">
      <alignment horizontal="center" vertical="center" wrapText="1"/>
    </xf>
    <xf numFmtId="3" fontId="61" fillId="0" borderId="54" xfId="62" applyNumberFormat="1" applyFont="1" applyFill="1" applyBorder="1"/>
    <xf numFmtId="4" fontId="61" fillId="0" borderId="51" xfId="62" applyNumberFormat="1" applyFont="1" applyFill="1" applyBorder="1" applyAlignment="1">
      <alignment horizontal="center"/>
    </xf>
    <xf numFmtId="0" fontId="7" fillId="0" borderId="54" xfId="67" applyFont="1" applyFill="1" applyBorder="1" applyAlignment="1">
      <alignment vertical="center" wrapText="1"/>
    </xf>
    <xf numFmtId="3" fontId="36" fillId="0" borderId="54" xfId="67" applyNumberFormat="1" applyFont="1" applyFill="1" applyBorder="1" applyAlignment="1">
      <alignment horizontal="center" vertical="center"/>
    </xf>
    <xf numFmtId="0" fontId="61" fillId="0" borderId="54" xfId="62" applyFont="1" applyFill="1" applyBorder="1"/>
    <xf numFmtId="10" fontId="61" fillId="0" borderId="54" xfId="62" applyNumberFormat="1" applyFont="1" applyFill="1" applyBorder="1"/>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1" xfId="1" applyFont="1" applyFill="1" applyBorder="1" applyAlignment="1">
      <alignment vertical="center" wrapText="1"/>
    </xf>
    <xf numFmtId="0" fontId="7" fillId="0" borderId="53" xfId="1" applyFont="1" applyFill="1" applyBorder="1" applyAlignment="1">
      <alignment horizontal="center" vertical="center" wrapText="1"/>
    </xf>
    <xf numFmtId="0" fontId="7" fillId="0" borderId="51" xfId="1" applyFont="1" applyFill="1" applyBorder="1" applyAlignment="1">
      <alignment horizontal="center" vertical="center" wrapText="1"/>
    </xf>
    <xf numFmtId="49" fontId="7" fillId="0" borderId="51" xfId="1" applyNumberFormat="1" applyFont="1" applyFill="1" applyBorder="1" applyAlignment="1">
      <alignment vertical="center"/>
    </xf>
    <xf numFmtId="0" fontId="7" fillId="0" borderId="53" xfId="1" applyFont="1" applyFill="1" applyBorder="1" applyAlignment="1">
      <alignment horizontal="left" vertical="center" wrapText="1"/>
    </xf>
    <xf numFmtId="0" fontId="7" fillId="0" borderId="51" xfId="1" applyFont="1" applyFill="1" applyBorder="1" applyAlignment="1">
      <alignment horizontal="left" vertical="center" wrapText="1"/>
    </xf>
    <xf numFmtId="0" fontId="7" fillId="0" borderId="53" xfId="1" applyFont="1" applyFill="1" applyBorder="1" applyAlignment="1">
      <alignment vertical="center" wrapText="1"/>
    </xf>
    <xf numFmtId="0" fontId="7" fillId="0" borderId="51" xfId="1" applyFont="1" applyBorder="1" applyAlignment="1">
      <alignment vertical="center" wrapText="1"/>
    </xf>
    <xf numFmtId="0" fontId="7" fillId="0" borderId="53" xfId="1" applyFont="1" applyBorder="1" applyAlignment="1">
      <alignment horizontal="center" vertical="center" wrapText="1"/>
    </xf>
    <xf numFmtId="0" fontId="7" fillId="0" borderId="51" xfId="1" applyFont="1" applyBorder="1" applyAlignment="1">
      <alignment horizontal="center" vertical="center" wrapText="1"/>
    </xf>
    <xf numFmtId="0" fontId="11" fillId="0" borderId="53" xfId="2" applyFont="1" applyFill="1" applyBorder="1" applyAlignment="1">
      <alignment vertical="center" wrapText="1"/>
    </xf>
    <xf numFmtId="0" fontId="11" fillId="0" borderId="51" xfId="2" applyFont="1" applyFill="1" applyBorder="1" applyAlignment="1">
      <alignment horizontal="justify" vertical="center" wrapText="1"/>
    </xf>
    <xf numFmtId="0" fontId="7" fillId="0" borderId="53" xfId="1" applyFont="1" applyBorder="1" applyAlignment="1">
      <alignment vertical="center" wrapText="1"/>
    </xf>
    <xf numFmtId="0" fontId="11" fillId="0" borderId="51" xfId="1" applyFont="1" applyFill="1" applyBorder="1" applyAlignment="1">
      <alignment horizontal="justify" vertical="center" wrapText="1"/>
    </xf>
    <xf numFmtId="173" fontId="7" fillId="0" borderId="51" xfId="1" applyNumberFormat="1" applyFont="1" applyBorder="1" applyAlignment="1">
      <alignment horizontal="justify" vertical="center" wrapText="1"/>
    </xf>
    <xf numFmtId="0" fontId="7" fillId="0" borderId="51" xfId="1" applyFont="1" applyBorder="1" applyAlignment="1">
      <alignment horizontal="left" vertical="center" wrapText="1"/>
    </xf>
    <xf numFmtId="0" fontId="7" fillId="0" borderId="53" xfId="1" applyFont="1" applyBorder="1" applyAlignment="1">
      <alignment horizontal="left" vertical="center" wrapText="1"/>
    </xf>
    <xf numFmtId="0" fontId="74" fillId="0" borderId="0" xfId="67" applyFont="1" applyFill="1" applyAlignment="1">
      <alignment horizontal="center" vertical="center"/>
    </xf>
    <xf numFmtId="0" fontId="75" fillId="0" borderId="0" xfId="67" applyFont="1" applyFill="1" applyAlignment="1">
      <alignment horizontal="left" vertical="center"/>
    </xf>
    <xf numFmtId="0" fontId="45" fillId="0" borderId="0" xfId="67" applyFont="1" applyFill="1" applyAlignment="1">
      <alignment vertical="center"/>
    </xf>
    <xf numFmtId="0" fontId="77" fillId="0" borderId="37" xfId="67" applyFont="1" applyFill="1" applyBorder="1" applyAlignment="1">
      <alignment vertical="center"/>
    </xf>
    <xf numFmtId="0" fontId="77" fillId="0" borderId="39" xfId="67" applyFont="1" applyFill="1" applyBorder="1" applyAlignment="1">
      <alignment vertical="center"/>
    </xf>
    <xf numFmtId="3" fontId="77" fillId="0" borderId="39" xfId="67" applyNumberFormat="1" applyFont="1" applyFill="1" applyBorder="1" applyAlignment="1">
      <alignment vertical="center"/>
    </xf>
    <xf numFmtId="0" fontId="77" fillId="0" borderId="40" xfId="67" applyFont="1" applyFill="1" applyBorder="1" applyAlignment="1">
      <alignment vertical="center"/>
    </xf>
    <xf numFmtId="3" fontId="77" fillId="0" borderId="40" xfId="67" applyNumberFormat="1" applyFont="1" applyFill="1" applyBorder="1" applyAlignment="1">
      <alignment vertical="center"/>
    </xf>
    <xf numFmtId="4" fontId="77" fillId="0" borderId="51"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79" fillId="0" borderId="38" xfId="67" applyNumberFormat="1" applyFont="1" applyFill="1" applyBorder="1" applyAlignment="1">
      <alignment vertical="center"/>
    </xf>
    <xf numFmtId="3" fontId="77" fillId="0" borderId="52" xfId="67" applyNumberFormat="1" applyFont="1" applyFill="1" applyBorder="1" applyAlignment="1">
      <alignment vertical="center"/>
    </xf>
    <xf numFmtId="3" fontId="77" fillId="0" borderId="51"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77" fillId="0" borderId="51" xfId="67" applyFont="1" applyFill="1" applyBorder="1" applyAlignment="1">
      <alignment horizontal="center" vertical="center"/>
    </xf>
    <xf numFmtId="0" fontId="45" fillId="0" borderId="5" xfId="67" applyFont="1" applyFill="1" applyBorder="1" applyAlignment="1">
      <alignment horizontal="center" vertical="center"/>
    </xf>
    <xf numFmtId="3" fontId="79" fillId="0" borderId="52" xfId="67" applyNumberFormat="1" applyFont="1" applyFill="1" applyBorder="1" applyAlignment="1">
      <alignment vertical="center"/>
    </xf>
    <xf numFmtId="3" fontId="77" fillId="0" borderId="52" xfId="67" applyNumberFormat="1" applyFont="1" applyFill="1" applyBorder="1" applyAlignment="1">
      <alignment horizontal="right" vertical="center"/>
    </xf>
    <xf numFmtId="0" fontId="77" fillId="0" borderId="56" xfId="67" applyFont="1" applyFill="1" applyBorder="1" applyAlignment="1">
      <alignment vertical="center"/>
    </xf>
    <xf numFmtId="10" fontId="77" fillId="0" borderId="41" xfId="67" applyNumberFormat="1" applyFont="1" applyFill="1" applyBorder="1" applyAlignment="1">
      <alignment vertical="center"/>
    </xf>
    <xf numFmtId="3" fontId="77" fillId="0" borderId="38" xfId="67" applyNumberFormat="1" applyFont="1" applyFill="1" applyBorder="1" applyAlignment="1">
      <alignment vertical="center"/>
    </xf>
    <xf numFmtId="9" fontId="77" fillId="0" borderId="57" xfId="67" applyNumberFormat="1" applyFont="1" applyFill="1" applyBorder="1" applyAlignment="1">
      <alignment vertical="center"/>
    </xf>
    <xf numFmtId="0" fontId="77" fillId="0" borderId="29" xfId="67" applyFont="1" applyFill="1" applyBorder="1" applyAlignment="1">
      <alignment vertical="center"/>
    </xf>
    <xf numFmtId="3" fontId="77" fillId="0" borderId="37" xfId="67" applyNumberFormat="1" applyFont="1" applyFill="1" applyBorder="1" applyAlignment="1">
      <alignment vertical="center"/>
    </xf>
    <xf numFmtId="175" fontId="11" fillId="0" borderId="0" xfId="67" applyNumberFormat="1" applyFont="1" applyFill="1" applyAlignment="1">
      <alignment vertical="center"/>
    </xf>
    <xf numFmtId="0" fontId="44" fillId="0" borderId="0" xfId="72" applyFont="1" applyFill="1" applyBorder="1"/>
    <xf numFmtId="0" fontId="77" fillId="0" borderId="25" xfId="67" applyFont="1" applyFill="1" applyBorder="1" applyAlignment="1">
      <alignment vertical="center"/>
    </xf>
    <xf numFmtId="10" fontId="77" fillId="0" borderId="42" xfId="67" applyNumberFormat="1" applyFont="1" applyFill="1" applyBorder="1" applyAlignment="1">
      <alignment vertical="center"/>
    </xf>
    <xf numFmtId="10" fontId="77" fillId="0" borderId="39" xfId="67" applyNumberFormat="1" applyFont="1" applyFill="1" applyBorder="1" applyAlignment="1">
      <alignment vertical="center"/>
    </xf>
    <xf numFmtId="0" fontId="77" fillId="0" borderId="58" xfId="67" applyFont="1" applyFill="1" applyBorder="1" applyAlignment="1">
      <alignment vertical="center"/>
    </xf>
    <xf numFmtId="0" fontId="11" fillId="0" borderId="59" xfId="67" applyFont="1" applyFill="1" applyBorder="1" applyAlignment="1">
      <alignment vertical="center"/>
    </xf>
    <xf numFmtId="0" fontId="11" fillId="0" borderId="26" xfId="67" applyFont="1" applyFill="1" applyBorder="1" applyAlignment="1">
      <alignment vertical="center"/>
    </xf>
    <xf numFmtId="10" fontId="36" fillId="0" borderId="51" xfId="69" applyNumberFormat="1" applyFont="1" applyFill="1" applyBorder="1" applyAlignment="1">
      <alignment horizontal="center" vertical="center"/>
    </xf>
    <xf numFmtId="0" fontId="41" fillId="0" borderId="28" xfId="67" applyFont="1" applyFill="1" applyBorder="1" applyAlignment="1">
      <alignment vertical="center"/>
    </xf>
    <xf numFmtId="175" fontId="40" fillId="0" borderId="51" xfId="58" applyNumberFormat="1" applyFont="1" applyFill="1" applyBorder="1" applyAlignment="1">
      <alignment horizontal="center"/>
    </xf>
    <xf numFmtId="0" fontId="11" fillId="0" borderId="24" xfId="67" applyFont="1" applyFill="1" applyBorder="1" applyAlignment="1">
      <alignment vertical="center"/>
    </xf>
    <xf numFmtId="175"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0" fontId="11" fillId="0" borderId="26" xfId="67" applyFont="1" applyFill="1" applyBorder="1" applyAlignment="1">
      <alignment horizontal="left" vertical="center"/>
    </xf>
    <xf numFmtId="175" fontId="40" fillId="0" borderId="2" xfId="58" applyNumberFormat="1" applyFont="1" applyFill="1" applyBorder="1" applyAlignment="1">
      <alignment horizontal="center"/>
    </xf>
    <xf numFmtId="0" fontId="83" fillId="0" borderId="0" xfId="72" applyFont="1" applyFill="1" applyBorder="1"/>
    <xf numFmtId="175" fontId="40" fillId="0" borderId="51" xfId="58" applyNumberFormat="1" applyFont="1" applyFill="1" applyBorder="1" applyAlignment="1">
      <alignment horizontal="center" vertical="center"/>
    </xf>
    <xf numFmtId="175" fontId="41" fillId="0" borderId="51" xfId="58" applyNumberFormat="1" applyFont="1" applyFill="1" applyBorder="1" applyAlignment="1">
      <alignment horizontal="center" vertical="center"/>
    </xf>
    <xf numFmtId="3" fontId="82" fillId="0" borderId="51" xfId="67" applyNumberFormat="1" applyFont="1" applyFill="1" applyBorder="1" applyAlignment="1">
      <alignment vertical="center"/>
    </xf>
    <xf numFmtId="175" fontId="41" fillId="0" borderId="23" xfId="58" applyNumberFormat="1" applyFont="1" applyFill="1" applyBorder="1" applyAlignment="1">
      <alignment horizontal="center" vertical="center"/>
    </xf>
    <xf numFmtId="167" fontId="84" fillId="0" borderId="0" xfId="67" applyNumberFormat="1" applyFont="1" applyFill="1" applyBorder="1" applyAlignment="1">
      <alignment horizontal="center" vertical="center"/>
    </xf>
    <xf numFmtId="175" fontId="40" fillId="0" borderId="51" xfId="73" applyNumberFormat="1" applyFont="1" applyFill="1" applyBorder="1" applyAlignment="1">
      <alignment horizontal="center"/>
    </xf>
    <xf numFmtId="0" fontId="82" fillId="0" borderId="26" xfId="71" applyFont="1" applyFill="1" applyBorder="1" applyAlignment="1">
      <alignment vertical="center"/>
    </xf>
    <xf numFmtId="175" fontId="82" fillId="0" borderId="51" xfId="58" applyNumberFormat="1" applyFont="1" applyFill="1" applyBorder="1" applyAlignment="1">
      <alignment horizontal="center"/>
    </xf>
    <xf numFmtId="176" fontId="40" fillId="0" borderId="51" xfId="58" applyNumberFormat="1" applyFont="1" applyFill="1" applyBorder="1" applyAlignment="1">
      <alignment horizontal="center"/>
    </xf>
    <xf numFmtId="0" fontId="44" fillId="0" borderId="0" xfId="72" applyFont="1" applyFill="1"/>
    <xf numFmtId="169" fontId="41" fillId="0" borderId="51" xfId="69" applyNumberFormat="1" applyFont="1" applyFill="1" applyBorder="1" applyAlignment="1">
      <alignment horizontal="center" vertical="center"/>
    </xf>
    <xf numFmtId="43" fontId="41" fillId="0" borderId="51" xfId="58" applyNumberFormat="1" applyFont="1" applyFill="1" applyBorder="1" applyAlignment="1">
      <alignment horizontal="center" vertical="center"/>
    </xf>
    <xf numFmtId="43" fontId="85" fillId="0" borderId="51" xfId="58" applyNumberFormat="1" applyFont="1" applyFill="1" applyBorder="1" applyAlignment="1">
      <alignment horizontal="center" vertical="center"/>
    </xf>
    <xf numFmtId="43" fontId="41" fillId="0" borderId="23" xfId="58" applyNumberFormat="1" applyFont="1" applyFill="1" applyBorder="1" applyAlignment="1">
      <alignment horizontal="center" vertical="center"/>
    </xf>
    <xf numFmtId="43" fontId="85" fillId="0"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4"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61" fillId="0" borderId="51" xfId="72" applyFont="1" applyFill="1" applyBorder="1" applyAlignment="1">
      <alignment wrapText="1"/>
    </xf>
    <xf numFmtId="0" fontId="71" fillId="0" borderId="0" xfId="0" applyFont="1" applyFill="1"/>
    <xf numFmtId="177" fontId="40" fillId="0" borderId="51" xfId="58" applyNumberFormat="1" applyFont="1" applyFill="1" applyBorder="1" applyAlignment="1">
      <alignment horizontal="center"/>
    </xf>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1" fontId="42" fillId="0" borderId="51" xfId="2" applyNumberFormat="1" applyFont="1" applyFill="1" applyBorder="1" applyAlignment="1">
      <alignment horizontal="center" vertical="center" wrapText="1"/>
    </xf>
    <xf numFmtId="0" fontId="49" fillId="0" borderId="0" xfId="1" applyFont="1" applyAlignment="1">
      <alignment horizontal="center" vertical="center"/>
    </xf>
    <xf numFmtId="175" fontId="11" fillId="0" borderId="1" xfId="74" applyNumberFormat="1" applyFont="1" applyFill="1" applyBorder="1" applyAlignment="1">
      <alignment horizontal="center"/>
    </xf>
    <xf numFmtId="0" fontId="86" fillId="0" borderId="0" xfId="1" applyFont="1" applyAlignment="1">
      <alignment horizontal="left" vertical="center"/>
    </xf>
    <xf numFmtId="0" fontId="39" fillId="0" borderId="51" xfId="1" applyFont="1" applyBorder="1" applyAlignment="1">
      <alignment horizontal="center" vertical="center" wrapText="1"/>
    </xf>
    <xf numFmtId="0" fontId="42" fillId="0" borderId="51" xfId="2" applyFont="1" applyFill="1" applyBorder="1" applyAlignment="1">
      <alignment horizontal="center" vertical="center" textRotation="90"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1" fontId="39" fillId="0" borderId="51" xfId="2" applyNumberFormat="1" applyFont="1" applyFill="1" applyBorder="1" applyAlignment="1">
      <alignment horizontal="center" vertical="center" wrapText="1"/>
    </xf>
    <xf numFmtId="178" fontId="11" fillId="0" borderId="0" xfId="2" applyNumberFormat="1" applyFont="1"/>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1" fontId="42" fillId="0" borderId="51" xfId="2" applyNumberFormat="1" applyFont="1" applyBorder="1" applyAlignment="1">
      <alignment horizontal="center" vertical="center"/>
    </xf>
    <xf numFmtId="171" fontId="11" fillId="0" borderId="51" xfId="2" applyNumberFormat="1" applyFont="1" applyFill="1" applyBorder="1" applyAlignment="1">
      <alignment horizontal="center" vertical="center" wrapText="1"/>
    </xf>
    <xf numFmtId="171" fontId="11" fillId="0" borderId="51" xfId="0" applyNumberFormat="1" applyFont="1" applyFill="1" applyBorder="1" applyAlignment="1">
      <alignment horizontal="center" vertical="center"/>
    </xf>
    <xf numFmtId="171" fontId="42" fillId="0" borderId="51" xfId="0" applyNumberFormat="1" applyFont="1" applyFill="1" applyBorder="1" applyAlignment="1">
      <alignment horizontal="center" vertical="center"/>
    </xf>
    <xf numFmtId="0" fontId="47" fillId="0" borderId="51" xfId="45" applyFont="1" applyFill="1" applyBorder="1" applyAlignment="1">
      <alignment horizontal="left" vertical="center" wrapText="1"/>
    </xf>
    <xf numFmtId="0" fontId="43" fillId="0" borderId="51" xfId="45" applyFont="1" applyFill="1" applyBorder="1" applyAlignment="1">
      <alignment horizontal="left" vertical="center" wrapText="1"/>
    </xf>
    <xf numFmtId="2" fontId="11" fillId="0" borderId="0" xfId="2" applyNumberFormat="1" applyFont="1" applyFill="1" applyAlignment="1">
      <alignment horizontal="center" vertical="top" wrapText="1"/>
    </xf>
    <xf numFmtId="167" fontId="36" fillId="0" borderId="0" xfId="49" applyNumberFormat="1" applyFont="1"/>
    <xf numFmtId="49" fontId="7" fillId="0" borderId="51" xfId="1" applyNumberFormat="1" applyFont="1" applyBorder="1" applyAlignment="1">
      <alignment horizontal="justify" vertical="center" wrapText="1"/>
    </xf>
    <xf numFmtId="14" fontId="11" fillId="24" borderId="43"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0" fontId="42" fillId="0" borderId="48"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 fillId="0" borderId="0" xfId="1" applyFont="1" applyFill="1" applyBorder="1" applyAlignment="1">
      <alignment horizontal="center" vertical="center"/>
    </xf>
    <xf numFmtId="0" fontId="62" fillId="0" borderId="0" xfId="1" applyFont="1" applyFill="1"/>
    <xf numFmtId="0" fontId="64" fillId="0" borderId="0" xfId="1" applyFont="1" applyFill="1" applyAlignment="1">
      <alignment vertical="center"/>
    </xf>
    <xf numFmtId="0" fontId="65" fillId="0" borderId="0" xfId="1" applyFont="1" applyFill="1" applyAlignment="1">
      <alignment vertical="center"/>
    </xf>
    <xf numFmtId="0" fontId="66" fillId="0" borderId="0" xfId="1" applyFont="1" applyFill="1" applyAlignment="1">
      <alignment vertical="center"/>
    </xf>
    <xf numFmtId="0" fontId="62" fillId="0" borderId="0" xfId="1" applyFont="1" applyFill="1" applyBorder="1"/>
    <xf numFmtId="0" fontId="67" fillId="0" borderId="0" xfId="1" applyFont="1" applyFill="1"/>
    <xf numFmtId="0" fontId="68" fillId="0" borderId="0" xfId="1" applyFont="1" applyFill="1" applyAlignment="1">
      <alignment vertical="center"/>
    </xf>
    <xf numFmtId="0" fontId="76" fillId="0" borderId="0" xfId="0" applyFont="1" applyFill="1"/>
    <xf numFmtId="174" fontId="0" fillId="0" borderId="37" xfId="0" applyNumberFormat="1" applyFill="1" applyBorder="1"/>
    <xf numFmtId="0" fontId="76" fillId="0" borderId="59" xfId="0" applyFont="1" applyFill="1" applyBorder="1"/>
    <xf numFmtId="1" fontId="11" fillId="0" borderId="51" xfId="67" applyNumberFormat="1" applyFont="1" applyFill="1" applyBorder="1" applyAlignment="1">
      <alignment horizontal="center" vertical="center"/>
    </xf>
    <xf numFmtId="175" fontId="40" fillId="0" borderId="48" xfId="58" applyNumberFormat="1" applyFont="1" applyFill="1" applyBorder="1" applyAlignment="1">
      <alignment horizontal="center"/>
    </xf>
    <xf numFmtId="175" fontId="11" fillId="0" borderId="23" xfId="75" applyNumberFormat="1" applyFont="1" applyFill="1" applyBorder="1" applyAlignment="1">
      <alignment horizontal="center"/>
    </xf>
    <xf numFmtId="0" fontId="11" fillId="0" borderId="51" xfId="67" applyFont="1" applyFill="1" applyBorder="1" applyAlignment="1">
      <alignment vertical="center" wrapText="1"/>
    </xf>
    <xf numFmtId="0" fontId="11" fillId="0" borderId="60" xfId="67" applyFont="1" applyFill="1" applyBorder="1" applyAlignment="1">
      <alignment vertical="center"/>
    </xf>
    <xf numFmtId="1" fontId="11" fillId="0" borderId="2" xfId="67" applyNumberFormat="1" applyFont="1" applyFill="1" applyBorder="1" applyAlignment="1">
      <alignment horizontal="center" vertical="center"/>
    </xf>
    <xf numFmtId="3" fontId="11" fillId="0" borderId="59" xfId="67" applyNumberFormat="1" applyFont="1" applyFill="1" applyBorder="1" applyAlignment="1">
      <alignment horizontal="center" vertical="center"/>
    </xf>
    <xf numFmtId="0" fontId="41" fillId="0" borderId="26" xfId="67" applyFont="1" applyFill="1" applyBorder="1" applyAlignment="1">
      <alignment vertical="center"/>
    </xf>
    <xf numFmtId="0" fontId="81" fillId="0" borderId="26" xfId="67" applyFont="1" applyFill="1" applyBorder="1" applyAlignment="1">
      <alignment vertical="center"/>
    </xf>
    <xf numFmtId="175" fontId="82" fillId="0" borderId="51" xfId="58" applyNumberFormat="1" applyFont="1" applyFill="1" applyBorder="1" applyAlignment="1">
      <alignment horizontal="center" vertical="center"/>
    </xf>
    <xf numFmtId="0" fontId="41" fillId="0" borderId="25" xfId="71" applyFont="1" applyFill="1" applyBorder="1" applyAlignment="1">
      <alignment vertical="center" wrapText="1"/>
    </xf>
    <xf numFmtId="0" fontId="40" fillId="0" borderId="26" xfId="71" applyFont="1" applyFill="1" applyBorder="1" applyAlignment="1">
      <alignment vertical="center"/>
    </xf>
    <xf numFmtId="0" fontId="41" fillId="0" borderId="26" xfId="71" applyFont="1" applyFill="1" applyBorder="1" applyAlignment="1">
      <alignment vertical="center"/>
    </xf>
    <xf numFmtId="0" fontId="41" fillId="0" borderId="61" xfId="71" applyFont="1" applyFill="1" applyBorder="1" applyAlignment="1">
      <alignment vertical="center"/>
    </xf>
    <xf numFmtId="0" fontId="41" fillId="0" borderId="28" xfId="71" applyFont="1" applyFill="1" applyBorder="1" applyAlignment="1">
      <alignment vertical="center"/>
    </xf>
    <xf numFmtId="3" fontId="81" fillId="0" borderId="51" xfId="67" applyNumberFormat="1" applyFont="1" applyFill="1" applyBorder="1" applyAlignment="1">
      <alignment vertical="center"/>
    </xf>
    <xf numFmtId="0" fontId="41" fillId="0" borderId="25" xfId="71" applyFont="1" applyFill="1" applyBorder="1" applyAlignment="1">
      <alignment horizontal="left" vertical="top"/>
    </xf>
    <xf numFmtId="0" fontId="41" fillId="0" borderId="24" xfId="71" applyFont="1" applyFill="1" applyBorder="1" applyAlignment="1">
      <alignment vertical="center"/>
    </xf>
    <xf numFmtId="0" fontId="45" fillId="0" borderId="0" xfId="72" applyFont="1" applyFill="1" applyBorder="1" applyAlignment="1">
      <alignment horizontal="left" vertical="center" wrapText="1"/>
    </xf>
    <xf numFmtId="0" fontId="16" fillId="0" borderId="0" xfId="71" applyFill="1" applyBorder="1" applyAlignment="1">
      <alignment horizontal="left"/>
    </xf>
    <xf numFmtId="0" fontId="16" fillId="0" borderId="0" xfId="71" applyFill="1" applyBorder="1"/>
    <xf numFmtId="0" fontId="72" fillId="0" borderId="51" xfId="62" applyFont="1" applyFill="1" applyBorder="1" applyAlignment="1">
      <alignment horizontal="center" vertical="center" wrapText="1"/>
    </xf>
    <xf numFmtId="0" fontId="44" fillId="0" borderId="0" xfId="62" applyFill="1"/>
    <xf numFmtId="170" fontId="61" fillId="0" borderId="51" xfId="62" applyNumberFormat="1" applyFont="1" applyFill="1" applyBorder="1" applyAlignment="1">
      <alignment horizontal="center" vertical="center" wrapText="1"/>
    </xf>
    <xf numFmtId="9" fontId="61" fillId="0" borderId="51" xfId="62" applyNumberFormat="1" applyFont="1" applyFill="1" applyBorder="1" applyAlignment="1">
      <alignment horizontal="center" vertical="center" wrapText="1"/>
    </xf>
    <xf numFmtId="4" fontId="61" fillId="0" borderId="51" xfId="62" applyNumberFormat="1" applyFont="1" applyFill="1" applyBorder="1" applyAlignment="1">
      <alignment horizontal="center" vertical="center" wrapText="1"/>
    </xf>
    <xf numFmtId="0" fontId="44" fillId="0" borderId="0" xfId="62" applyFill="1" applyAlignment="1">
      <alignment wrapText="1"/>
    </xf>
    <xf numFmtId="0" fontId="44" fillId="0" borderId="51" xfId="62" applyFill="1" applyBorder="1" applyAlignment="1">
      <alignment horizontal="center" vertical="center"/>
    </xf>
    <xf numFmtId="0" fontId="44" fillId="0" borderId="51" xfId="62" applyFill="1" applyBorder="1" applyAlignment="1">
      <alignment horizontal="left" vertical="center" wrapText="1"/>
    </xf>
    <xf numFmtId="4" fontId="44" fillId="0" borderId="51" xfId="62" applyNumberFormat="1" applyFill="1" applyBorder="1" applyAlignment="1">
      <alignment horizontal="center" vertical="center"/>
    </xf>
    <xf numFmtId="9" fontId="0" fillId="0" borderId="51" xfId="68" applyFont="1" applyFill="1" applyBorder="1" applyAlignment="1">
      <alignment horizontal="left" vertical="center" wrapText="1"/>
    </xf>
    <xf numFmtId="9" fontId="0" fillId="0" borderId="51" xfId="68" applyFont="1" applyFill="1" applyBorder="1" applyAlignment="1">
      <alignment horizontal="center" vertical="center"/>
    </xf>
    <xf numFmtId="9" fontId="44" fillId="0" borderId="51" xfId="68" applyFont="1" applyFill="1" applyBorder="1" applyAlignment="1">
      <alignment horizontal="center" vertical="center"/>
    </xf>
    <xf numFmtId="0" fontId="44" fillId="0" borderId="51" xfId="62" applyFill="1" applyBorder="1" applyAlignment="1">
      <alignment wrapText="1"/>
    </xf>
    <xf numFmtId="0" fontId="44" fillId="0" borderId="51" xfId="62" applyFill="1" applyBorder="1"/>
    <xf numFmtId="0" fontId="44" fillId="0" borderId="51" xfId="62" applyFill="1" applyBorder="1" applyAlignment="1">
      <alignment horizontal="left" wrapText="1"/>
    </xf>
    <xf numFmtId="0" fontId="61" fillId="0" borderId="0" xfId="62" applyFont="1" applyFill="1" applyAlignment="1">
      <alignment wrapText="1"/>
    </xf>
    <xf numFmtId="0" fontId="61" fillId="0" borderId="51" xfId="62" applyFont="1" applyFill="1" applyBorder="1" applyAlignment="1">
      <alignment wrapText="1"/>
    </xf>
    <xf numFmtId="0" fontId="69" fillId="0" borderId="0" xfId="67" applyFont="1" applyFill="1" applyAlignment="1">
      <alignment vertical="center"/>
    </xf>
    <xf numFmtId="3" fontId="61" fillId="0" borderId="51" xfId="62" applyNumberFormat="1" applyFont="1" applyFill="1" applyBorder="1" applyAlignment="1">
      <alignment horizontal="center"/>
    </xf>
    <xf numFmtId="0" fontId="61" fillId="0" borderId="0" xfId="62" applyFont="1" applyFill="1" applyAlignment="1">
      <alignment horizontal="center"/>
    </xf>
    <xf numFmtId="0" fontId="61" fillId="0" borderId="54" xfId="62" applyFont="1" applyFill="1" applyBorder="1" applyAlignment="1">
      <alignment wrapText="1"/>
    </xf>
    <xf numFmtId="0" fontId="61" fillId="0" borderId="0" xfId="62" applyFont="1" applyFill="1" applyBorder="1" applyAlignment="1">
      <alignment horizontal="center"/>
    </xf>
    <xf numFmtId="4" fontId="61" fillId="0" borderId="0" xfId="62" applyNumberFormat="1" applyFont="1" applyFill="1" applyAlignment="1">
      <alignment horizontal="center"/>
    </xf>
    <xf numFmtId="10" fontId="61" fillId="0" borderId="51" xfId="62" applyNumberFormat="1" applyFont="1" applyFill="1" applyBorder="1" applyAlignment="1">
      <alignment horizontal="center"/>
    </xf>
    <xf numFmtId="0" fontId="61" fillId="0" borderId="51" xfId="62" applyFont="1" applyFill="1" applyBorder="1" applyAlignment="1">
      <alignment horizontal="left" vertical="center" wrapText="1"/>
    </xf>
    <xf numFmtId="0" fontId="61" fillId="0" borderId="51" xfId="62" applyFont="1" applyFill="1" applyBorder="1" applyAlignment="1">
      <alignment horizontal="center" wrapText="1"/>
    </xf>
    <xf numFmtId="0" fontId="61" fillId="0" borderId="51" xfId="62" applyFont="1" applyFill="1" applyBorder="1"/>
    <xf numFmtId="10" fontId="61" fillId="0" borderId="51" xfId="62" applyNumberFormat="1" applyFont="1" applyFill="1" applyBorder="1"/>
    <xf numFmtId="10" fontId="36" fillId="0" borderId="51" xfId="67" applyNumberFormat="1" applyFont="1" applyFill="1" applyBorder="1" applyAlignment="1">
      <alignment vertical="center"/>
    </xf>
    <xf numFmtId="3" fontId="7" fillId="0" borderId="51" xfId="67" applyNumberFormat="1" applyFont="1" applyFill="1" applyBorder="1" applyAlignment="1">
      <alignment horizontal="right" vertical="center"/>
    </xf>
    <xf numFmtId="167" fontId="36" fillId="0" borderId="51" xfId="67" applyNumberFormat="1" applyFont="1" applyFill="1" applyBorder="1" applyAlignment="1">
      <alignment horizontal="right" vertical="center"/>
    </xf>
    <xf numFmtId="1" fontId="11" fillId="0" borderId="27" xfId="67" applyNumberFormat="1" applyFont="1" applyFill="1" applyBorder="1" applyAlignment="1">
      <alignment horizontal="left" vertical="center"/>
    </xf>
    <xf numFmtId="10" fontId="36" fillId="0" borderId="51" xfId="69" applyNumberFormat="1" applyFont="1" applyFill="1" applyBorder="1" applyAlignment="1">
      <alignment horizontal="left" vertical="center"/>
    </xf>
    <xf numFmtId="175" fontId="40" fillId="0" borderId="48" xfId="58" applyNumberFormat="1" applyFont="1" applyFill="1" applyBorder="1" applyAlignment="1">
      <alignment horizontal="left"/>
    </xf>
    <xf numFmtId="175" fontId="11" fillId="0" borderId="1" xfId="74" applyNumberFormat="1" applyFont="1" applyFill="1" applyBorder="1" applyAlignment="1">
      <alignment horizontal="left"/>
    </xf>
    <xf numFmtId="175" fontId="11" fillId="0" borderId="23" xfId="75" applyNumberFormat="1" applyFont="1" applyFill="1" applyBorder="1" applyAlignment="1">
      <alignment horizontal="left"/>
    </xf>
    <xf numFmtId="0" fontId="40" fillId="25" borderId="30" xfId="2" applyFont="1" applyFill="1" applyBorder="1" applyAlignment="1">
      <alignment horizontal="justify" vertical="top" wrapText="1"/>
    </xf>
    <xf numFmtId="2" fontId="40" fillId="25" borderId="30" xfId="2" applyNumberFormat="1" applyFont="1" applyFill="1" applyBorder="1" applyAlignment="1">
      <alignment horizontal="justify" vertical="top" wrapText="1"/>
    </xf>
    <xf numFmtId="49"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wrapText="1"/>
    </xf>
    <xf numFmtId="167" fontId="37" fillId="0" borderId="51" xfId="49" applyNumberFormat="1" applyFont="1" applyBorder="1" applyAlignment="1">
      <alignment horizontal="center" vertical="center"/>
    </xf>
    <xf numFmtId="49" fontId="87" fillId="0" borderId="51" xfId="49" applyNumberFormat="1" applyFont="1" applyBorder="1" applyAlignment="1">
      <alignment horizontal="center" vertical="center" wrapText="1"/>
    </xf>
    <xf numFmtId="1" fontId="37" fillId="0" borderId="51" xfId="49" applyNumberFormat="1" applyFont="1" applyBorder="1" applyAlignment="1">
      <alignment horizontal="center" vertical="center" wrapText="1"/>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14" fontId="37" fillId="0" borderId="51" xfId="49" applyNumberFormat="1" applyFont="1" applyFill="1" applyBorder="1" applyAlignment="1">
      <alignment horizontal="center" vertical="center" wrapText="1"/>
    </xf>
    <xf numFmtId="2" fontId="11" fillId="0" borderId="0" xfId="2" applyNumberFormat="1" applyFill="1"/>
    <xf numFmtId="0" fontId="42" fillId="0" borderId="48" xfId="2" applyFont="1" applyFill="1" applyBorder="1" applyAlignment="1">
      <alignment horizontal="center" vertical="center" wrapText="1"/>
    </xf>
    <xf numFmtId="2" fontId="39" fillId="0" borderId="51" xfId="2" applyNumberFormat="1" applyFont="1" applyFill="1" applyBorder="1" applyAlignment="1">
      <alignment horizontal="center" vertical="center" wrapText="1"/>
    </xf>
    <xf numFmtId="0" fontId="42" fillId="0" borderId="51" xfId="2" applyFont="1" applyFill="1" applyBorder="1" applyAlignment="1">
      <alignment horizontal="center" vertical="center" wrapText="1"/>
    </xf>
    <xf numFmtId="49" fontId="7" fillId="0" borderId="53" xfId="1" applyNumberFormat="1" applyFont="1" applyFill="1" applyBorder="1" applyAlignment="1">
      <alignment horizontal="center" vertical="center"/>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73" fillId="0" borderId="0" xfId="1" applyFont="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77" fillId="0" borderId="53" xfId="71" applyFont="1" applyFill="1" applyBorder="1" applyAlignment="1">
      <alignment horizontal="center" vertical="center" wrapText="1"/>
    </xf>
    <xf numFmtId="0" fontId="78" fillId="0" borderId="54" xfId="71" applyFont="1" applyFill="1" applyBorder="1" applyAlignment="1">
      <alignment horizontal="center" vertical="center" wrapText="1"/>
    </xf>
    <xf numFmtId="0" fontId="78" fillId="0" borderId="55" xfId="71" applyFont="1" applyFill="1" applyBorder="1" applyAlignment="1">
      <alignment horizontal="center" vertical="center" wrapText="1"/>
    </xf>
    <xf numFmtId="0" fontId="77" fillId="0" borderId="53" xfId="67" applyFont="1" applyFill="1" applyBorder="1" applyAlignment="1">
      <alignment horizontal="center" vertical="center"/>
    </xf>
    <xf numFmtId="0" fontId="77" fillId="0" borderId="54" xfId="67" applyFont="1" applyFill="1" applyBorder="1" applyAlignment="1">
      <alignment horizontal="center" vertical="center"/>
    </xf>
    <xf numFmtId="0" fontId="77" fillId="0" borderId="55" xfId="67" applyFont="1" applyFill="1" applyBorder="1" applyAlignment="1">
      <alignment horizontal="center" vertical="center"/>
    </xf>
    <xf numFmtId="0" fontId="77" fillId="0" borderId="53" xfId="71" applyFont="1" applyFill="1" applyBorder="1" applyAlignment="1">
      <alignment horizontal="center" vertical="center"/>
    </xf>
    <xf numFmtId="0" fontId="78" fillId="0" borderId="54" xfId="71" applyFont="1" applyFill="1" applyBorder="1" applyAlignment="1">
      <alignment horizontal="center" vertical="center"/>
    </xf>
    <xf numFmtId="0" fontId="78" fillId="0" borderId="55" xfId="71" applyFont="1" applyFill="1" applyBorder="1" applyAlignment="1">
      <alignment horizontal="center" vertical="center"/>
    </xf>
    <xf numFmtId="0" fontId="42" fillId="0" borderId="0" xfId="50" applyFont="1" applyFill="1" applyAlignment="1">
      <alignment horizontal="center" vertical="center"/>
    </xf>
    <xf numFmtId="0" fontId="5" fillId="0" borderId="0" xfId="1" applyFont="1" applyFill="1" applyAlignment="1">
      <alignment horizontal="center" vertical="center"/>
    </xf>
    <xf numFmtId="0" fontId="74" fillId="0" borderId="20" xfId="67" applyFont="1" applyFill="1" applyBorder="1" applyAlignment="1">
      <alignment horizontal="center" vertical="center"/>
    </xf>
    <xf numFmtId="0" fontId="7" fillId="0" borderId="62"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3" xfId="67" applyFont="1" applyFill="1" applyBorder="1" applyAlignment="1">
      <alignment horizontal="left" vertical="center" wrapText="1"/>
    </xf>
    <xf numFmtId="0" fontId="7" fillId="0" borderId="64" xfId="67" applyFont="1" applyFill="1" applyBorder="1" applyAlignment="1">
      <alignment horizontal="left" vertical="center" wrapText="1"/>
    </xf>
    <xf numFmtId="0" fontId="44" fillId="0" borderId="53" xfId="62" applyFill="1" applyBorder="1" applyAlignment="1">
      <alignment horizontal="center" vertical="center" wrapText="1"/>
    </xf>
    <xf numFmtId="0" fontId="44" fillId="0" borderId="55" xfId="62" applyFill="1" applyBorder="1" applyAlignment="1">
      <alignment horizontal="center" vertical="center" wrapText="1"/>
    </xf>
    <xf numFmtId="0" fontId="7" fillId="0" borderId="0" xfId="62" applyFont="1" applyFill="1" applyAlignment="1">
      <alignment horizontal="center" vertical="center" wrapText="1"/>
    </xf>
    <xf numFmtId="0" fontId="69" fillId="0" borderId="0" xfId="0" applyFont="1" applyFill="1" applyAlignment="1">
      <alignment horizontal="center" vertical="center" wrapText="1"/>
    </xf>
    <xf numFmtId="0" fontId="42" fillId="0" borderId="0" xfId="2" applyFont="1" applyFill="1" applyAlignment="1">
      <alignment horizontal="center" vertical="top" wrapText="1"/>
    </xf>
    <xf numFmtId="0" fontId="88"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1" xfId="2" applyFont="1" applyFill="1" applyBorder="1" applyAlignment="1">
      <alignment horizontal="center" vertical="center" wrapText="1"/>
    </xf>
    <xf numFmtId="0" fontId="42" fillId="0" borderId="4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Border="1" applyAlignment="1">
      <alignment horizontal="center" vertical="center"/>
    </xf>
    <xf numFmtId="0" fontId="39" fillId="0" borderId="4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xf>
    <xf numFmtId="0" fontId="42" fillId="0" borderId="54"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5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PF Din Text Cond Pro Light" panose="02000000000000000000" pitchFamily="2" charset="0"/>
                <a:ea typeface="Calibri"/>
                <a:cs typeface="Calibri"/>
              </a:defRPr>
            </a:pPr>
            <a:r>
              <a:rPr lang="ru-RU" sz="1100" b="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'5. анализ эконом эфф'!$A$90</c:f>
              <c:strCache>
                <c:ptCount val="1"/>
                <c:pt idx="0">
                  <c:v>Дисконтированный денежный поток нарастающим итогом (PV)</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эфф'!$B$90:$L$90</c:f>
              <c:numCache>
                <c:formatCode>_-* #\ ##0\ _₽_-;\-* #\ ##0\ _₽_-;_-* "-"??\ _₽_-;_-@_-</c:formatCode>
                <c:ptCount val="11"/>
                <c:pt idx="0">
                  <c:v>-8035278.7735829251</c:v>
                </c:pt>
                <c:pt idx="1">
                  <c:v>949511.01042800874</c:v>
                </c:pt>
                <c:pt idx="2">
                  <c:v>848004.83203358832</c:v>
                </c:pt>
                <c:pt idx="3">
                  <c:v>1329431.6156322444</c:v>
                </c:pt>
                <c:pt idx="4">
                  <c:v>1165748.6018831094</c:v>
                </c:pt>
                <c:pt idx="5">
                  <c:v>1041125.8389596405</c:v>
                </c:pt>
                <c:pt idx="6">
                  <c:v>929825.70238424651</c:v>
                </c:pt>
                <c:pt idx="7">
                  <c:v>830423.95497387368</c:v>
                </c:pt>
                <c:pt idx="8">
                  <c:v>741648.61567730096</c:v>
                </c:pt>
                <c:pt idx="9">
                  <c:v>662363.68284120841</c:v>
                </c:pt>
                <c:pt idx="10">
                  <c:v>591554.5975182713</c:v>
                </c:pt>
              </c:numCache>
            </c:numRef>
          </c:val>
          <c:smooth val="0"/>
          <c:extLst>
            <c:ext xmlns:c16="http://schemas.microsoft.com/office/drawing/2014/chart" uri="{C3380CC4-5D6E-409C-BE32-E72D297353CC}">
              <c16:uniqueId val="{00000000-7D8B-4FFD-9C25-AD71618AC32B}"/>
            </c:ext>
          </c:extLst>
        </c:ser>
        <c:ser>
          <c:idx val="1"/>
          <c:order val="1"/>
          <c:tx>
            <c:strRef>
              <c:f>'5. анализ эконом эфф'!$A$91</c:f>
              <c:strCache>
                <c:ptCount val="1"/>
                <c:pt idx="0">
                  <c:v>Чистая приведённая стоимость без учета продажи (NPV) </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эфф'!$B$91:$L$91</c:f>
              <c:numCache>
                <c:formatCode>_-* #\ ##0\ _₽_-;\-* #\ ##0\ _₽_-;_-* "-"??\ _₽_-;_-@_-</c:formatCode>
                <c:ptCount val="11"/>
                <c:pt idx="0">
                  <c:v>-8035278.7735829251</c:v>
                </c:pt>
                <c:pt idx="1">
                  <c:v>-7085767.7631549165</c:v>
                </c:pt>
                <c:pt idx="2">
                  <c:v>-6237762.9311213279</c:v>
                </c:pt>
                <c:pt idx="3">
                  <c:v>-4908331.3154890835</c:v>
                </c:pt>
                <c:pt idx="4">
                  <c:v>-3742582.7136059739</c:v>
                </c:pt>
                <c:pt idx="5">
                  <c:v>-2701456.8746463335</c:v>
                </c:pt>
                <c:pt idx="6">
                  <c:v>-1771631.172262087</c:v>
                </c:pt>
                <c:pt idx="7">
                  <c:v>-941207.21728821332</c:v>
                </c:pt>
                <c:pt idx="8">
                  <c:v>-199558.60161091236</c:v>
                </c:pt>
                <c:pt idx="9">
                  <c:v>462805.08123029605</c:v>
                </c:pt>
                <c:pt idx="10">
                  <c:v>1054359.6787485674</c:v>
                </c:pt>
              </c:numCache>
            </c:numRef>
          </c:val>
          <c:smooth val="0"/>
          <c:extLst>
            <c:ext xmlns:c16="http://schemas.microsoft.com/office/drawing/2014/chart" uri="{C3380CC4-5D6E-409C-BE32-E72D297353CC}">
              <c16:uniqueId val="{00000001-7D8B-4FFD-9C25-AD71618AC32B}"/>
            </c:ext>
          </c:extLst>
        </c:ser>
        <c:dLbls>
          <c:showLegendKey val="0"/>
          <c:showVal val="0"/>
          <c:showCatName val="0"/>
          <c:showSerName val="0"/>
          <c:showPercent val="0"/>
          <c:showBubbleSize val="0"/>
        </c:dLbls>
        <c:smooth val="0"/>
        <c:axId val="161055936"/>
        <c:axId val="160986752"/>
      </c:lineChart>
      <c:catAx>
        <c:axId val="16105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986752"/>
        <c:crosses val="autoZero"/>
        <c:auto val="1"/>
        <c:lblAlgn val="ctr"/>
        <c:lblOffset val="100"/>
        <c:noMultiLvlLbl val="0"/>
      </c:catAx>
      <c:valAx>
        <c:axId val="160986752"/>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6105593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1004888</xdr:colOff>
      <xdr:row>31</xdr:row>
      <xdr:rowOff>145257</xdr:rowOff>
    </xdr:from>
    <xdr:to>
      <xdr:col>7</xdr:col>
      <xdr:colOff>297656</xdr:colOff>
      <xdr:row>44</xdr:row>
      <xdr:rowOff>47624</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186" customWidth="1"/>
    <col min="2" max="2" width="53.5703125" style="186" customWidth="1"/>
    <col min="3" max="3" width="91.42578125" style="186" customWidth="1"/>
    <col min="4" max="4" width="12" style="186" customWidth="1"/>
    <col min="5" max="5" width="14.42578125" style="186" customWidth="1"/>
    <col min="6" max="6" width="36.5703125" style="186" customWidth="1"/>
    <col min="7" max="7" width="20" style="186" customWidth="1"/>
    <col min="8" max="8" width="25.5703125" style="186" customWidth="1"/>
    <col min="9" max="9" width="16.42578125" style="186" customWidth="1"/>
    <col min="10" max="16384" width="9.140625" style="186"/>
  </cols>
  <sheetData>
    <row r="1" spans="1:22" s="15" customFormat="1" ht="18.75" customHeight="1" x14ac:dyDescent="0.2">
      <c r="A1" s="172"/>
      <c r="C1" s="173" t="s">
        <v>66</v>
      </c>
    </row>
    <row r="2" spans="1:22" s="15" customFormat="1" ht="18.75" customHeight="1" x14ac:dyDescent="0.3">
      <c r="A2" s="172"/>
      <c r="C2" s="174" t="s">
        <v>8</v>
      </c>
    </row>
    <row r="3" spans="1:22" s="15" customFormat="1" ht="18.75" x14ac:dyDescent="0.3">
      <c r="A3" s="175"/>
      <c r="C3" s="174" t="s">
        <v>65</v>
      </c>
    </row>
    <row r="4" spans="1:22" s="15" customFormat="1" ht="18.75" x14ac:dyDescent="0.3">
      <c r="A4" s="175"/>
      <c r="H4" s="174"/>
    </row>
    <row r="5" spans="1:22" s="15" customFormat="1" ht="15.75" x14ac:dyDescent="0.25">
      <c r="A5" s="434" t="s">
        <v>614</v>
      </c>
      <c r="B5" s="434"/>
      <c r="C5" s="434"/>
      <c r="D5" s="146"/>
      <c r="E5" s="146"/>
      <c r="F5" s="146"/>
      <c r="G5" s="146"/>
      <c r="H5" s="146"/>
      <c r="I5" s="146"/>
      <c r="J5" s="146"/>
    </row>
    <row r="6" spans="1:22" s="15" customFormat="1" ht="18.75" x14ac:dyDescent="0.3">
      <c r="A6" s="322"/>
      <c r="B6" s="17"/>
      <c r="C6" s="17"/>
      <c r="H6" s="174"/>
    </row>
    <row r="7" spans="1:22" s="15" customFormat="1" ht="18.75" x14ac:dyDescent="0.2">
      <c r="A7" s="438" t="s">
        <v>7</v>
      </c>
      <c r="B7" s="438"/>
      <c r="C7" s="438"/>
      <c r="D7" s="176"/>
      <c r="E7" s="176"/>
      <c r="F7" s="176"/>
      <c r="G7" s="176"/>
      <c r="H7" s="176"/>
      <c r="I7" s="176"/>
      <c r="J7" s="176"/>
      <c r="K7" s="176"/>
      <c r="L7" s="176"/>
      <c r="M7" s="176"/>
      <c r="N7" s="176"/>
      <c r="O7" s="176"/>
      <c r="P7" s="176"/>
      <c r="Q7" s="176"/>
      <c r="R7" s="176"/>
      <c r="S7" s="176"/>
      <c r="T7" s="176"/>
      <c r="U7" s="176"/>
      <c r="V7" s="176"/>
    </row>
    <row r="8" spans="1:22" s="15" customFormat="1" ht="18.75" x14ac:dyDescent="0.2">
      <c r="A8" s="320"/>
      <c r="B8" s="320"/>
      <c r="C8" s="320"/>
      <c r="D8" s="231"/>
      <c r="E8" s="231"/>
      <c r="F8" s="231"/>
      <c r="G8" s="231"/>
      <c r="H8" s="231"/>
      <c r="I8" s="176"/>
      <c r="J8" s="176"/>
      <c r="K8" s="176"/>
      <c r="L8" s="176"/>
      <c r="M8" s="176"/>
      <c r="N8" s="176"/>
      <c r="O8" s="176"/>
      <c r="P8" s="176"/>
      <c r="Q8" s="176"/>
      <c r="R8" s="176"/>
      <c r="S8" s="176"/>
      <c r="T8" s="176"/>
      <c r="U8" s="176"/>
      <c r="V8" s="176"/>
    </row>
    <row r="9" spans="1:22" s="15" customFormat="1" ht="18.75" x14ac:dyDescent="0.2">
      <c r="A9" s="439" t="s">
        <v>588</v>
      </c>
      <c r="B9" s="439"/>
      <c r="C9" s="439"/>
      <c r="D9" s="177"/>
      <c r="E9" s="177"/>
      <c r="F9" s="177"/>
      <c r="G9" s="177"/>
      <c r="H9" s="177"/>
      <c r="I9" s="176"/>
      <c r="J9" s="176"/>
      <c r="K9" s="176"/>
      <c r="L9" s="176"/>
      <c r="M9" s="176"/>
      <c r="N9" s="176"/>
      <c r="O9" s="176"/>
      <c r="P9" s="176"/>
      <c r="Q9" s="176"/>
      <c r="R9" s="176"/>
      <c r="S9" s="176"/>
      <c r="T9" s="176"/>
      <c r="U9" s="176"/>
      <c r="V9" s="176"/>
    </row>
    <row r="10" spans="1:22" s="15" customFormat="1" ht="18.75" x14ac:dyDescent="0.2">
      <c r="A10" s="435" t="s">
        <v>6</v>
      </c>
      <c r="B10" s="435"/>
      <c r="C10" s="435"/>
      <c r="D10" s="178"/>
      <c r="E10" s="178"/>
      <c r="F10" s="178"/>
      <c r="G10" s="178"/>
      <c r="H10" s="178"/>
      <c r="I10" s="176"/>
      <c r="J10" s="176"/>
      <c r="K10" s="176"/>
      <c r="L10" s="176"/>
      <c r="M10" s="176"/>
      <c r="N10" s="176"/>
      <c r="O10" s="176"/>
      <c r="P10" s="176"/>
      <c r="Q10" s="176"/>
      <c r="R10" s="176"/>
      <c r="S10" s="176"/>
      <c r="T10" s="176"/>
      <c r="U10" s="176"/>
      <c r="V10" s="176"/>
    </row>
    <row r="11" spans="1:22" s="15" customFormat="1" ht="18.75" x14ac:dyDescent="0.2">
      <c r="A11" s="231"/>
      <c r="B11" s="231"/>
      <c r="C11" s="231"/>
      <c r="D11" s="231"/>
      <c r="E11" s="231"/>
      <c r="F11" s="231"/>
      <c r="G11" s="231"/>
      <c r="H11" s="231"/>
      <c r="I11" s="176"/>
      <c r="J11" s="176"/>
      <c r="K11" s="176"/>
      <c r="L11" s="176"/>
      <c r="M11" s="176"/>
      <c r="N11" s="176"/>
      <c r="O11" s="176"/>
      <c r="P11" s="176"/>
      <c r="Q11" s="176"/>
      <c r="R11" s="176"/>
      <c r="S11" s="176"/>
      <c r="T11" s="176"/>
      <c r="U11" s="176"/>
      <c r="V11" s="176"/>
    </row>
    <row r="12" spans="1:22" s="15" customFormat="1" ht="18.75" x14ac:dyDescent="0.2">
      <c r="A12" s="437" t="s">
        <v>604</v>
      </c>
      <c r="B12" s="437"/>
      <c r="C12" s="437"/>
      <c r="D12" s="177"/>
      <c r="E12" s="177"/>
      <c r="F12" s="177"/>
      <c r="G12" s="177"/>
      <c r="H12" s="177"/>
      <c r="I12" s="176"/>
      <c r="J12" s="176"/>
      <c r="K12" s="176"/>
      <c r="L12" s="176"/>
      <c r="M12" s="176"/>
      <c r="N12" s="176"/>
      <c r="O12" s="176"/>
      <c r="P12" s="176"/>
      <c r="Q12" s="176"/>
      <c r="R12" s="176"/>
      <c r="S12" s="176"/>
      <c r="T12" s="176"/>
      <c r="U12" s="176"/>
      <c r="V12" s="176"/>
    </row>
    <row r="13" spans="1:22" s="15" customFormat="1" ht="18.75" x14ac:dyDescent="0.2">
      <c r="A13" s="435" t="s">
        <v>5</v>
      </c>
      <c r="B13" s="435"/>
      <c r="C13" s="435"/>
      <c r="D13" s="178"/>
      <c r="E13" s="178"/>
      <c r="F13" s="178"/>
      <c r="G13" s="178"/>
      <c r="H13" s="178"/>
      <c r="I13" s="176"/>
      <c r="J13" s="176"/>
      <c r="K13" s="176"/>
      <c r="L13" s="176"/>
      <c r="M13" s="176"/>
      <c r="N13" s="176"/>
      <c r="O13" s="176"/>
      <c r="P13" s="176"/>
      <c r="Q13" s="176"/>
      <c r="R13" s="176"/>
      <c r="S13" s="176"/>
      <c r="T13" s="176"/>
      <c r="U13" s="176"/>
      <c r="V13" s="176"/>
    </row>
    <row r="14" spans="1:22" s="179" customFormat="1" ht="15.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row>
    <row r="15" spans="1:22" s="180" customFormat="1" ht="41.25" customHeight="1" x14ac:dyDescent="0.2">
      <c r="A15" s="440" t="s">
        <v>598</v>
      </c>
      <c r="B15" s="440"/>
      <c r="C15" s="440"/>
      <c r="D15" s="177"/>
      <c r="E15" s="177"/>
      <c r="F15" s="177"/>
      <c r="G15" s="177"/>
      <c r="H15" s="177"/>
      <c r="I15" s="177"/>
      <c r="J15" s="177"/>
      <c r="K15" s="177"/>
      <c r="L15" s="177"/>
      <c r="M15" s="177"/>
      <c r="N15" s="177"/>
      <c r="O15" s="177"/>
      <c r="P15" s="177"/>
      <c r="Q15" s="177"/>
      <c r="R15" s="177"/>
      <c r="S15" s="177"/>
      <c r="T15" s="177"/>
      <c r="U15" s="177"/>
      <c r="V15" s="177"/>
    </row>
    <row r="16" spans="1:22" s="180" customFormat="1" ht="15" customHeight="1" x14ac:dyDescent="0.2">
      <c r="A16" s="435" t="s">
        <v>4</v>
      </c>
      <c r="B16" s="435"/>
      <c r="C16" s="435"/>
      <c r="D16" s="178"/>
      <c r="E16" s="178"/>
      <c r="F16" s="178"/>
      <c r="G16" s="178"/>
      <c r="H16" s="178"/>
      <c r="I16" s="178"/>
      <c r="J16" s="178"/>
      <c r="K16" s="178"/>
      <c r="L16" s="178"/>
      <c r="M16" s="178"/>
      <c r="N16" s="178"/>
      <c r="O16" s="178"/>
      <c r="P16" s="178"/>
      <c r="Q16" s="178"/>
      <c r="R16" s="178"/>
      <c r="S16" s="178"/>
      <c r="T16" s="178"/>
      <c r="U16" s="178"/>
      <c r="V16" s="178"/>
    </row>
    <row r="17" spans="1:22" s="180" customFormat="1" ht="15" customHeight="1" x14ac:dyDescent="0.2">
      <c r="A17" s="181"/>
      <c r="B17" s="181"/>
      <c r="C17" s="181"/>
      <c r="D17" s="181"/>
      <c r="E17" s="181"/>
      <c r="F17" s="181"/>
      <c r="G17" s="181"/>
      <c r="H17" s="181"/>
      <c r="I17" s="181"/>
      <c r="J17" s="181"/>
      <c r="K17" s="181"/>
      <c r="L17" s="181"/>
      <c r="M17" s="181"/>
      <c r="N17" s="181"/>
      <c r="O17" s="181"/>
      <c r="P17" s="181"/>
      <c r="Q17" s="181"/>
      <c r="R17" s="181"/>
      <c r="S17" s="181"/>
    </row>
    <row r="18" spans="1:22" s="180" customFormat="1" ht="15" customHeight="1" x14ac:dyDescent="0.2">
      <c r="A18" s="436" t="s">
        <v>502</v>
      </c>
      <c r="B18" s="437"/>
      <c r="C18" s="437"/>
      <c r="D18" s="182"/>
      <c r="E18" s="182"/>
      <c r="F18" s="182"/>
      <c r="G18" s="182"/>
      <c r="H18" s="182"/>
      <c r="I18" s="182"/>
      <c r="J18" s="182"/>
      <c r="K18" s="182"/>
      <c r="L18" s="182"/>
      <c r="M18" s="182"/>
      <c r="N18" s="182"/>
      <c r="O18" s="182"/>
      <c r="P18" s="182"/>
      <c r="Q18" s="182"/>
      <c r="R18" s="182"/>
      <c r="S18" s="182"/>
      <c r="T18" s="182"/>
      <c r="U18" s="182"/>
      <c r="V18" s="182"/>
    </row>
    <row r="19" spans="1:22" s="180" customFormat="1" ht="15" customHeight="1" x14ac:dyDescent="0.2">
      <c r="A19" s="178"/>
      <c r="B19" s="178"/>
      <c r="C19" s="178"/>
      <c r="D19" s="178"/>
      <c r="E19" s="178"/>
      <c r="F19" s="178"/>
      <c r="G19" s="178"/>
      <c r="H19" s="178"/>
      <c r="I19" s="181"/>
      <c r="J19" s="181"/>
      <c r="K19" s="181"/>
      <c r="L19" s="181"/>
      <c r="M19" s="181"/>
      <c r="N19" s="181"/>
      <c r="O19" s="181"/>
      <c r="P19" s="181"/>
      <c r="Q19" s="181"/>
      <c r="R19" s="181"/>
      <c r="S19" s="181"/>
    </row>
    <row r="20" spans="1:22" s="180" customFormat="1" ht="39.75" customHeight="1" x14ac:dyDescent="0.2">
      <c r="A20" s="235" t="s">
        <v>3</v>
      </c>
      <c r="B20" s="236" t="s">
        <v>64</v>
      </c>
      <c r="C20" s="237" t="s">
        <v>63</v>
      </c>
      <c r="D20" s="183"/>
      <c r="E20" s="183"/>
      <c r="F20" s="183"/>
      <c r="G20" s="183"/>
      <c r="H20" s="183"/>
      <c r="I20" s="233"/>
      <c r="J20" s="233"/>
      <c r="K20" s="233"/>
      <c r="L20" s="233"/>
      <c r="M20" s="233"/>
      <c r="N20" s="233"/>
      <c r="O20" s="233"/>
      <c r="P20" s="233"/>
      <c r="Q20" s="233"/>
      <c r="R20" s="233"/>
      <c r="S20" s="233"/>
      <c r="T20" s="184"/>
      <c r="U20" s="184"/>
      <c r="V20" s="184"/>
    </row>
    <row r="21" spans="1:22" s="180" customFormat="1" ht="16.5" customHeight="1" x14ac:dyDescent="0.2">
      <c r="A21" s="237">
        <v>1</v>
      </c>
      <c r="B21" s="236">
        <v>2</v>
      </c>
      <c r="C21" s="237">
        <v>3</v>
      </c>
      <c r="D21" s="183"/>
      <c r="E21" s="183"/>
      <c r="F21" s="183"/>
      <c r="G21" s="183"/>
      <c r="H21" s="183"/>
      <c r="I21" s="233"/>
      <c r="J21" s="233"/>
      <c r="K21" s="233"/>
      <c r="L21" s="233"/>
      <c r="M21" s="233"/>
      <c r="N21" s="233"/>
      <c r="O21" s="233"/>
      <c r="P21" s="233"/>
      <c r="Q21" s="233"/>
      <c r="R21" s="233"/>
      <c r="S21" s="233"/>
      <c r="T21" s="184"/>
      <c r="U21" s="184"/>
      <c r="V21" s="184"/>
    </row>
    <row r="22" spans="1:22" s="180" customFormat="1" ht="39" customHeight="1" x14ac:dyDescent="0.2">
      <c r="A22" s="238" t="s">
        <v>62</v>
      </c>
      <c r="B22" s="239" t="s">
        <v>339</v>
      </c>
      <c r="C22" s="240" t="s">
        <v>581</v>
      </c>
      <c r="D22" s="183"/>
      <c r="E22" s="183"/>
      <c r="F22" s="183"/>
      <c r="G22" s="183"/>
      <c r="H22" s="183"/>
      <c r="I22" s="233"/>
      <c r="J22" s="233"/>
      <c r="K22" s="233"/>
      <c r="L22" s="233"/>
      <c r="M22" s="233"/>
      <c r="N22" s="233"/>
      <c r="O22" s="233"/>
      <c r="P22" s="233"/>
      <c r="Q22" s="233"/>
      <c r="R22" s="233"/>
      <c r="S22" s="233"/>
      <c r="T22" s="184"/>
      <c r="U22" s="184"/>
      <c r="V22" s="184"/>
    </row>
    <row r="23" spans="1:22" s="180" customFormat="1" ht="63" x14ac:dyDescent="0.2">
      <c r="A23" s="238" t="s">
        <v>61</v>
      </c>
      <c r="B23" s="241" t="s">
        <v>554</v>
      </c>
      <c r="C23" s="240" t="s">
        <v>601</v>
      </c>
      <c r="D23" s="183"/>
      <c r="E23" s="183"/>
      <c r="F23" s="183"/>
      <c r="G23" s="183"/>
      <c r="H23" s="183"/>
      <c r="I23" s="233"/>
      <c r="J23" s="233"/>
      <c r="K23" s="233"/>
      <c r="L23" s="233"/>
      <c r="M23" s="233"/>
      <c r="N23" s="233"/>
      <c r="O23" s="233"/>
      <c r="P23" s="233"/>
      <c r="Q23" s="233"/>
      <c r="R23" s="233"/>
      <c r="S23" s="233"/>
      <c r="T23" s="184"/>
      <c r="U23" s="184"/>
      <c r="V23" s="184"/>
    </row>
    <row r="24" spans="1:22" s="180" customFormat="1" ht="22.5" customHeight="1" x14ac:dyDescent="0.2">
      <c r="A24" s="431"/>
      <c r="B24" s="432"/>
      <c r="C24" s="433"/>
      <c r="D24" s="183"/>
      <c r="E24" s="183"/>
      <c r="F24" s="183"/>
      <c r="G24" s="183"/>
      <c r="H24" s="183"/>
      <c r="I24" s="233"/>
      <c r="J24" s="233"/>
      <c r="K24" s="233"/>
      <c r="L24" s="233"/>
      <c r="M24" s="233"/>
      <c r="N24" s="233"/>
      <c r="O24" s="233"/>
      <c r="P24" s="233"/>
      <c r="Q24" s="233"/>
      <c r="R24" s="233"/>
      <c r="S24" s="233"/>
      <c r="T24" s="184"/>
      <c r="U24" s="184"/>
      <c r="V24" s="184"/>
    </row>
    <row r="25" spans="1:22" s="180" customFormat="1" ht="53.25" customHeight="1" x14ac:dyDescent="0.2">
      <c r="A25" s="238" t="s">
        <v>60</v>
      </c>
      <c r="B25" s="240" t="s">
        <v>451</v>
      </c>
      <c r="C25" s="235" t="s">
        <v>550</v>
      </c>
      <c r="D25" s="183"/>
      <c r="E25" s="183"/>
      <c r="F25" s="183"/>
      <c r="G25" s="183"/>
      <c r="H25" s="233"/>
      <c r="I25" s="233"/>
      <c r="J25" s="233"/>
      <c r="K25" s="233"/>
      <c r="L25" s="233"/>
      <c r="M25" s="233"/>
      <c r="N25" s="233"/>
      <c r="O25" s="233"/>
      <c r="P25" s="233"/>
      <c r="Q25" s="233"/>
      <c r="R25" s="233"/>
      <c r="S25" s="184"/>
      <c r="T25" s="184"/>
      <c r="U25" s="184"/>
      <c r="V25" s="184"/>
    </row>
    <row r="26" spans="1:22" s="180" customFormat="1" ht="42.75" customHeight="1" x14ac:dyDescent="0.2">
      <c r="A26" s="238" t="s">
        <v>59</v>
      </c>
      <c r="B26" s="240" t="s">
        <v>72</v>
      </c>
      <c r="C26" s="235" t="s">
        <v>582</v>
      </c>
      <c r="D26" s="183"/>
      <c r="E26" s="183"/>
      <c r="F26" s="183"/>
      <c r="G26" s="183"/>
      <c r="H26" s="233"/>
      <c r="I26" s="233"/>
      <c r="J26" s="233"/>
      <c r="K26" s="233"/>
      <c r="L26" s="233"/>
      <c r="M26" s="233"/>
      <c r="N26" s="233"/>
      <c r="O26" s="233"/>
      <c r="P26" s="233"/>
      <c r="Q26" s="233"/>
      <c r="R26" s="233"/>
      <c r="S26" s="184"/>
      <c r="T26" s="184"/>
      <c r="U26" s="184"/>
      <c r="V26" s="184"/>
    </row>
    <row r="27" spans="1:22" s="180" customFormat="1" ht="47.25" x14ac:dyDescent="0.2">
      <c r="A27" s="238" t="s">
        <v>57</v>
      </c>
      <c r="B27" s="240" t="s">
        <v>71</v>
      </c>
      <c r="C27" s="235" t="s">
        <v>583</v>
      </c>
      <c r="D27" s="183"/>
      <c r="E27" s="183"/>
      <c r="F27" s="183"/>
      <c r="G27" s="183"/>
      <c r="H27" s="233"/>
      <c r="I27" s="233"/>
      <c r="J27" s="233"/>
      <c r="K27" s="233"/>
      <c r="L27" s="233"/>
      <c r="M27" s="233"/>
      <c r="N27" s="233"/>
      <c r="O27" s="233"/>
      <c r="P27" s="233"/>
      <c r="Q27" s="233"/>
      <c r="R27" s="233"/>
      <c r="S27" s="184"/>
      <c r="T27" s="184"/>
      <c r="U27" s="184"/>
      <c r="V27" s="184"/>
    </row>
    <row r="28" spans="1:22" s="180" customFormat="1" ht="42.75" customHeight="1" x14ac:dyDescent="0.2">
      <c r="A28" s="238" t="s">
        <v>56</v>
      </c>
      <c r="B28" s="240" t="s">
        <v>452</v>
      </c>
      <c r="C28" s="235" t="s">
        <v>551</v>
      </c>
      <c r="D28" s="183"/>
      <c r="E28" s="183"/>
      <c r="F28" s="183"/>
      <c r="G28" s="183"/>
      <c r="H28" s="233"/>
      <c r="I28" s="233"/>
      <c r="J28" s="233"/>
      <c r="K28" s="233"/>
      <c r="L28" s="233"/>
      <c r="M28" s="233"/>
      <c r="N28" s="233"/>
      <c r="O28" s="233"/>
      <c r="P28" s="233"/>
      <c r="Q28" s="233"/>
      <c r="R28" s="233"/>
      <c r="S28" s="184"/>
      <c r="T28" s="184"/>
      <c r="U28" s="184"/>
      <c r="V28" s="184"/>
    </row>
    <row r="29" spans="1:22" s="180" customFormat="1" ht="51.75" customHeight="1" x14ac:dyDescent="0.2">
      <c r="A29" s="238" t="s">
        <v>54</v>
      </c>
      <c r="B29" s="240" t="s">
        <v>453</v>
      </c>
      <c r="C29" s="235" t="s">
        <v>551</v>
      </c>
      <c r="D29" s="183"/>
      <c r="E29" s="183"/>
      <c r="F29" s="183"/>
      <c r="G29" s="183"/>
      <c r="H29" s="233"/>
      <c r="I29" s="233"/>
      <c r="J29" s="233"/>
      <c r="K29" s="233"/>
      <c r="L29" s="233"/>
      <c r="M29" s="233"/>
      <c r="N29" s="233"/>
      <c r="O29" s="233"/>
      <c r="P29" s="233"/>
      <c r="Q29" s="233"/>
      <c r="R29" s="233"/>
      <c r="S29" s="184"/>
      <c r="T29" s="184"/>
      <c r="U29" s="184"/>
      <c r="V29" s="184"/>
    </row>
    <row r="30" spans="1:22" s="180" customFormat="1" ht="51.75" customHeight="1" x14ac:dyDescent="0.2">
      <c r="A30" s="238" t="s">
        <v>52</v>
      </c>
      <c r="B30" s="240" t="s">
        <v>454</v>
      </c>
      <c r="C30" s="235" t="s">
        <v>551</v>
      </c>
      <c r="D30" s="183"/>
      <c r="E30" s="183"/>
      <c r="F30" s="183"/>
      <c r="G30" s="183"/>
      <c r="H30" s="233"/>
      <c r="I30" s="233"/>
      <c r="J30" s="233"/>
      <c r="K30" s="233"/>
      <c r="L30" s="233"/>
      <c r="M30" s="233"/>
      <c r="N30" s="233"/>
      <c r="O30" s="233"/>
      <c r="P30" s="233"/>
      <c r="Q30" s="233"/>
      <c r="R30" s="233"/>
      <c r="S30" s="184"/>
      <c r="T30" s="184"/>
      <c r="U30" s="184"/>
      <c r="V30" s="184"/>
    </row>
    <row r="31" spans="1:22" s="180" customFormat="1" ht="51.75" customHeight="1" x14ac:dyDescent="0.2">
      <c r="A31" s="238" t="s">
        <v>70</v>
      </c>
      <c r="B31" s="240" t="s">
        <v>455</v>
      </c>
      <c r="C31" s="235" t="s">
        <v>551</v>
      </c>
      <c r="D31" s="183"/>
      <c r="E31" s="183"/>
      <c r="F31" s="183"/>
      <c r="G31" s="183"/>
      <c r="H31" s="233"/>
      <c r="I31" s="233"/>
      <c r="J31" s="233"/>
      <c r="K31" s="233"/>
      <c r="L31" s="233"/>
      <c r="M31" s="233"/>
      <c r="N31" s="233"/>
      <c r="O31" s="233"/>
      <c r="P31" s="233"/>
      <c r="Q31" s="233"/>
      <c r="R31" s="233"/>
      <c r="S31" s="184"/>
      <c r="T31" s="184"/>
      <c r="U31" s="184"/>
      <c r="V31" s="184"/>
    </row>
    <row r="32" spans="1:22" s="180" customFormat="1" ht="51.75" customHeight="1" x14ac:dyDescent="0.2">
      <c r="A32" s="238" t="s">
        <v>68</v>
      </c>
      <c r="B32" s="240" t="s">
        <v>456</v>
      </c>
      <c r="C32" s="235" t="s">
        <v>551</v>
      </c>
      <c r="D32" s="183"/>
      <c r="E32" s="183"/>
      <c r="F32" s="183"/>
      <c r="G32" s="183"/>
      <c r="H32" s="233"/>
      <c r="I32" s="233"/>
      <c r="J32" s="233"/>
      <c r="K32" s="233"/>
      <c r="L32" s="233"/>
      <c r="M32" s="233"/>
      <c r="N32" s="233"/>
      <c r="O32" s="233"/>
      <c r="P32" s="233"/>
      <c r="Q32" s="233"/>
      <c r="R32" s="233"/>
      <c r="S32" s="184"/>
      <c r="T32" s="184"/>
      <c r="U32" s="184"/>
      <c r="V32" s="184"/>
    </row>
    <row r="33" spans="1:22" s="180" customFormat="1" ht="101.25" customHeight="1" x14ac:dyDescent="0.2">
      <c r="A33" s="238" t="s">
        <v>67</v>
      </c>
      <c r="B33" s="240" t="s">
        <v>457</v>
      </c>
      <c r="C33" s="235" t="s">
        <v>555</v>
      </c>
      <c r="D33" s="183"/>
      <c r="E33" s="183"/>
      <c r="F33" s="183"/>
      <c r="G33" s="183"/>
      <c r="H33" s="233"/>
      <c r="I33" s="233"/>
      <c r="J33" s="233"/>
      <c r="K33" s="233"/>
      <c r="L33" s="233"/>
      <c r="M33" s="233"/>
      <c r="N33" s="233"/>
      <c r="O33" s="233"/>
      <c r="P33" s="233"/>
      <c r="Q33" s="233"/>
      <c r="R33" s="233"/>
      <c r="S33" s="184"/>
      <c r="T33" s="184"/>
      <c r="U33" s="184"/>
      <c r="V33" s="184"/>
    </row>
    <row r="34" spans="1:22" ht="111" customHeight="1" x14ac:dyDescent="0.25">
      <c r="A34" s="238" t="s">
        <v>471</v>
      </c>
      <c r="B34" s="240" t="s">
        <v>458</v>
      </c>
      <c r="C34" s="235" t="s">
        <v>551</v>
      </c>
      <c r="D34" s="185"/>
      <c r="E34" s="185"/>
      <c r="F34" s="185"/>
      <c r="G34" s="185"/>
      <c r="H34" s="185"/>
      <c r="I34" s="185"/>
      <c r="J34" s="185"/>
      <c r="K34" s="185"/>
      <c r="L34" s="185"/>
      <c r="M34" s="185"/>
      <c r="N34" s="185"/>
      <c r="O34" s="185"/>
      <c r="P34" s="185"/>
      <c r="Q34" s="185"/>
      <c r="R34" s="185"/>
      <c r="S34" s="185"/>
      <c r="T34" s="185"/>
      <c r="U34" s="185"/>
      <c r="V34" s="185"/>
    </row>
    <row r="35" spans="1:22" ht="58.5" customHeight="1" x14ac:dyDescent="0.25">
      <c r="A35" s="238" t="s">
        <v>461</v>
      </c>
      <c r="B35" s="240" t="s">
        <v>69</v>
      </c>
      <c r="C35" s="235" t="s">
        <v>551</v>
      </c>
      <c r="D35" s="185"/>
      <c r="E35" s="185"/>
      <c r="F35" s="185"/>
      <c r="G35" s="185"/>
      <c r="H35" s="185"/>
      <c r="I35" s="185"/>
      <c r="J35" s="185"/>
      <c r="K35" s="185"/>
      <c r="L35" s="185"/>
      <c r="M35" s="185"/>
      <c r="N35" s="185"/>
      <c r="O35" s="185"/>
      <c r="P35" s="185"/>
      <c r="Q35" s="185"/>
      <c r="R35" s="185"/>
      <c r="S35" s="185"/>
      <c r="T35" s="185"/>
      <c r="U35" s="185"/>
      <c r="V35" s="185"/>
    </row>
    <row r="36" spans="1:22" ht="51.75" customHeight="1" x14ac:dyDescent="0.25">
      <c r="A36" s="238" t="s">
        <v>472</v>
      </c>
      <c r="B36" s="240" t="s">
        <v>459</v>
      </c>
      <c r="C36" s="235" t="s">
        <v>551</v>
      </c>
      <c r="D36" s="185"/>
      <c r="E36" s="185"/>
      <c r="F36" s="185"/>
      <c r="G36" s="185"/>
      <c r="H36" s="185"/>
      <c r="I36" s="185"/>
      <c r="J36" s="185"/>
      <c r="K36" s="185"/>
      <c r="L36" s="185"/>
      <c r="M36" s="185"/>
      <c r="N36" s="185"/>
      <c r="O36" s="185"/>
      <c r="P36" s="185"/>
      <c r="Q36" s="185"/>
      <c r="R36" s="185"/>
      <c r="S36" s="185"/>
      <c r="T36" s="185"/>
      <c r="U36" s="185"/>
      <c r="V36" s="185"/>
    </row>
    <row r="37" spans="1:22" ht="43.5" customHeight="1" x14ac:dyDescent="0.25">
      <c r="A37" s="238" t="s">
        <v>462</v>
      </c>
      <c r="B37" s="240" t="s">
        <v>460</v>
      </c>
      <c r="C37" s="235" t="s">
        <v>551</v>
      </c>
      <c r="D37" s="185"/>
      <c r="E37" s="185"/>
      <c r="F37" s="185"/>
      <c r="G37" s="185"/>
      <c r="H37" s="185"/>
      <c r="I37" s="185"/>
      <c r="J37" s="185"/>
      <c r="K37" s="185"/>
      <c r="L37" s="185"/>
      <c r="M37" s="185"/>
      <c r="N37" s="185"/>
      <c r="O37" s="185"/>
      <c r="P37" s="185"/>
      <c r="Q37" s="185"/>
      <c r="R37" s="185"/>
      <c r="S37" s="185"/>
      <c r="T37" s="185"/>
      <c r="U37" s="185"/>
      <c r="V37" s="185"/>
    </row>
    <row r="38" spans="1:22" ht="43.5" customHeight="1" x14ac:dyDescent="0.25">
      <c r="A38" s="238" t="s">
        <v>473</v>
      </c>
      <c r="B38" s="240" t="s">
        <v>228</v>
      </c>
      <c r="C38" s="235" t="s">
        <v>551</v>
      </c>
      <c r="D38" s="185"/>
      <c r="E38" s="185"/>
      <c r="F38" s="185"/>
      <c r="G38" s="185"/>
      <c r="H38" s="185"/>
      <c r="I38" s="185"/>
      <c r="J38" s="185"/>
      <c r="K38" s="185"/>
      <c r="L38" s="185"/>
      <c r="M38" s="185"/>
      <c r="N38" s="185"/>
      <c r="O38" s="185"/>
      <c r="P38" s="185"/>
      <c r="Q38" s="185"/>
      <c r="R38" s="185"/>
      <c r="S38" s="185"/>
      <c r="T38" s="185"/>
      <c r="U38" s="185"/>
      <c r="V38" s="185"/>
    </row>
    <row r="39" spans="1:22" ht="23.25" customHeight="1" x14ac:dyDescent="0.25">
      <c r="A39" s="431"/>
      <c r="B39" s="432"/>
      <c r="C39" s="433"/>
      <c r="D39" s="185"/>
      <c r="E39" s="185"/>
      <c r="F39" s="185"/>
      <c r="G39" s="185"/>
      <c r="H39" s="185"/>
      <c r="I39" s="185"/>
      <c r="J39" s="185"/>
      <c r="K39" s="185"/>
      <c r="L39" s="185"/>
      <c r="M39" s="185"/>
      <c r="N39" s="185"/>
      <c r="O39" s="185"/>
      <c r="P39" s="185"/>
      <c r="Q39" s="185"/>
      <c r="R39" s="185"/>
      <c r="S39" s="185"/>
      <c r="T39" s="185"/>
      <c r="U39" s="185"/>
      <c r="V39" s="185"/>
    </row>
    <row r="40" spans="1:22" ht="63" x14ac:dyDescent="0.25">
      <c r="A40" s="238" t="s">
        <v>463</v>
      </c>
      <c r="B40" s="240" t="s">
        <v>513</v>
      </c>
      <c r="C40" s="240" t="str">
        <f>CONCATENATE("Фит=",ROUND('6.2. Паспорт фин осв ввод'!C24,2)," млн.руб.; Фтз=",ROUND('6.2. Паспорт фин осв ввод'!C24,2)," млн.руб.")</f>
        <v>Фит=10,2 млн.руб.; Фтз=10,2 млн.руб.</v>
      </c>
      <c r="D40" s="185"/>
      <c r="E40" s="185"/>
      <c r="F40" s="185"/>
      <c r="G40" s="185"/>
      <c r="H40" s="185"/>
      <c r="I40" s="185"/>
      <c r="J40" s="185"/>
      <c r="K40" s="185"/>
      <c r="L40" s="185"/>
      <c r="M40" s="185"/>
      <c r="N40" s="185"/>
      <c r="O40" s="185"/>
      <c r="P40" s="185"/>
      <c r="Q40" s="185"/>
      <c r="R40" s="185"/>
      <c r="S40" s="185"/>
      <c r="T40" s="185"/>
      <c r="U40" s="185"/>
      <c r="V40" s="185"/>
    </row>
    <row r="41" spans="1:22" ht="105.75" customHeight="1" x14ac:dyDescent="0.25">
      <c r="A41" s="238" t="s">
        <v>474</v>
      </c>
      <c r="B41" s="240" t="s">
        <v>497</v>
      </c>
      <c r="C41" s="240" t="s">
        <v>563</v>
      </c>
      <c r="D41" s="185"/>
      <c r="E41" s="185"/>
      <c r="F41" s="185"/>
      <c r="G41" s="185"/>
      <c r="H41" s="185"/>
      <c r="I41" s="185"/>
      <c r="J41" s="185"/>
      <c r="K41" s="185"/>
      <c r="L41" s="185"/>
      <c r="M41" s="185"/>
      <c r="N41" s="185"/>
      <c r="O41" s="185"/>
      <c r="P41" s="185"/>
      <c r="Q41" s="185"/>
      <c r="R41" s="185"/>
      <c r="S41" s="185"/>
      <c r="T41" s="185"/>
      <c r="U41" s="185"/>
      <c r="V41" s="185"/>
    </row>
    <row r="42" spans="1:22" ht="83.25" customHeight="1" x14ac:dyDescent="0.25">
      <c r="A42" s="238" t="s">
        <v>464</v>
      </c>
      <c r="B42" s="240" t="s">
        <v>510</v>
      </c>
      <c r="C42" s="240" t="s">
        <v>563</v>
      </c>
      <c r="D42" s="185"/>
      <c r="E42" s="185"/>
      <c r="F42" s="185"/>
      <c r="G42" s="185"/>
      <c r="H42" s="185"/>
      <c r="I42" s="185"/>
      <c r="J42" s="185"/>
      <c r="K42" s="185"/>
      <c r="L42" s="185"/>
      <c r="M42" s="185"/>
      <c r="N42" s="185"/>
      <c r="O42" s="185"/>
      <c r="P42" s="185"/>
      <c r="Q42" s="185"/>
      <c r="R42" s="185"/>
      <c r="S42" s="185"/>
      <c r="T42" s="185"/>
      <c r="U42" s="185"/>
      <c r="V42" s="185"/>
    </row>
    <row r="43" spans="1:22" ht="186" customHeight="1" x14ac:dyDescent="0.25">
      <c r="A43" s="238" t="s">
        <v>477</v>
      </c>
      <c r="B43" s="240" t="s">
        <v>478</v>
      </c>
      <c r="C43" s="240" t="s">
        <v>550</v>
      </c>
      <c r="D43" s="185"/>
      <c r="E43" s="185"/>
      <c r="F43" s="185"/>
      <c r="G43" s="185"/>
      <c r="H43" s="185"/>
      <c r="I43" s="185"/>
      <c r="J43" s="185"/>
      <c r="K43" s="185"/>
      <c r="L43" s="185"/>
      <c r="M43" s="185"/>
      <c r="N43" s="185"/>
      <c r="O43" s="185"/>
      <c r="P43" s="185"/>
      <c r="Q43" s="185"/>
      <c r="R43" s="185"/>
      <c r="S43" s="185"/>
      <c r="T43" s="185"/>
      <c r="U43" s="185"/>
      <c r="V43" s="185"/>
    </row>
    <row r="44" spans="1:22" ht="111" customHeight="1" x14ac:dyDescent="0.25">
      <c r="A44" s="238" t="s">
        <v>465</v>
      </c>
      <c r="B44" s="240" t="s">
        <v>503</v>
      </c>
      <c r="C44" s="240" t="s">
        <v>550</v>
      </c>
      <c r="D44" s="185"/>
      <c r="E44" s="185"/>
      <c r="F44" s="185"/>
      <c r="G44" s="185"/>
      <c r="H44" s="185"/>
      <c r="I44" s="185"/>
      <c r="J44" s="185"/>
      <c r="K44" s="185"/>
      <c r="L44" s="185"/>
      <c r="M44" s="185"/>
      <c r="N44" s="185"/>
      <c r="O44" s="185"/>
      <c r="P44" s="185"/>
      <c r="Q44" s="185"/>
      <c r="R44" s="185"/>
      <c r="S44" s="185"/>
      <c r="T44" s="185"/>
      <c r="U44" s="185"/>
      <c r="V44" s="185"/>
    </row>
    <row r="45" spans="1:22" ht="120" customHeight="1" x14ac:dyDescent="0.25">
      <c r="A45" s="238" t="s">
        <v>498</v>
      </c>
      <c r="B45" s="240" t="s">
        <v>504</v>
      </c>
      <c r="C45" s="240" t="s">
        <v>550</v>
      </c>
      <c r="D45" s="185"/>
      <c r="E45" s="185"/>
      <c r="F45" s="185"/>
      <c r="G45" s="185"/>
      <c r="H45" s="185"/>
      <c r="I45" s="185"/>
      <c r="J45" s="185"/>
      <c r="K45" s="185"/>
      <c r="L45" s="185"/>
      <c r="M45" s="185"/>
      <c r="N45" s="185"/>
      <c r="O45" s="185"/>
      <c r="P45" s="185"/>
      <c r="Q45" s="185"/>
      <c r="R45" s="185"/>
      <c r="S45" s="185"/>
      <c r="T45" s="185"/>
      <c r="U45" s="185"/>
      <c r="V45" s="185"/>
    </row>
    <row r="46" spans="1:22" ht="101.25" customHeight="1" x14ac:dyDescent="0.25">
      <c r="A46" s="238" t="s">
        <v>466</v>
      </c>
      <c r="B46" s="240" t="s">
        <v>505</v>
      </c>
      <c r="C46" s="240" t="s">
        <v>550</v>
      </c>
      <c r="D46" s="185"/>
      <c r="E46" s="185"/>
      <c r="F46" s="185"/>
      <c r="G46" s="185"/>
      <c r="H46" s="185"/>
      <c r="I46" s="185"/>
      <c r="J46" s="185"/>
      <c r="K46" s="185"/>
      <c r="L46" s="185"/>
      <c r="M46" s="185"/>
      <c r="N46" s="185"/>
      <c r="O46" s="185"/>
      <c r="P46" s="185"/>
      <c r="Q46" s="185"/>
      <c r="R46" s="185"/>
      <c r="S46" s="185"/>
      <c r="T46" s="185"/>
      <c r="U46" s="185"/>
      <c r="V46" s="185"/>
    </row>
    <row r="47" spans="1:22" ht="18.75" customHeight="1" x14ac:dyDescent="0.25">
      <c r="A47" s="431"/>
      <c r="B47" s="432"/>
      <c r="C47" s="433"/>
      <c r="D47" s="185"/>
      <c r="E47" s="185"/>
      <c r="F47" s="185"/>
      <c r="G47" s="185"/>
      <c r="H47" s="185"/>
      <c r="I47" s="185"/>
      <c r="J47" s="185"/>
      <c r="K47" s="185"/>
      <c r="L47" s="185"/>
      <c r="M47" s="185"/>
      <c r="N47" s="185"/>
      <c r="O47" s="185"/>
      <c r="P47" s="185"/>
      <c r="Q47" s="185"/>
      <c r="R47" s="185"/>
      <c r="S47" s="185"/>
      <c r="T47" s="185"/>
      <c r="U47" s="185"/>
      <c r="V47" s="185"/>
    </row>
    <row r="48" spans="1:22" ht="75.75" customHeight="1" x14ac:dyDescent="0.25">
      <c r="A48" s="238" t="s">
        <v>499</v>
      </c>
      <c r="B48" s="240" t="s">
        <v>511</v>
      </c>
      <c r="C48" s="235" t="str">
        <f>CONCATENATE(ROUND('6.2. Паспорт фин осв ввод'!AC24,2)," млн.руб.")</f>
        <v>10,2 млн.руб.</v>
      </c>
      <c r="D48" s="185"/>
      <c r="E48" s="185"/>
      <c r="F48" s="185"/>
      <c r="G48" s="185"/>
      <c r="H48" s="185"/>
      <c r="I48" s="185"/>
      <c r="J48" s="185"/>
      <c r="K48" s="185"/>
      <c r="L48" s="185"/>
      <c r="M48" s="185"/>
      <c r="N48" s="185"/>
      <c r="O48" s="185"/>
      <c r="P48" s="185"/>
      <c r="Q48" s="185"/>
      <c r="R48" s="185"/>
      <c r="S48" s="185"/>
      <c r="T48" s="185"/>
      <c r="U48" s="185"/>
      <c r="V48" s="185"/>
    </row>
    <row r="49" spans="1:22" ht="71.25" customHeight="1" x14ac:dyDescent="0.25">
      <c r="A49" s="238" t="s">
        <v>467</v>
      </c>
      <c r="B49" s="240" t="s">
        <v>512</v>
      </c>
      <c r="C49" s="235" t="str">
        <f>CONCATENATE(ROUND('6.2. Паспорт фин осв ввод'!AC30,2)," млн.руб.")</f>
        <v>8,5 млн.руб.</v>
      </c>
      <c r="D49" s="185"/>
      <c r="E49" s="185"/>
      <c r="F49" s="185"/>
      <c r="G49" s="185"/>
      <c r="H49" s="185"/>
      <c r="I49" s="185"/>
      <c r="J49" s="185"/>
      <c r="K49" s="185"/>
      <c r="L49" s="185"/>
      <c r="M49" s="185"/>
      <c r="N49" s="185"/>
      <c r="O49" s="185"/>
      <c r="P49" s="185"/>
      <c r="Q49" s="185"/>
      <c r="R49" s="185"/>
      <c r="S49" s="185"/>
      <c r="T49" s="185"/>
      <c r="U49" s="185"/>
      <c r="V49" s="185"/>
    </row>
    <row r="50" spans="1:22" x14ac:dyDescent="0.25">
      <c r="A50" s="185"/>
      <c r="B50" s="185"/>
      <c r="C50" s="185"/>
      <c r="D50" s="185"/>
      <c r="E50" s="185"/>
      <c r="F50" s="185"/>
      <c r="G50" s="185"/>
      <c r="H50" s="185"/>
      <c r="I50" s="185"/>
      <c r="J50" s="185"/>
      <c r="K50" s="185"/>
      <c r="L50" s="185"/>
      <c r="M50" s="185"/>
      <c r="N50" s="185"/>
      <c r="O50" s="185"/>
      <c r="P50" s="185"/>
      <c r="Q50" s="185"/>
      <c r="R50" s="185"/>
      <c r="S50" s="185"/>
      <c r="T50" s="185"/>
      <c r="U50" s="185"/>
      <c r="V50" s="185"/>
    </row>
    <row r="51" spans="1:22" x14ac:dyDescent="0.25">
      <c r="A51" s="185"/>
      <c r="B51" s="185"/>
      <c r="C51" s="185"/>
      <c r="D51" s="185"/>
      <c r="E51" s="185"/>
      <c r="F51" s="185"/>
      <c r="G51" s="185"/>
      <c r="H51" s="185"/>
      <c r="I51" s="185"/>
      <c r="J51" s="185"/>
      <c r="K51" s="185"/>
      <c r="L51" s="185"/>
      <c r="M51" s="185"/>
      <c r="N51" s="185"/>
      <c r="O51" s="185"/>
      <c r="P51" s="185"/>
      <c r="Q51" s="185"/>
      <c r="R51" s="185"/>
      <c r="S51" s="185"/>
      <c r="T51" s="185"/>
      <c r="U51" s="185"/>
      <c r="V51" s="185"/>
    </row>
    <row r="52" spans="1:22" x14ac:dyDescent="0.25">
      <c r="A52" s="185"/>
      <c r="B52" s="185"/>
      <c r="C52" s="185"/>
      <c r="D52" s="185"/>
      <c r="E52" s="185"/>
      <c r="F52" s="185"/>
      <c r="G52" s="185"/>
      <c r="H52" s="185"/>
      <c r="I52" s="185"/>
      <c r="J52" s="185"/>
      <c r="K52" s="185"/>
      <c r="L52" s="185"/>
      <c r="M52" s="185"/>
      <c r="N52" s="185"/>
      <c r="O52" s="185"/>
      <c r="P52" s="185"/>
      <c r="Q52" s="185"/>
      <c r="R52" s="185"/>
      <c r="S52" s="185"/>
      <c r="T52" s="185"/>
      <c r="U52" s="185"/>
      <c r="V52" s="185"/>
    </row>
    <row r="53" spans="1:22" x14ac:dyDescent="0.25">
      <c r="A53" s="185"/>
      <c r="B53" s="185"/>
      <c r="C53" s="185"/>
      <c r="D53" s="185"/>
      <c r="E53" s="185"/>
      <c r="F53" s="185"/>
      <c r="G53" s="185"/>
      <c r="H53" s="185"/>
      <c r="I53" s="185"/>
      <c r="J53" s="185"/>
      <c r="K53" s="185"/>
      <c r="L53" s="185"/>
      <c r="M53" s="185"/>
      <c r="N53" s="185"/>
      <c r="O53" s="185"/>
      <c r="P53" s="185"/>
      <c r="Q53" s="185"/>
      <c r="R53" s="185"/>
      <c r="S53" s="185"/>
      <c r="T53" s="185"/>
      <c r="U53" s="185"/>
      <c r="V53" s="185"/>
    </row>
    <row r="54" spans="1:22" x14ac:dyDescent="0.25">
      <c r="A54" s="185"/>
      <c r="B54" s="185"/>
      <c r="C54" s="185"/>
      <c r="D54" s="185"/>
      <c r="E54" s="185"/>
      <c r="F54" s="185"/>
      <c r="G54" s="185"/>
      <c r="H54" s="185"/>
      <c r="I54" s="185"/>
      <c r="J54" s="185"/>
      <c r="K54" s="185"/>
      <c r="L54" s="185"/>
      <c r="M54" s="185"/>
      <c r="N54" s="185"/>
      <c r="O54" s="185"/>
      <c r="P54" s="185"/>
      <c r="Q54" s="185"/>
      <c r="R54" s="185"/>
      <c r="S54" s="185"/>
      <c r="T54" s="185"/>
      <c r="U54" s="185"/>
      <c r="V54" s="185"/>
    </row>
    <row r="55" spans="1:22" x14ac:dyDescent="0.25">
      <c r="A55" s="185"/>
      <c r="B55" s="185"/>
      <c r="C55" s="185"/>
      <c r="D55" s="185"/>
      <c r="E55" s="185"/>
      <c r="F55" s="185"/>
      <c r="G55" s="185"/>
      <c r="H55" s="185"/>
      <c r="I55" s="185"/>
      <c r="J55" s="185"/>
      <c r="K55" s="185"/>
      <c r="L55" s="185"/>
      <c r="M55" s="185"/>
      <c r="N55" s="185"/>
      <c r="O55" s="185"/>
      <c r="P55" s="185"/>
      <c r="Q55" s="185"/>
      <c r="R55" s="185"/>
      <c r="S55" s="185"/>
      <c r="T55" s="185"/>
      <c r="U55" s="185"/>
      <c r="V55" s="185"/>
    </row>
    <row r="56" spans="1:22" x14ac:dyDescent="0.25">
      <c r="A56" s="185"/>
      <c r="B56" s="185"/>
      <c r="C56" s="185"/>
      <c r="D56" s="185"/>
      <c r="E56" s="185"/>
      <c r="F56" s="185"/>
      <c r="G56" s="185"/>
      <c r="H56" s="185"/>
      <c r="I56" s="185"/>
      <c r="J56" s="185"/>
      <c r="K56" s="185"/>
      <c r="L56" s="185"/>
      <c r="M56" s="185"/>
      <c r="N56" s="185"/>
      <c r="O56" s="185"/>
      <c r="P56" s="185"/>
      <c r="Q56" s="185"/>
      <c r="R56" s="185"/>
      <c r="S56" s="185"/>
      <c r="T56" s="185"/>
      <c r="U56" s="185"/>
      <c r="V56" s="185"/>
    </row>
    <row r="57" spans="1:22" x14ac:dyDescent="0.25">
      <c r="A57" s="185"/>
      <c r="B57" s="185"/>
      <c r="C57" s="185"/>
      <c r="D57" s="185"/>
      <c r="E57" s="185"/>
      <c r="F57" s="185"/>
      <c r="G57" s="185"/>
      <c r="H57" s="185"/>
      <c r="I57" s="185"/>
      <c r="J57" s="185"/>
      <c r="K57" s="185"/>
      <c r="L57" s="185"/>
      <c r="M57" s="185"/>
      <c r="N57" s="185"/>
      <c r="O57" s="185"/>
      <c r="P57" s="185"/>
      <c r="Q57" s="185"/>
      <c r="R57" s="185"/>
      <c r="S57" s="185"/>
      <c r="T57" s="185"/>
      <c r="U57" s="185"/>
      <c r="V57" s="185"/>
    </row>
    <row r="58" spans="1:22" x14ac:dyDescent="0.25">
      <c r="A58" s="185"/>
      <c r="B58" s="185"/>
      <c r="C58" s="185"/>
      <c r="D58" s="185"/>
      <c r="E58" s="185"/>
      <c r="F58" s="185"/>
      <c r="G58" s="185"/>
      <c r="H58" s="185"/>
      <c r="I58" s="185"/>
      <c r="J58" s="185"/>
      <c r="K58" s="185"/>
      <c r="L58" s="185"/>
      <c r="M58" s="185"/>
      <c r="N58" s="185"/>
      <c r="O58" s="185"/>
      <c r="P58" s="185"/>
      <c r="Q58" s="185"/>
      <c r="R58" s="185"/>
      <c r="S58" s="185"/>
      <c r="T58" s="185"/>
      <c r="U58" s="185"/>
      <c r="V58" s="185"/>
    </row>
    <row r="59" spans="1:22" x14ac:dyDescent="0.25">
      <c r="A59" s="185"/>
      <c r="B59" s="185"/>
      <c r="C59" s="185"/>
      <c r="D59" s="185"/>
      <c r="E59" s="185"/>
      <c r="F59" s="185"/>
      <c r="G59" s="185"/>
      <c r="H59" s="185"/>
      <c r="I59" s="185"/>
      <c r="J59" s="185"/>
      <c r="K59" s="185"/>
      <c r="L59" s="185"/>
      <c r="M59" s="185"/>
      <c r="N59" s="185"/>
      <c r="O59" s="185"/>
      <c r="P59" s="185"/>
      <c r="Q59" s="185"/>
      <c r="R59" s="185"/>
      <c r="S59" s="185"/>
      <c r="T59" s="185"/>
      <c r="U59" s="185"/>
      <c r="V59" s="185"/>
    </row>
    <row r="60" spans="1:22" x14ac:dyDescent="0.25">
      <c r="A60" s="185"/>
      <c r="B60" s="185"/>
      <c r="C60" s="185"/>
      <c r="D60" s="185"/>
      <c r="E60" s="185"/>
      <c r="F60" s="185"/>
      <c r="G60" s="185"/>
      <c r="H60" s="185"/>
      <c r="I60" s="185"/>
      <c r="J60" s="185"/>
      <c r="K60" s="185"/>
      <c r="L60" s="185"/>
      <c r="M60" s="185"/>
      <c r="N60" s="185"/>
      <c r="O60" s="185"/>
      <c r="P60" s="185"/>
      <c r="Q60" s="185"/>
      <c r="R60" s="185"/>
      <c r="S60" s="185"/>
      <c r="T60" s="185"/>
      <c r="U60" s="185"/>
      <c r="V60" s="185"/>
    </row>
    <row r="61" spans="1:22" x14ac:dyDescent="0.25">
      <c r="A61" s="185"/>
      <c r="B61" s="185"/>
      <c r="C61" s="185"/>
      <c r="D61" s="185"/>
      <c r="E61" s="185"/>
      <c r="F61" s="185"/>
      <c r="G61" s="185"/>
      <c r="H61" s="185"/>
      <c r="I61" s="185"/>
      <c r="J61" s="185"/>
      <c r="K61" s="185"/>
      <c r="L61" s="185"/>
      <c r="M61" s="185"/>
      <c r="N61" s="185"/>
      <c r="O61" s="185"/>
      <c r="P61" s="185"/>
      <c r="Q61" s="185"/>
      <c r="R61" s="185"/>
      <c r="S61" s="185"/>
      <c r="T61" s="185"/>
      <c r="U61" s="185"/>
      <c r="V61" s="185"/>
    </row>
    <row r="62" spans="1:22" x14ac:dyDescent="0.25">
      <c r="A62" s="185"/>
      <c r="B62" s="185"/>
      <c r="C62" s="185"/>
      <c r="D62" s="185"/>
      <c r="E62" s="185"/>
      <c r="F62" s="185"/>
      <c r="G62" s="185"/>
      <c r="H62" s="185"/>
      <c r="I62" s="185"/>
      <c r="J62" s="185"/>
      <c r="K62" s="185"/>
      <c r="L62" s="185"/>
      <c r="M62" s="185"/>
      <c r="N62" s="185"/>
      <c r="O62" s="185"/>
      <c r="P62" s="185"/>
      <c r="Q62" s="185"/>
      <c r="R62" s="185"/>
      <c r="S62" s="185"/>
      <c r="T62" s="185"/>
      <c r="U62" s="185"/>
      <c r="V62" s="185"/>
    </row>
    <row r="63" spans="1:22" x14ac:dyDescent="0.25">
      <c r="A63" s="185"/>
      <c r="B63" s="185"/>
      <c r="C63" s="185"/>
      <c r="D63" s="185"/>
      <c r="E63" s="185"/>
      <c r="F63" s="185"/>
      <c r="G63" s="185"/>
      <c r="H63" s="185"/>
      <c r="I63" s="185"/>
      <c r="J63" s="185"/>
      <c r="K63" s="185"/>
      <c r="L63" s="185"/>
      <c r="M63" s="185"/>
      <c r="N63" s="185"/>
      <c r="O63" s="185"/>
      <c r="P63" s="185"/>
      <c r="Q63" s="185"/>
      <c r="R63" s="185"/>
      <c r="S63" s="185"/>
      <c r="T63" s="185"/>
      <c r="U63" s="185"/>
      <c r="V63" s="185"/>
    </row>
    <row r="64" spans="1:22" x14ac:dyDescent="0.25">
      <c r="A64" s="185"/>
      <c r="B64" s="185"/>
      <c r="C64" s="185"/>
      <c r="D64" s="185"/>
      <c r="E64" s="185"/>
      <c r="F64" s="185"/>
      <c r="G64" s="185"/>
      <c r="H64" s="185"/>
      <c r="I64" s="185"/>
      <c r="J64" s="185"/>
      <c r="K64" s="185"/>
      <c r="L64" s="185"/>
      <c r="M64" s="185"/>
      <c r="N64" s="185"/>
      <c r="O64" s="185"/>
      <c r="P64" s="185"/>
      <c r="Q64" s="185"/>
      <c r="R64" s="185"/>
      <c r="S64" s="185"/>
      <c r="T64" s="185"/>
      <c r="U64" s="185"/>
      <c r="V64" s="185"/>
    </row>
    <row r="65" spans="1:22" x14ac:dyDescent="0.25">
      <c r="A65" s="185"/>
      <c r="B65" s="185"/>
      <c r="C65" s="185"/>
      <c r="D65" s="185"/>
      <c r="E65" s="185"/>
      <c r="F65" s="185"/>
      <c r="G65" s="185"/>
      <c r="H65" s="185"/>
      <c r="I65" s="185"/>
      <c r="J65" s="185"/>
      <c r="K65" s="185"/>
      <c r="L65" s="185"/>
      <c r="M65" s="185"/>
      <c r="N65" s="185"/>
      <c r="O65" s="185"/>
      <c r="P65" s="185"/>
      <c r="Q65" s="185"/>
      <c r="R65" s="185"/>
      <c r="S65" s="185"/>
      <c r="T65" s="185"/>
      <c r="U65" s="185"/>
      <c r="V65" s="185"/>
    </row>
    <row r="66" spans="1:22" x14ac:dyDescent="0.25">
      <c r="A66" s="185"/>
      <c r="B66" s="185"/>
      <c r="C66" s="185"/>
      <c r="D66" s="185"/>
      <c r="E66" s="185"/>
      <c r="F66" s="185"/>
      <c r="G66" s="185"/>
      <c r="H66" s="185"/>
      <c r="I66" s="185"/>
      <c r="J66" s="185"/>
      <c r="K66" s="185"/>
      <c r="L66" s="185"/>
      <c r="M66" s="185"/>
      <c r="N66" s="185"/>
      <c r="O66" s="185"/>
      <c r="P66" s="185"/>
      <c r="Q66" s="185"/>
      <c r="R66" s="185"/>
      <c r="S66" s="185"/>
      <c r="T66" s="185"/>
      <c r="U66" s="185"/>
      <c r="V66" s="185"/>
    </row>
    <row r="67" spans="1:22" x14ac:dyDescent="0.25">
      <c r="A67" s="185"/>
      <c r="B67" s="185"/>
      <c r="C67" s="185"/>
      <c r="D67" s="185"/>
      <c r="E67" s="185"/>
      <c r="F67" s="185"/>
      <c r="G67" s="185"/>
      <c r="H67" s="185"/>
      <c r="I67" s="185"/>
      <c r="J67" s="185"/>
      <c r="K67" s="185"/>
      <c r="L67" s="185"/>
      <c r="M67" s="185"/>
      <c r="N67" s="185"/>
      <c r="O67" s="185"/>
      <c r="P67" s="185"/>
      <c r="Q67" s="185"/>
      <c r="R67" s="185"/>
      <c r="S67" s="185"/>
      <c r="T67" s="185"/>
      <c r="U67" s="185"/>
      <c r="V67" s="185"/>
    </row>
    <row r="68" spans="1:22" x14ac:dyDescent="0.25">
      <c r="A68" s="185"/>
      <c r="B68" s="185"/>
      <c r="C68" s="185"/>
      <c r="D68" s="185"/>
      <c r="E68" s="185"/>
      <c r="F68" s="185"/>
      <c r="G68" s="185"/>
      <c r="H68" s="185"/>
      <c r="I68" s="185"/>
      <c r="J68" s="185"/>
      <c r="K68" s="185"/>
      <c r="L68" s="185"/>
      <c r="M68" s="185"/>
      <c r="N68" s="185"/>
      <c r="O68" s="185"/>
      <c r="P68" s="185"/>
      <c r="Q68" s="185"/>
      <c r="R68" s="185"/>
      <c r="S68" s="185"/>
      <c r="T68" s="185"/>
      <c r="U68" s="185"/>
      <c r="V68" s="185"/>
    </row>
    <row r="69" spans="1:22" x14ac:dyDescent="0.25">
      <c r="A69" s="185"/>
      <c r="B69" s="185"/>
      <c r="C69" s="185"/>
      <c r="D69" s="185"/>
      <c r="E69" s="185"/>
      <c r="F69" s="185"/>
      <c r="G69" s="185"/>
      <c r="H69" s="185"/>
      <c r="I69" s="185"/>
      <c r="J69" s="185"/>
      <c r="K69" s="185"/>
      <c r="L69" s="185"/>
      <c r="M69" s="185"/>
      <c r="N69" s="185"/>
      <c r="O69" s="185"/>
      <c r="P69" s="185"/>
      <c r="Q69" s="185"/>
      <c r="R69" s="185"/>
      <c r="S69" s="185"/>
      <c r="T69" s="185"/>
      <c r="U69" s="185"/>
      <c r="V69" s="185"/>
    </row>
    <row r="70" spans="1:22" x14ac:dyDescent="0.25">
      <c r="A70" s="185"/>
      <c r="B70" s="185"/>
      <c r="C70" s="185"/>
      <c r="D70" s="185"/>
      <c r="E70" s="185"/>
      <c r="F70" s="185"/>
      <c r="G70" s="185"/>
      <c r="H70" s="185"/>
      <c r="I70" s="185"/>
      <c r="J70" s="185"/>
      <c r="K70" s="185"/>
      <c r="L70" s="185"/>
      <c r="M70" s="185"/>
      <c r="N70" s="185"/>
      <c r="O70" s="185"/>
      <c r="P70" s="185"/>
      <c r="Q70" s="185"/>
      <c r="R70" s="185"/>
      <c r="S70" s="185"/>
      <c r="T70" s="185"/>
      <c r="U70" s="185"/>
      <c r="V70" s="185"/>
    </row>
    <row r="71" spans="1:22" x14ac:dyDescent="0.25">
      <c r="A71" s="185"/>
      <c r="B71" s="185"/>
      <c r="C71" s="185"/>
      <c r="D71" s="185"/>
      <c r="E71" s="185"/>
      <c r="F71" s="185"/>
      <c r="G71" s="185"/>
      <c r="H71" s="185"/>
      <c r="I71" s="185"/>
      <c r="J71" s="185"/>
      <c r="K71" s="185"/>
      <c r="L71" s="185"/>
      <c r="M71" s="185"/>
      <c r="N71" s="185"/>
      <c r="O71" s="185"/>
      <c r="P71" s="185"/>
      <c r="Q71" s="185"/>
      <c r="R71" s="185"/>
      <c r="S71" s="185"/>
      <c r="T71" s="185"/>
      <c r="U71" s="185"/>
      <c r="V71" s="185"/>
    </row>
    <row r="72" spans="1:22" x14ac:dyDescent="0.25">
      <c r="A72" s="185"/>
      <c r="B72" s="185"/>
      <c r="C72" s="185"/>
      <c r="D72" s="185"/>
      <c r="E72" s="185"/>
      <c r="F72" s="185"/>
      <c r="G72" s="185"/>
      <c r="H72" s="185"/>
      <c r="I72" s="185"/>
      <c r="J72" s="185"/>
      <c r="K72" s="185"/>
      <c r="L72" s="185"/>
      <c r="M72" s="185"/>
      <c r="N72" s="185"/>
      <c r="O72" s="185"/>
      <c r="P72" s="185"/>
      <c r="Q72" s="185"/>
      <c r="R72" s="185"/>
      <c r="S72" s="185"/>
      <c r="T72" s="185"/>
      <c r="U72" s="185"/>
      <c r="V72" s="185"/>
    </row>
    <row r="73" spans="1:22" x14ac:dyDescent="0.25">
      <c r="A73" s="185"/>
      <c r="B73" s="185"/>
      <c r="C73" s="185"/>
      <c r="D73" s="185"/>
      <c r="E73" s="185"/>
      <c r="F73" s="185"/>
      <c r="G73" s="185"/>
      <c r="H73" s="185"/>
      <c r="I73" s="185"/>
      <c r="J73" s="185"/>
      <c r="K73" s="185"/>
      <c r="L73" s="185"/>
      <c r="M73" s="185"/>
      <c r="N73" s="185"/>
      <c r="O73" s="185"/>
      <c r="P73" s="185"/>
      <c r="Q73" s="185"/>
      <c r="R73" s="185"/>
      <c r="S73" s="185"/>
      <c r="T73" s="185"/>
      <c r="U73" s="185"/>
      <c r="V73" s="185"/>
    </row>
    <row r="74" spans="1:22" x14ac:dyDescent="0.25">
      <c r="A74" s="185"/>
      <c r="B74" s="185"/>
      <c r="C74" s="185"/>
      <c r="D74" s="185"/>
      <c r="E74" s="185"/>
      <c r="F74" s="185"/>
      <c r="G74" s="185"/>
      <c r="H74" s="185"/>
      <c r="I74" s="185"/>
      <c r="J74" s="185"/>
      <c r="K74" s="185"/>
      <c r="L74" s="185"/>
      <c r="M74" s="185"/>
      <c r="N74" s="185"/>
      <c r="O74" s="185"/>
      <c r="P74" s="185"/>
      <c r="Q74" s="185"/>
      <c r="R74" s="185"/>
      <c r="S74" s="185"/>
      <c r="T74" s="185"/>
      <c r="U74" s="185"/>
      <c r="V74" s="185"/>
    </row>
    <row r="75" spans="1:22" x14ac:dyDescent="0.25">
      <c r="A75" s="185"/>
      <c r="B75" s="185"/>
      <c r="C75" s="185"/>
      <c r="D75" s="185"/>
      <c r="E75" s="185"/>
      <c r="F75" s="185"/>
      <c r="G75" s="185"/>
      <c r="H75" s="185"/>
      <c r="I75" s="185"/>
      <c r="J75" s="185"/>
      <c r="K75" s="185"/>
      <c r="L75" s="185"/>
      <c r="M75" s="185"/>
      <c r="N75" s="185"/>
      <c r="O75" s="185"/>
      <c r="P75" s="185"/>
      <c r="Q75" s="185"/>
      <c r="R75" s="185"/>
      <c r="S75" s="185"/>
      <c r="T75" s="185"/>
      <c r="U75" s="185"/>
      <c r="V75" s="185"/>
    </row>
    <row r="76" spans="1:22" x14ac:dyDescent="0.25">
      <c r="A76" s="185"/>
      <c r="B76" s="185"/>
      <c r="C76" s="185"/>
      <c r="D76" s="185"/>
      <c r="E76" s="185"/>
      <c r="F76" s="185"/>
      <c r="G76" s="185"/>
      <c r="H76" s="185"/>
      <c r="I76" s="185"/>
      <c r="J76" s="185"/>
      <c r="K76" s="185"/>
      <c r="L76" s="185"/>
      <c r="M76" s="185"/>
      <c r="N76" s="185"/>
      <c r="O76" s="185"/>
      <c r="P76" s="185"/>
      <c r="Q76" s="185"/>
      <c r="R76" s="185"/>
      <c r="S76" s="185"/>
      <c r="T76" s="185"/>
      <c r="U76" s="185"/>
      <c r="V76" s="185"/>
    </row>
    <row r="77" spans="1:22" x14ac:dyDescent="0.25">
      <c r="A77" s="185"/>
      <c r="B77" s="185"/>
      <c r="C77" s="185"/>
      <c r="D77" s="185"/>
      <c r="E77" s="185"/>
      <c r="F77" s="185"/>
      <c r="G77" s="185"/>
      <c r="H77" s="185"/>
      <c r="I77" s="185"/>
      <c r="J77" s="185"/>
      <c r="K77" s="185"/>
      <c r="L77" s="185"/>
      <c r="M77" s="185"/>
      <c r="N77" s="185"/>
      <c r="O77" s="185"/>
      <c r="P77" s="185"/>
      <c r="Q77" s="185"/>
      <c r="R77" s="185"/>
      <c r="S77" s="185"/>
      <c r="T77" s="185"/>
      <c r="U77" s="185"/>
      <c r="V77" s="185"/>
    </row>
    <row r="78" spans="1:22" x14ac:dyDescent="0.25">
      <c r="A78" s="185"/>
      <c r="B78" s="185"/>
      <c r="C78" s="185"/>
      <c r="D78" s="185"/>
      <c r="E78" s="185"/>
      <c r="F78" s="185"/>
      <c r="G78" s="185"/>
      <c r="H78" s="185"/>
      <c r="I78" s="185"/>
      <c r="J78" s="185"/>
      <c r="K78" s="185"/>
      <c r="L78" s="185"/>
      <c r="M78" s="185"/>
      <c r="N78" s="185"/>
      <c r="O78" s="185"/>
      <c r="P78" s="185"/>
      <c r="Q78" s="185"/>
      <c r="R78" s="185"/>
      <c r="S78" s="185"/>
      <c r="T78" s="185"/>
      <c r="U78" s="185"/>
      <c r="V78" s="185"/>
    </row>
    <row r="79" spans="1:22" x14ac:dyDescent="0.25">
      <c r="A79" s="185"/>
      <c r="B79" s="185"/>
      <c r="C79" s="185"/>
      <c r="D79" s="185"/>
      <c r="E79" s="185"/>
      <c r="F79" s="185"/>
      <c r="G79" s="185"/>
      <c r="H79" s="185"/>
      <c r="I79" s="185"/>
      <c r="J79" s="185"/>
      <c r="K79" s="185"/>
      <c r="L79" s="185"/>
      <c r="M79" s="185"/>
      <c r="N79" s="185"/>
      <c r="O79" s="185"/>
      <c r="P79" s="185"/>
      <c r="Q79" s="185"/>
      <c r="R79" s="185"/>
      <c r="S79" s="185"/>
      <c r="T79" s="185"/>
      <c r="U79" s="185"/>
      <c r="V79" s="185"/>
    </row>
    <row r="80" spans="1:22" x14ac:dyDescent="0.25">
      <c r="A80" s="185"/>
      <c r="B80" s="185"/>
      <c r="C80" s="185"/>
      <c r="D80" s="185"/>
      <c r="E80" s="185"/>
      <c r="F80" s="185"/>
      <c r="G80" s="185"/>
      <c r="H80" s="185"/>
      <c r="I80" s="185"/>
      <c r="J80" s="185"/>
      <c r="K80" s="185"/>
      <c r="L80" s="185"/>
      <c r="M80" s="185"/>
      <c r="N80" s="185"/>
      <c r="O80" s="185"/>
      <c r="P80" s="185"/>
      <c r="Q80" s="185"/>
      <c r="R80" s="185"/>
      <c r="S80" s="185"/>
      <c r="T80" s="185"/>
      <c r="U80" s="185"/>
      <c r="V80" s="185"/>
    </row>
    <row r="81" spans="1:22" x14ac:dyDescent="0.25">
      <c r="A81" s="185"/>
      <c r="B81" s="185"/>
      <c r="C81" s="185"/>
      <c r="D81" s="185"/>
      <c r="E81" s="185"/>
      <c r="F81" s="185"/>
      <c r="G81" s="185"/>
      <c r="H81" s="185"/>
      <c r="I81" s="185"/>
      <c r="J81" s="185"/>
      <c r="K81" s="185"/>
      <c r="L81" s="185"/>
      <c r="M81" s="185"/>
      <c r="N81" s="185"/>
      <c r="O81" s="185"/>
      <c r="P81" s="185"/>
      <c r="Q81" s="185"/>
      <c r="R81" s="185"/>
      <c r="S81" s="185"/>
      <c r="T81" s="185"/>
      <c r="U81" s="185"/>
      <c r="V81" s="185"/>
    </row>
    <row r="82" spans="1:22" x14ac:dyDescent="0.25">
      <c r="A82" s="185"/>
      <c r="B82" s="185"/>
      <c r="C82" s="185"/>
      <c r="D82" s="185"/>
      <c r="E82" s="185"/>
      <c r="F82" s="185"/>
      <c r="G82" s="185"/>
      <c r="H82" s="185"/>
      <c r="I82" s="185"/>
      <c r="J82" s="185"/>
      <c r="K82" s="185"/>
      <c r="L82" s="185"/>
      <c r="M82" s="185"/>
      <c r="N82" s="185"/>
      <c r="O82" s="185"/>
      <c r="P82" s="185"/>
      <c r="Q82" s="185"/>
      <c r="R82" s="185"/>
      <c r="S82" s="185"/>
      <c r="T82" s="185"/>
      <c r="U82" s="185"/>
      <c r="V82" s="185"/>
    </row>
    <row r="83" spans="1:22" x14ac:dyDescent="0.25">
      <c r="A83" s="185"/>
      <c r="B83" s="185"/>
      <c r="C83" s="185"/>
      <c r="D83" s="185"/>
      <c r="E83" s="185"/>
      <c r="F83" s="185"/>
      <c r="G83" s="185"/>
      <c r="H83" s="185"/>
      <c r="I83" s="185"/>
      <c r="J83" s="185"/>
      <c r="K83" s="185"/>
      <c r="L83" s="185"/>
      <c r="M83" s="185"/>
      <c r="N83" s="185"/>
      <c r="O83" s="185"/>
      <c r="P83" s="185"/>
      <c r="Q83" s="185"/>
      <c r="R83" s="185"/>
      <c r="S83" s="185"/>
      <c r="T83" s="185"/>
      <c r="U83" s="185"/>
      <c r="V83" s="185"/>
    </row>
    <row r="84" spans="1:22" x14ac:dyDescent="0.25">
      <c r="A84" s="185"/>
      <c r="B84" s="185"/>
      <c r="C84" s="185"/>
      <c r="D84" s="185"/>
      <c r="E84" s="185"/>
      <c r="F84" s="185"/>
      <c r="G84" s="185"/>
      <c r="H84" s="185"/>
      <c r="I84" s="185"/>
      <c r="J84" s="185"/>
      <c r="K84" s="185"/>
      <c r="L84" s="185"/>
      <c r="M84" s="185"/>
      <c r="N84" s="185"/>
      <c r="O84" s="185"/>
      <c r="P84" s="185"/>
      <c r="Q84" s="185"/>
      <c r="R84" s="185"/>
      <c r="S84" s="185"/>
      <c r="T84" s="185"/>
      <c r="U84" s="185"/>
      <c r="V84" s="185"/>
    </row>
    <row r="85" spans="1:22" x14ac:dyDescent="0.25">
      <c r="A85" s="185"/>
      <c r="B85" s="185"/>
      <c r="C85" s="185"/>
      <c r="D85" s="185"/>
      <c r="E85" s="185"/>
      <c r="F85" s="185"/>
      <c r="G85" s="185"/>
      <c r="H85" s="185"/>
      <c r="I85" s="185"/>
      <c r="J85" s="185"/>
      <c r="K85" s="185"/>
      <c r="L85" s="185"/>
      <c r="M85" s="185"/>
      <c r="N85" s="185"/>
      <c r="O85" s="185"/>
      <c r="P85" s="185"/>
      <c r="Q85" s="185"/>
      <c r="R85" s="185"/>
      <c r="S85" s="185"/>
      <c r="T85" s="185"/>
      <c r="U85" s="185"/>
      <c r="V85" s="185"/>
    </row>
    <row r="86" spans="1:22" x14ac:dyDescent="0.25">
      <c r="A86" s="185"/>
      <c r="B86" s="185"/>
      <c r="C86" s="185"/>
      <c r="D86" s="185"/>
      <c r="E86" s="185"/>
      <c r="F86" s="185"/>
      <c r="G86" s="185"/>
      <c r="H86" s="185"/>
      <c r="I86" s="185"/>
      <c r="J86" s="185"/>
      <c r="K86" s="185"/>
      <c r="L86" s="185"/>
      <c r="M86" s="185"/>
      <c r="N86" s="185"/>
      <c r="O86" s="185"/>
      <c r="P86" s="185"/>
      <c r="Q86" s="185"/>
      <c r="R86" s="185"/>
      <c r="S86" s="185"/>
      <c r="T86" s="185"/>
      <c r="U86" s="185"/>
      <c r="V86" s="185"/>
    </row>
    <row r="87" spans="1:22" x14ac:dyDescent="0.25">
      <c r="A87" s="185"/>
      <c r="B87" s="185"/>
      <c r="C87" s="185"/>
      <c r="D87" s="185"/>
      <c r="E87" s="185"/>
      <c r="F87" s="185"/>
      <c r="G87" s="185"/>
      <c r="H87" s="185"/>
      <c r="I87" s="185"/>
      <c r="J87" s="185"/>
      <c r="K87" s="185"/>
      <c r="L87" s="185"/>
      <c r="M87" s="185"/>
      <c r="N87" s="185"/>
      <c r="O87" s="185"/>
      <c r="P87" s="185"/>
      <c r="Q87" s="185"/>
      <c r="R87" s="185"/>
      <c r="S87" s="185"/>
      <c r="T87" s="185"/>
      <c r="U87" s="185"/>
      <c r="V87" s="185"/>
    </row>
    <row r="88" spans="1:22" x14ac:dyDescent="0.25">
      <c r="A88" s="185"/>
      <c r="B88" s="185"/>
      <c r="C88" s="185"/>
      <c r="D88" s="185"/>
      <c r="E88" s="185"/>
      <c r="F88" s="185"/>
      <c r="G88" s="185"/>
      <c r="H88" s="185"/>
      <c r="I88" s="185"/>
      <c r="J88" s="185"/>
      <c r="K88" s="185"/>
      <c r="L88" s="185"/>
      <c r="M88" s="185"/>
      <c r="N88" s="185"/>
      <c r="O88" s="185"/>
      <c r="P88" s="185"/>
      <c r="Q88" s="185"/>
      <c r="R88" s="185"/>
      <c r="S88" s="185"/>
      <c r="T88" s="185"/>
      <c r="U88" s="185"/>
      <c r="V88" s="185"/>
    </row>
    <row r="89" spans="1:22" x14ac:dyDescent="0.25">
      <c r="A89" s="185"/>
      <c r="B89" s="185"/>
      <c r="C89" s="185"/>
      <c r="D89" s="185"/>
      <c r="E89" s="185"/>
      <c r="F89" s="185"/>
      <c r="G89" s="185"/>
      <c r="H89" s="185"/>
      <c r="I89" s="185"/>
      <c r="J89" s="185"/>
      <c r="K89" s="185"/>
      <c r="L89" s="185"/>
      <c r="M89" s="185"/>
      <c r="N89" s="185"/>
      <c r="O89" s="185"/>
      <c r="P89" s="185"/>
      <c r="Q89" s="185"/>
      <c r="R89" s="185"/>
      <c r="S89" s="185"/>
      <c r="T89" s="185"/>
      <c r="U89" s="185"/>
      <c r="V89" s="185"/>
    </row>
    <row r="90" spans="1:22" x14ac:dyDescent="0.25">
      <c r="A90" s="185"/>
      <c r="B90" s="185"/>
      <c r="C90" s="185"/>
      <c r="D90" s="185"/>
      <c r="E90" s="185"/>
      <c r="F90" s="185"/>
      <c r="G90" s="185"/>
      <c r="H90" s="185"/>
      <c r="I90" s="185"/>
      <c r="J90" s="185"/>
      <c r="K90" s="185"/>
      <c r="L90" s="185"/>
      <c r="M90" s="185"/>
      <c r="N90" s="185"/>
      <c r="O90" s="185"/>
      <c r="P90" s="185"/>
      <c r="Q90" s="185"/>
      <c r="R90" s="185"/>
      <c r="S90" s="185"/>
      <c r="T90" s="185"/>
      <c r="U90" s="185"/>
      <c r="V90" s="185"/>
    </row>
    <row r="91" spans="1:22" x14ac:dyDescent="0.25">
      <c r="A91" s="185"/>
      <c r="B91" s="185"/>
      <c r="C91" s="185"/>
      <c r="D91" s="185"/>
      <c r="E91" s="185"/>
      <c r="F91" s="185"/>
      <c r="G91" s="185"/>
      <c r="H91" s="185"/>
      <c r="I91" s="185"/>
      <c r="J91" s="185"/>
      <c r="K91" s="185"/>
      <c r="L91" s="185"/>
      <c r="M91" s="185"/>
      <c r="N91" s="185"/>
      <c r="O91" s="185"/>
      <c r="P91" s="185"/>
      <c r="Q91" s="185"/>
      <c r="R91" s="185"/>
      <c r="S91" s="185"/>
      <c r="T91" s="185"/>
      <c r="U91" s="185"/>
      <c r="V91" s="185"/>
    </row>
    <row r="92" spans="1:22" x14ac:dyDescent="0.25">
      <c r="A92" s="185"/>
      <c r="B92" s="185"/>
      <c r="C92" s="185"/>
      <c r="D92" s="185"/>
      <c r="E92" s="185"/>
      <c r="F92" s="185"/>
      <c r="G92" s="185"/>
      <c r="H92" s="185"/>
      <c r="I92" s="185"/>
      <c r="J92" s="185"/>
      <c r="K92" s="185"/>
      <c r="L92" s="185"/>
      <c r="M92" s="185"/>
      <c r="N92" s="185"/>
      <c r="O92" s="185"/>
      <c r="P92" s="185"/>
      <c r="Q92" s="185"/>
      <c r="R92" s="185"/>
      <c r="S92" s="185"/>
      <c r="T92" s="185"/>
      <c r="U92" s="185"/>
      <c r="V92" s="185"/>
    </row>
    <row r="93" spans="1:22" x14ac:dyDescent="0.25">
      <c r="A93" s="185"/>
      <c r="B93" s="185"/>
      <c r="C93" s="185"/>
      <c r="D93" s="185"/>
      <c r="E93" s="185"/>
      <c r="F93" s="185"/>
      <c r="G93" s="185"/>
      <c r="H93" s="185"/>
      <c r="I93" s="185"/>
      <c r="J93" s="185"/>
      <c r="K93" s="185"/>
      <c r="L93" s="185"/>
      <c r="M93" s="185"/>
      <c r="N93" s="185"/>
      <c r="O93" s="185"/>
      <c r="P93" s="185"/>
      <c r="Q93" s="185"/>
      <c r="R93" s="185"/>
      <c r="S93" s="185"/>
      <c r="T93" s="185"/>
      <c r="U93" s="185"/>
      <c r="V93" s="185"/>
    </row>
    <row r="94" spans="1:22" x14ac:dyDescent="0.25">
      <c r="A94" s="185"/>
      <c r="B94" s="185"/>
      <c r="C94" s="185"/>
      <c r="D94" s="185"/>
      <c r="E94" s="185"/>
      <c r="F94" s="185"/>
      <c r="G94" s="185"/>
      <c r="H94" s="185"/>
      <c r="I94" s="185"/>
      <c r="J94" s="185"/>
      <c r="K94" s="185"/>
      <c r="L94" s="185"/>
      <c r="M94" s="185"/>
      <c r="N94" s="185"/>
      <c r="O94" s="185"/>
      <c r="P94" s="185"/>
      <c r="Q94" s="185"/>
      <c r="R94" s="185"/>
      <c r="S94" s="185"/>
      <c r="T94" s="185"/>
      <c r="U94" s="185"/>
      <c r="V94" s="185"/>
    </row>
    <row r="95" spans="1:22" x14ac:dyDescent="0.25">
      <c r="A95" s="185"/>
      <c r="B95" s="185"/>
      <c r="C95" s="185"/>
      <c r="D95" s="185"/>
      <c r="E95" s="185"/>
      <c r="F95" s="185"/>
      <c r="G95" s="185"/>
      <c r="H95" s="185"/>
      <c r="I95" s="185"/>
      <c r="J95" s="185"/>
      <c r="K95" s="185"/>
      <c r="L95" s="185"/>
      <c r="M95" s="185"/>
      <c r="N95" s="185"/>
      <c r="O95" s="185"/>
      <c r="P95" s="185"/>
      <c r="Q95" s="185"/>
      <c r="R95" s="185"/>
      <c r="S95" s="185"/>
      <c r="T95" s="185"/>
      <c r="U95" s="185"/>
      <c r="V95" s="185"/>
    </row>
    <row r="96" spans="1:22" x14ac:dyDescent="0.25">
      <c r="A96" s="185"/>
      <c r="B96" s="185"/>
      <c r="C96" s="185"/>
      <c r="D96" s="185"/>
      <c r="E96" s="185"/>
      <c r="F96" s="185"/>
      <c r="G96" s="185"/>
      <c r="H96" s="185"/>
      <c r="I96" s="185"/>
      <c r="J96" s="185"/>
      <c r="K96" s="185"/>
      <c r="L96" s="185"/>
      <c r="M96" s="185"/>
      <c r="N96" s="185"/>
      <c r="O96" s="185"/>
      <c r="P96" s="185"/>
      <c r="Q96" s="185"/>
      <c r="R96" s="185"/>
      <c r="S96" s="185"/>
      <c r="T96" s="185"/>
      <c r="U96" s="185"/>
      <c r="V96" s="185"/>
    </row>
    <row r="97" spans="1:22" x14ac:dyDescent="0.25">
      <c r="A97" s="185"/>
      <c r="B97" s="185"/>
      <c r="C97" s="185"/>
      <c r="D97" s="185"/>
      <c r="E97" s="185"/>
      <c r="F97" s="185"/>
      <c r="G97" s="185"/>
      <c r="H97" s="185"/>
      <c r="I97" s="185"/>
      <c r="J97" s="185"/>
      <c r="K97" s="185"/>
      <c r="L97" s="185"/>
      <c r="M97" s="185"/>
      <c r="N97" s="185"/>
      <c r="O97" s="185"/>
      <c r="P97" s="185"/>
      <c r="Q97" s="185"/>
      <c r="R97" s="185"/>
      <c r="S97" s="185"/>
      <c r="T97" s="185"/>
      <c r="U97" s="185"/>
      <c r="V97" s="185"/>
    </row>
    <row r="98" spans="1:22" x14ac:dyDescent="0.25">
      <c r="A98" s="185"/>
      <c r="B98" s="185"/>
      <c r="C98" s="185"/>
      <c r="D98" s="185"/>
      <c r="E98" s="185"/>
      <c r="F98" s="185"/>
      <c r="G98" s="185"/>
      <c r="H98" s="185"/>
      <c r="I98" s="185"/>
      <c r="J98" s="185"/>
      <c r="K98" s="185"/>
      <c r="L98" s="185"/>
      <c r="M98" s="185"/>
      <c r="N98" s="185"/>
      <c r="O98" s="185"/>
      <c r="P98" s="185"/>
      <c r="Q98" s="185"/>
      <c r="R98" s="185"/>
      <c r="S98" s="185"/>
      <c r="T98" s="185"/>
      <c r="U98" s="185"/>
      <c r="V98" s="185"/>
    </row>
    <row r="99" spans="1:22" x14ac:dyDescent="0.25">
      <c r="A99" s="185"/>
      <c r="B99" s="185"/>
      <c r="C99" s="185"/>
      <c r="D99" s="185"/>
      <c r="E99" s="185"/>
      <c r="F99" s="185"/>
      <c r="G99" s="185"/>
      <c r="H99" s="185"/>
      <c r="I99" s="185"/>
      <c r="J99" s="185"/>
      <c r="K99" s="185"/>
      <c r="L99" s="185"/>
      <c r="M99" s="185"/>
      <c r="N99" s="185"/>
      <c r="O99" s="185"/>
      <c r="P99" s="185"/>
      <c r="Q99" s="185"/>
      <c r="R99" s="185"/>
      <c r="S99" s="185"/>
      <c r="T99" s="185"/>
      <c r="U99" s="185"/>
      <c r="V99" s="185"/>
    </row>
    <row r="100" spans="1:22" x14ac:dyDescent="0.25">
      <c r="A100" s="185"/>
      <c r="B100" s="185"/>
      <c r="C100" s="185"/>
      <c r="D100" s="185"/>
      <c r="E100" s="185"/>
      <c r="F100" s="185"/>
      <c r="G100" s="185"/>
      <c r="H100" s="185"/>
      <c r="I100" s="185"/>
      <c r="J100" s="185"/>
      <c r="K100" s="185"/>
      <c r="L100" s="185"/>
      <c r="M100" s="185"/>
      <c r="N100" s="185"/>
      <c r="O100" s="185"/>
      <c r="P100" s="185"/>
      <c r="Q100" s="185"/>
      <c r="R100" s="185"/>
      <c r="S100" s="185"/>
      <c r="T100" s="185"/>
      <c r="U100" s="185"/>
      <c r="V100" s="185"/>
    </row>
    <row r="101" spans="1:22" x14ac:dyDescent="0.25">
      <c r="A101" s="185"/>
      <c r="B101" s="185"/>
      <c r="C101" s="185"/>
      <c r="D101" s="185"/>
      <c r="E101" s="185"/>
      <c r="F101" s="185"/>
      <c r="G101" s="185"/>
      <c r="H101" s="185"/>
      <c r="I101" s="185"/>
      <c r="J101" s="185"/>
      <c r="K101" s="185"/>
      <c r="L101" s="185"/>
      <c r="M101" s="185"/>
      <c r="N101" s="185"/>
      <c r="O101" s="185"/>
      <c r="P101" s="185"/>
      <c r="Q101" s="185"/>
      <c r="R101" s="185"/>
      <c r="S101" s="185"/>
      <c r="T101" s="185"/>
      <c r="U101" s="185"/>
      <c r="V101" s="185"/>
    </row>
    <row r="102" spans="1:22" x14ac:dyDescent="0.25">
      <c r="A102" s="185"/>
      <c r="B102" s="185"/>
      <c r="C102" s="185"/>
      <c r="D102" s="185"/>
      <c r="E102" s="185"/>
      <c r="F102" s="185"/>
      <c r="G102" s="185"/>
      <c r="H102" s="185"/>
      <c r="I102" s="185"/>
      <c r="J102" s="185"/>
      <c r="K102" s="185"/>
      <c r="L102" s="185"/>
      <c r="M102" s="185"/>
      <c r="N102" s="185"/>
      <c r="O102" s="185"/>
      <c r="P102" s="185"/>
      <c r="Q102" s="185"/>
      <c r="R102" s="185"/>
      <c r="S102" s="185"/>
      <c r="T102" s="185"/>
      <c r="U102" s="185"/>
      <c r="V102" s="185"/>
    </row>
    <row r="103" spans="1:22" x14ac:dyDescent="0.25">
      <c r="A103" s="185"/>
      <c r="B103" s="185"/>
      <c r="C103" s="185"/>
      <c r="D103" s="185"/>
      <c r="E103" s="185"/>
      <c r="F103" s="185"/>
      <c r="G103" s="185"/>
      <c r="H103" s="185"/>
      <c r="I103" s="185"/>
      <c r="J103" s="185"/>
      <c r="K103" s="185"/>
      <c r="L103" s="185"/>
      <c r="M103" s="185"/>
      <c r="N103" s="185"/>
      <c r="O103" s="185"/>
      <c r="P103" s="185"/>
      <c r="Q103" s="185"/>
      <c r="R103" s="185"/>
      <c r="S103" s="185"/>
      <c r="T103" s="185"/>
      <c r="U103" s="185"/>
      <c r="V103" s="185"/>
    </row>
    <row r="104" spans="1:22" x14ac:dyDescent="0.25">
      <c r="A104" s="185"/>
      <c r="B104" s="185"/>
      <c r="C104" s="185"/>
      <c r="D104" s="185"/>
      <c r="E104" s="185"/>
      <c r="F104" s="185"/>
      <c r="G104" s="185"/>
      <c r="H104" s="185"/>
      <c r="I104" s="185"/>
      <c r="J104" s="185"/>
      <c r="K104" s="185"/>
      <c r="L104" s="185"/>
      <c r="M104" s="185"/>
      <c r="N104" s="185"/>
      <c r="O104" s="185"/>
      <c r="P104" s="185"/>
      <c r="Q104" s="185"/>
      <c r="R104" s="185"/>
      <c r="S104" s="185"/>
      <c r="T104" s="185"/>
      <c r="U104" s="185"/>
      <c r="V104" s="185"/>
    </row>
    <row r="105" spans="1:22" x14ac:dyDescent="0.25">
      <c r="A105" s="185"/>
      <c r="B105" s="185"/>
      <c r="C105" s="185"/>
      <c r="D105" s="185"/>
      <c r="E105" s="185"/>
      <c r="F105" s="185"/>
      <c r="G105" s="185"/>
      <c r="H105" s="185"/>
      <c r="I105" s="185"/>
      <c r="J105" s="185"/>
      <c r="K105" s="185"/>
      <c r="L105" s="185"/>
      <c r="M105" s="185"/>
      <c r="N105" s="185"/>
      <c r="O105" s="185"/>
      <c r="P105" s="185"/>
      <c r="Q105" s="185"/>
      <c r="R105" s="185"/>
      <c r="S105" s="185"/>
      <c r="T105" s="185"/>
      <c r="U105" s="185"/>
      <c r="V105" s="185"/>
    </row>
    <row r="106" spans="1:22" x14ac:dyDescent="0.25">
      <c r="A106" s="185"/>
      <c r="B106" s="185"/>
      <c r="C106" s="185"/>
      <c r="D106" s="185"/>
      <c r="E106" s="185"/>
      <c r="F106" s="185"/>
      <c r="G106" s="185"/>
      <c r="H106" s="185"/>
      <c r="I106" s="185"/>
      <c r="J106" s="185"/>
      <c r="K106" s="185"/>
      <c r="L106" s="185"/>
      <c r="M106" s="185"/>
      <c r="N106" s="185"/>
      <c r="O106" s="185"/>
      <c r="P106" s="185"/>
      <c r="Q106" s="185"/>
      <c r="R106" s="185"/>
      <c r="S106" s="185"/>
      <c r="T106" s="185"/>
      <c r="U106" s="185"/>
      <c r="V106" s="185"/>
    </row>
    <row r="107" spans="1:22" x14ac:dyDescent="0.25">
      <c r="A107" s="185"/>
      <c r="B107" s="185"/>
      <c r="C107" s="185"/>
      <c r="D107" s="185"/>
      <c r="E107" s="185"/>
      <c r="F107" s="185"/>
      <c r="G107" s="185"/>
      <c r="H107" s="185"/>
      <c r="I107" s="185"/>
      <c r="J107" s="185"/>
      <c r="K107" s="185"/>
      <c r="L107" s="185"/>
      <c r="M107" s="185"/>
      <c r="N107" s="185"/>
      <c r="O107" s="185"/>
      <c r="P107" s="185"/>
      <c r="Q107" s="185"/>
      <c r="R107" s="185"/>
      <c r="S107" s="185"/>
      <c r="T107" s="185"/>
      <c r="U107" s="185"/>
      <c r="V107" s="185"/>
    </row>
    <row r="108" spans="1:22" x14ac:dyDescent="0.25">
      <c r="A108" s="185"/>
      <c r="B108" s="185"/>
      <c r="C108" s="185"/>
      <c r="D108" s="185"/>
      <c r="E108" s="185"/>
      <c r="F108" s="185"/>
      <c r="G108" s="185"/>
      <c r="H108" s="185"/>
      <c r="I108" s="185"/>
      <c r="J108" s="185"/>
      <c r="K108" s="185"/>
      <c r="L108" s="185"/>
      <c r="M108" s="185"/>
      <c r="N108" s="185"/>
      <c r="O108" s="185"/>
      <c r="P108" s="185"/>
      <c r="Q108" s="185"/>
      <c r="R108" s="185"/>
      <c r="S108" s="185"/>
      <c r="T108" s="185"/>
      <c r="U108" s="185"/>
      <c r="V108" s="185"/>
    </row>
    <row r="109" spans="1:22" x14ac:dyDescent="0.25">
      <c r="A109" s="185"/>
      <c r="B109" s="185"/>
      <c r="C109" s="185"/>
      <c r="D109" s="185"/>
      <c r="E109" s="185"/>
      <c r="F109" s="185"/>
      <c r="G109" s="185"/>
      <c r="H109" s="185"/>
      <c r="I109" s="185"/>
      <c r="J109" s="185"/>
      <c r="K109" s="185"/>
      <c r="L109" s="185"/>
      <c r="M109" s="185"/>
      <c r="N109" s="185"/>
      <c r="O109" s="185"/>
      <c r="P109" s="185"/>
      <c r="Q109" s="185"/>
      <c r="R109" s="185"/>
      <c r="S109" s="185"/>
      <c r="T109" s="185"/>
      <c r="U109" s="185"/>
      <c r="V109" s="185"/>
    </row>
    <row r="110" spans="1:22" x14ac:dyDescent="0.25">
      <c r="A110" s="185"/>
      <c r="B110" s="185"/>
      <c r="C110" s="185"/>
      <c r="D110" s="185"/>
      <c r="E110" s="185"/>
      <c r="F110" s="185"/>
      <c r="G110" s="185"/>
      <c r="H110" s="185"/>
      <c r="I110" s="185"/>
      <c r="J110" s="185"/>
      <c r="K110" s="185"/>
      <c r="L110" s="185"/>
      <c r="M110" s="185"/>
      <c r="N110" s="185"/>
      <c r="O110" s="185"/>
      <c r="P110" s="185"/>
      <c r="Q110" s="185"/>
      <c r="R110" s="185"/>
      <c r="S110" s="185"/>
      <c r="T110" s="185"/>
      <c r="U110" s="185"/>
      <c r="V110" s="185"/>
    </row>
    <row r="111" spans="1:22" x14ac:dyDescent="0.25">
      <c r="A111" s="185"/>
      <c r="B111" s="185"/>
      <c r="C111" s="185"/>
      <c r="D111" s="185"/>
      <c r="E111" s="185"/>
      <c r="F111" s="185"/>
      <c r="G111" s="185"/>
      <c r="H111" s="185"/>
      <c r="I111" s="185"/>
      <c r="J111" s="185"/>
      <c r="K111" s="185"/>
      <c r="L111" s="185"/>
      <c r="M111" s="185"/>
      <c r="N111" s="185"/>
      <c r="O111" s="185"/>
      <c r="P111" s="185"/>
      <c r="Q111" s="185"/>
      <c r="R111" s="185"/>
      <c r="S111" s="185"/>
      <c r="T111" s="185"/>
      <c r="U111" s="185"/>
      <c r="V111" s="185"/>
    </row>
    <row r="112" spans="1:22" x14ac:dyDescent="0.25">
      <c r="A112" s="185"/>
      <c r="B112" s="185"/>
      <c r="C112" s="185"/>
      <c r="D112" s="185"/>
      <c r="E112" s="185"/>
      <c r="F112" s="185"/>
      <c r="G112" s="185"/>
      <c r="H112" s="185"/>
      <c r="I112" s="185"/>
      <c r="J112" s="185"/>
      <c r="K112" s="185"/>
      <c r="L112" s="185"/>
      <c r="M112" s="185"/>
      <c r="N112" s="185"/>
      <c r="O112" s="185"/>
      <c r="P112" s="185"/>
      <c r="Q112" s="185"/>
      <c r="R112" s="185"/>
      <c r="S112" s="185"/>
      <c r="T112" s="185"/>
      <c r="U112" s="185"/>
      <c r="V112" s="185"/>
    </row>
    <row r="113" spans="1:22" x14ac:dyDescent="0.25">
      <c r="A113" s="185"/>
      <c r="B113" s="185"/>
      <c r="C113" s="185"/>
      <c r="D113" s="185"/>
      <c r="E113" s="185"/>
      <c r="F113" s="185"/>
      <c r="G113" s="185"/>
      <c r="H113" s="185"/>
      <c r="I113" s="185"/>
      <c r="J113" s="185"/>
      <c r="K113" s="185"/>
      <c r="L113" s="185"/>
      <c r="M113" s="185"/>
      <c r="N113" s="185"/>
      <c r="O113" s="185"/>
      <c r="P113" s="185"/>
      <c r="Q113" s="185"/>
      <c r="R113" s="185"/>
      <c r="S113" s="185"/>
      <c r="T113" s="185"/>
      <c r="U113" s="185"/>
      <c r="V113" s="185"/>
    </row>
    <row r="114" spans="1:22" x14ac:dyDescent="0.25">
      <c r="A114" s="185"/>
      <c r="B114" s="185"/>
      <c r="C114" s="185"/>
      <c r="D114" s="185"/>
      <c r="E114" s="185"/>
      <c r="F114" s="185"/>
      <c r="G114" s="185"/>
      <c r="H114" s="185"/>
      <c r="I114" s="185"/>
      <c r="J114" s="185"/>
      <c r="K114" s="185"/>
      <c r="L114" s="185"/>
      <c r="M114" s="185"/>
      <c r="N114" s="185"/>
      <c r="O114" s="185"/>
      <c r="P114" s="185"/>
      <c r="Q114" s="185"/>
      <c r="R114" s="185"/>
      <c r="S114" s="185"/>
      <c r="T114" s="185"/>
      <c r="U114" s="185"/>
      <c r="V114" s="185"/>
    </row>
    <row r="115" spans="1:22" x14ac:dyDescent="0.25">
      <c r="A115" s="185"/>
      <c r="B115" s="185"/>
      <c r="C115" s="185"/>
      <c r="D115" s="185"/>
      <c r="E115" s="185"/>
      <c r="F115" s="185"/>
      <c r="G115" s="185"/>
      <c r="H115" s="185"/>
      <c r="I115" s="185"/>
      <c r="J115" s="185"/>
      <c r="K115" s="185"/>
      <c r="L115" s="185"/>
      <c r="M115" s="185"/>
      <c r="N115" s="185"/>
      <c r="O115" s="185"/>
      <c r="P115" s="185"/>
      <c r="Q115" s="185"/>
      <c r="R115" s="185"/>
      <c r="S115" s="185"/>
      <c r="T115" s="185"/>
      <c r="U115" s="185"/>
      <c r="V115" s="185"/>
    </row>
    <row r="116" spans="1:22" x14ac:dyDescent="0.25">
      <c r="A116" s="185"/>
      <c r="B116" s="185"/>
      <c r="C116" s="185"/>
      <c r="D116" s="185"/>
      <c r="E116" s="185"/>
      <c r="F116" s="185"/>
      <c r="G116" s="185"/>
      <c r="H116" s="185"/>
      <c r="I116" s="185"/>
      <c r="J116" s="185"/>
      <c r="K116" s="185"/>
      <c r="L116" s="185"/>
      <c r="M116" s="185"/>
      <c r="N116" s="185"/>
      <c r="O116" s="185"/>
      <c r="P116" s="185"/>
      <c r="Q116" s="185"/>
      <c r="R116" s="185"/>
      <c r="S116" s="185"/>
      <c r="T116" s="185"/>
      <c r="U116" s="185"/>
      <c r="V116" s="185"/>
    </row>
    <row r="117" spans="1:22" x14ac:dyDescent="0.25">
      <c r="A117" s="185"/>
      <c r="B117" s="185"/>
      <c r="C117" s="185"/>
      <c r="D117" s="185"/>
      <c r="E117" s="185"/>
      <c r="F117" s="185"/>
      <c r="G117" s="185"/>
      <c r="H117" s="185"/>
      <c r="I117" s="185"/>
      <c r="J117" s="185"/>
      <c r="K117" s="185"/>
      <c r="L117" s="185"/>
      <c r="M117" s="185"/>
      <c r="N117" s="185"/>
      <c r="O117" s="185"/>
      <c r="P117" s="185"/>
      <c r="Q117" s="185"/>
      <c r="R117" s="185"/>
      <c r="S117" s="185"/>
      <c r="T117" s="185"/>
      <c r="U117" s="185"/>
      <c r="V117" s="185"/>
    </row>
    <row r="118" spans="1:22" x14ac:dyDescent="0.25">
      <c r="A118" s="185"/>
      <c r="B118" s="185"/>
      <c r="C118" s="185"/>
      <c r="D118" s="185"/>
      <c r="E118" s="185"/>
      <c r="F118" s="185"/>
      <c r="G118" s="185"/>
      <c r="H118" s="185"/>
      <c r="I118" s="185"/>
      <c r="J118" s="185"/>
      <c r="K118" s="185"/>
      <c r="L118" s="185"/>
      <c r="M118" s="185"/>
      <c r="N118" s="185"/>
      <c r="O118" s="185"/>
      <c r="P118" s="185"/>
      <c r="Q118" s="185"/>
      <c r="R118" s="185"/>
      <c r="S118" s="185"/>
      <c r="T118" s="185"/>
      <c r="U118" s="185"/>
      <c r="V118" s="185"/>
    </row>
    <row r="119" spans="1:22" x14ac:dyDescent="0.25">
      <c r="A119" s="185"/>
      <c r="B119" s="185"/>
      <c r="C119" s="185"/>
      <c r="D119" s="185"/>
      <c r="E119" s="185"/>
      <c r="F119" s="185"/>
      <c r="G119" s="185"/>
      <c r="H119" s="185"/>
      <c r="I119" s="185"/>
      <c r="J119" s="185"/>
      <c r="K119" s="185"/>
      <c r="L119" s="185"/>
      <c r="M119" s="185"/>
      <c r="N119" s="185"/>
      <c r="O119" s="185"/>
      <c r="P119" s="185"/>
      <c r="Q119" s="185"/>
      <c r="R119" s="185"/>
      <c r="S119" s="185"/>
      <c r="T119" s="185"/>
      <c r="U119" s="185"/>
      <c r="V119" s="185"/>
    </row>
    <row r="120" spans="1:22" x14ac:dyDescent="0.25">
      <c r="A120" s="185"/>
      <c r="B120" s="185"/>
      <c r="C120" s="185"/>
      <c r="D120" s="185"/>
      <c r="E120" s="185"/>
      <c r="F120" s="185"/>
      <c r="G120" s="185"/>
      <c r="H120" s="185"/>
      <c r="I120" s="185"/>
      <c r="J120" s="185"/>
      <c r="K120" s="185"/>
      <c r="L120" s="185"/>
      <c r="M120" s="185"/>
      <c r="N120" s="185"/>
      <c r="O120" s="185"/>
      <c r="P120" s="185"/>
      <c r="Q120" s="185"/>
      <c r="R120" s="185"/>
      <c r="S120" s="185"/>
      <c r="T120" s="185"/>
      <c r="U120" s="185"/>
      <c r="V120" s="185"/>
    </row>
    <row r="121" spans="1:22" x14ac:dyDescent="0.25">
      <c r="A121" s="185"/>
      <c r="B121" s="185"/>
      <c r="C121" s="185"/>
      <c r="D121" s="185"/>
      <c r="E121" s="185"/>
      <c r="F121" s="185"/>
      <c r="G121" s="185"/>
      <c r="H121" s="185"/>
      <c r="I121" s="185"/>
      <c r="J121" s="185"/>
      <c r="K121" s="185"/>
      <c r="L121" s="185"/>
      <c r="M121" s="185"/>
      <c r="N121" s="185"/>
      <c r="O121" s="185"/>
      <c r="P121" s="185"/>
      <c r="Q121" s="185"/>
      <c r="R121" s="185"/>
      <c r="S121" s="185"/>
      <c r="T121" s="185"/>
      <c r="U121" s="185"/>
      <c r="V121" s="185"/>
    </row>
    <row r="122" spans="1:22" x14ac:dyDescent="0.25">
      <c r="A122" s="185"/>
      <c r="B122" s="185"/>
      <c r="C122" s="185"/>
      <c r="D122" s="185"/>
      <c r="E122" s="185"/>
      <c r="F122" s="185"/>
      <c r="G122" s="185"/>
      <c r="H122" s="185"/>
      <c r="I122" s="185"/>
      <c r="J122" s="185"/>
      <c r="K122" s="185"/>
      <c r="L122" s="185"/>
      <c r="M122" s="185"/>
      <c r="N122" s="185"/>
      <c r="O122" s="185"/>
      <c r="P122" s="185"/>
      <c r="Q122" s="185"/>
      <c r="R122" s="185"/>
      <c r="S122" s="185"/>
      <c r="T122" s="185"/>
      <c r="U122" s="185"/>
      <c r="V122" s="185"/>
    </row>
    <row r="123" spans="1:22" x14ac:dyDescent="0.25">
      <c r="A123" s="185"/>
      <c r="B123" s="185"/>
      <c r="C123" s="185"/>
      <c r="D123" s="185"/>
      <c r="E123" s="185"/>
      <c r="F123" s="185"/>
      <c r="G123" s="185"/>
      <c r="H123" s="185"/>
      <c r="I123" s="185"/>
      <c r="J123" s="185"/>
      <c r="K123" s="185"/>
      <c r="L123" s="185"/>
      <c r="M123" s="185"/>
      <c r="N123" s="185"/>
      <c r="O123" s="185"/>
      <c r="P123" s="185"/>
      <c r="Q123" s="185"/>
      <c r="R123" s="185"/>
      <c r="S123" s="185"/>
      <c r="T123" s="185"/>
      <c r="U123" s="185"/>
      <c r="V123" s="185"/>
    </row>
    <row r="124" spans="1:22" x14ac:dyDescent="0.25">
      <c r="A124" s="185"/>
      <c r="B124" s="185"/>
      <c r="C124" s="185"/>
      <c r="D124" s="185"/>
      <c r="E124" s="185"/>
      <c r="F124" s="185"/>
      <c r="G124" s="185"/>
      <c r="H124" s="185"/>
      <c r="I124" s="185"/>
      <c r="J124" s="185"/>
      <c r="K124" s="185"/>
      <c r="L124" s="185"/>
      <c r="M124" s="185"/>
      <c r="N124" s="185"/>
      <c r="O124" s="185"/>
      <c r="P124" s="185"/>
      <c r="Q124" s="185"/>
      <c r="R124" s="185"/>
      <c r="S124" s="185"/>
      <c r="T124" s="185"/>
      <c r="U124" s="185"/>
      <c r="V124" s="185"/>
    </row>
    <row r="125" spans="1:22" x14ac:dyDescent="0.25">
      <c r="A125" s="185"/>
      <c r="B125" s="185"/>
      <c r="C125" s="185"/>
      <c r="D125" s="185"/>
      <c r="E125" s="185"/>
      <c r="F125" s="185"/>
      <c r="G125" s="185"/>
      <c r="H125" s="185"/>
      <c r="I125" s="185"/>
      <c r="J125" s="185"/>
      <c r="K125" s="185"/>
      <c r="L125" s="185"/>
      <c r="M125" s="185"/>
      <c r="N125" s="185"/>
      <c r="O125" s="185"/>
      <c r="P125" s="185"/>
      <c r="Q125" s="185"/>
      <c r="R125" s="185"/>
      <c r="S125" s="185"/>
      <c r="T125" s="185"/>
      <c r="U125" s="185"/>
      <c r="V125" s="185"/>
    </row>
    <row r="126" spans="1:22" x14ac:dyDescent="0.25">
      <c r="A126" s="185"/>
      <c r="B126" s="185"/>
      <c r="C126" s="185"/>
      <c r="D126" s="185"/>
      <c r="E126" s="185"/>
      <c r="F126" s="185"/>
      <c r="G126" s="185"/>
      <c r="H126" s="185"/>
      <c r="I126" s="185"/>
      <c r="J126" s="185"/>
      <c r="K126" s="185"/>
      <c r="L126" s="185"/>
      <c r="M126" s="185"/>
      <c r="N126" s="185"/>
      <c r="O126" s="185"/>
      <c r="P126" s="185"/>
      <c r="Q126" s="185"/>
      <c r="R126" s="185"/>
      <c r="S126" s="185"/>
      <c r="T126" s="185"/>
      <c r="U126" s="185"/>
      <c r="V126" s="185"/>
    </row>
    <row r="127" spans="1:22" x14ac:dyDescent="0.25">
      <c r="A127" s="185"/>
      <c r="B127" s="185"/>
      <c r="C127" s="185"/>
      <c r="D127" s="185"/>
      <c r="E127" s="185"/>
      <c r="F127" s="185"/>
      <c r="G127" s="185"/>
      <c r="H127" s="185"/>
      <c r="I127" s="185"/>
      <c r="J127" s="185"/>
      <c r="K127" s="185"/>
      <c r="L127" s="185"/>
      <c r="M127" s="185"/>
      <c r="N127" s="185"/>
      <c r="O127" s="185"/>
      <c r="P127" s="185"/>
      <c r="Q127" s="185"/>
      <c r="R127" s="185"/>
      <c r="S127" s="185"/>
      <c r="T127" s="185"/>
      <c r="U127" s="185"/>
      <c r="V127" s="185"/>
    </row>
    <row r="128" spans="1:22" x14ac:dyDescent="0.25">
      <c r="A128" s="185"/>
      <c r="B128" s="185"/>
      <c r="C128" s="185"/>
      <c r="D128" s="185"/>
      <c r="E128" s="185"/>
      <c r="F128" s="185"/>
      <c r="G128" s="185"/>
      <c r="H128" s="185"/>
      <c r="I128" s="185"/>
      <c r="J128" s="185"/>
      <c r="K128" s="185"/>
      <c r="L128" s="185"/>
      <c r="M128" s="185"/>
      <c r="N128" s="185"/>
      <c r="O128" s="185"/>
      <c r="P128" s="185"/>
      <c r="Q128" s="185"/>
      <c r="R128" s="185"/>
      <c r="S128" s="185"/>
      <c r="T128" s="185"/>
      <c r="U128" s="185"/>
      <c r="V128" s="185"/>
    </row>
    <row r="129" spans="1:22" x14ac:dyDescent="0.25">
      <c r="A129" s="185"/>
      <c r="B129" s="185"/>
      <c r="C129" s="185"/>
      <c r="D129" s="185"/>
      <c r="E129" s="185"/>
      <c r="F129" s="185"/>
      <c r="G129" s="185"/>
      <c r="H129" s="185"/>
      <c r="I129" s="185"/>
      <c r="J129" s="185"/>
      <c r="K129" s="185"/>
      <c r="L129" s="185"/>
      <c r="M129" s="185"/>
      <c r="N129" s="185"/>
      <c r="O129" s="185"/>
      <c r="P129" s="185"/>
      <c r="Q129" s="185"/>
      <c r="R129" s="185"/>
      <c r="S129" s="185"/>
      <c r="T129" s="185"/>
      <c r="U129" s="185"/>
      <c r="V129" s="185"/>
    </row>
    <row r="130" spans="1:22" x14ac:dyDescent="0.25">
      <c r="A130" s="185"/>
      <c r="B130" s="185"/>
      <c r="C130" s="185"/>
      <c r="D130" s="185"/>
      <c r="E130" s="185"/>
      <c r="F130" s="185"/>
      <c r="G130" s="185"/>
      <c r="H130" s="185"/>
      <c r="I130" s="185"/>
      <c r="J130" s="185"/>
      <c r="K130" s="185"/>
      <c r="L130" s="185"/>
      <c r="M130" s="185"/>
      <c r="N130" s="185"/>
      <c r="O130" s="185"/>
      <c r="P130" s="185"/>
      <c r="Q130" s="185"/>
      <c r="R130" s="185"/>
      <c r="S130" s="185"/>
      <c r="T130" s="185"/>
      <c r="U130" s="185"/>
      <c r="V130" s="185"/>
    </row>
    <row r="131" spans="1:22" x14ac:dyDescent="0.25">
      <c r="A131" s="185"/>
      <c r="B131" s="185"/>
      <c r="C131" s="185"/>
      <c r="D131" s="185"/>
      <c r="E131" s="185"/>
      <c r="F131" s="185"/>
      <c r="G131" s="185"/>
      <c r="H131" s="185"/>
      <c r="I131" s="185"/>
      <c r="J131" s="185"/>
      <c r="K131" s="185"/>
      <c r="L131" s="185"/>
      <c r="M131" s="185"/>
      <c r="N131" s="185"/>
      <c r="O131" s="185"/>
      <c r="P131" s="185"/>
      <c r="Q131" s="185"/>
      <c r="R131" s="185"/>
      <c r="S131" s="185"/>
      <c r="T131" s="185"/>
      <c r="U131" s="185"/>
      <c r="V131" s="185"/>
    </row>
    <row r="132" spans="1:22" x14ac:dyDescent="0.25">
      <c r="A132" s="185"/>
      <c r="B132" s="185"/>
      <c r="C132" s="185"/>
      <c r="D132" s="185"/>
      <c r="E132" s="185"/>
      <c r="F132" s="185"/>
      <c r="G132" s="185"/>
      <c r="H132" s="185"/>
      <c r="I132" s="185"/>
      <c r="J132" s="185"/>
      <c r="K132" s="185"/>
      <c r="L132" s="185"/>
      <c r="M132" s="185"/>
      <c r="N132" s="185"/>
      <c r="O132" s="185"/>
      <c r="P132" s="185"/>
      <c r="Q132" s="185"/>
      <c r="R132" s="185"/>
      <c r="S132" s="185"/>
      <c r="T132" s="185"/>
      <c r="U132" s="185"/>
      <c r="V132" s="185"/>
    </row>
    <row r="133" spans="1:22" x14ac:dyDescent="0.25">
      <c r="A133" s="185"/>
      <c r="B133" s="185"/>
      <c r="C133" s="185"/>
      <c r="D133" s="185"/>
      <c r="E133" s="185"/>
      <c r="F133" s="185"/>
      <c r="G133" s="185"/>
      <c r="H133" s="185"/>
      <c r="I133" s="185"/>
      <c r="J133" s="185"/>
      <c r="K133" s="185"/>
      <c r="L133" s="185"/>
      <c r="M133" s="185"/>
      <c r="N133" s="185"/>
      <c r="O133" s="185"/>
      <c r="P133" s="185"/>
      <c r="Q133" s="185"/>
      <c r="R133" s="185"/>
      <c r="S133" s="185"/>
      <c r="T133" s="185"/>
      <c r="U133" s="185"/>
      <c r="V133" s="185"/>
    </row>
    <row r="134" spans="1:22" x14ac:dyDescent="0.25">
      <c r="A134" s="185"/>
      <c r="B134" s="185"/>
      <c r="C134" s="185"/>
      <c r="D134" s="185"/>
      <c r="E134" s="185"/>
      <c r="F134" s="185"/>
      <c r="G134" s="185"/>
      <c r="H134" s="185"/>
      <c r="I134" s="185"/>
      <c r="J134" s="185"/>
      <c r="K134" s="185"/>
      <c r="L134" s="185"/>
      <c r="M134" s="185"/>
      <c r="N134" s="185"/>
      <c r="O134" s="185"/>
      <c r="P134" s="185"/>
      <c r="Q134" s="185"/>
      <c r="R134" s="185"/>
      <c r="S134" s="185"/>
      <c r="T134" s="185"/>
      <c r="U134" s="185"/>
      <c r="V134" s="185"/>
    </row>
    <row r="135" spans="1:22" x14ac:dyDescent="0.25">
      <c r="A135" s="185"/>
      <c r="B135" s="185"/>
      <c r="C135" s="185"/>
      <c r="D135" s="185"/>
      <c r="E135" s="185"/>
      <c r="F135" s="185"/>
      <c r="G135" s="185"/>
      <c r="H135" s="185"/>
      <c r="I135" s="185"/>
      <c r="J135" s="185"/>
      <c r="K135" s="185"/>
      <c r="L135" s="185"/>
      <c r="M135" s="185"/>
      <c r="N135" s="185"/>
      <c r="O135" s="185"/>
      <c r="P135" s="185"/>
      <c r="Q135" s="185"/>
      <c r="R135" s="185"/>
      <c r="S135" s="185"/>
      <c r="T135" s="185"/>
      <c r="U135" s="185"/>
      <c r="V135" s="185"/>
    </row>
    <row r="136" spans="1:22" x14ac:dyDescent="0.25">
      <c r="A136" s="185"/>
      <c r="B136" s="185"/>
      <c r="C136" s="185"/>
      <c r="D136" s="185"/>
      <c r="E136" s="185"/>
      <c r="F136" s="185"/>
      <c r="G136" s="185"/>
      <c r="H136" s="185"/>
      <c r="I136" s="185"/>
      <c r="J136" s="185"/>
      <c r="K136" s="185"/>
      <c r="L136" s="185"/>
      <c r="M136" s="185"/>
      <c r="N136" s="185"/>
      <c r="O136" s="185"/>
      <c r="P136" s="185"/>
      <c r="Q136" s="185"/>
      <c r="R136" s="185"/>
      <c r="S136" s="185"/>
      <c r="T136" s="185"/>
      <c r="U136" s="185"/>
      <c r="V136" s="185"/>
    </row>
    <row r="137" spans="1:22" x14ac:dyDescent="0.25">
      <c r="A137" s="185"/>
      <c r="B137" s="185"/>
      <c r="C137" s="185"/>
      <c r="D137" s="185"/>
      <c r="E137" s="185"/>
      <c r="F137" s="185"/>
      <c r="G137" s="185"/>
      <c r="H137" s="185"/>
      <c r="I137" s="185"/>
      <c r="J137" s="185"/>
      <c r="K137" s="185"/>
      <c r="L137" s="185"/>
      <c r="M137" s="185"/>
      <c r="N137" s="185"/>
      <c r="O137" s="185"/>
      <c r="P137" s="185"/>
      <c r="Q137" s="185"/>
      <c r="R137" s="185"/>
      <c r="S137" s="185"/>
      <c r="T137" s="185"/>
      <c r="U137" s="185"/>
      <c r="V137" s="185"/>
    </row>
    <row r="138" spans="1:22" x14ac:dyDescent="0.25">
      <c r="A138" s="185"/>
      <c r="B138" s="185"/>
      <c r="C138" s="185"/>
      <c r="D138" s="185"/>
      <c r="E138" s="185"/>
      <c r="F138" s="185"/>
      <c r="G138" s="185"/>
      <c r="H138" s="185"/>
      <c r="I138" s="185"/>
      <c r="J138" s="185"/>
      <c r="K138" s="185"/>
      <c r="L138" s="185"/>
      <c r="M138" s="185"/>
      <c r="N138" s="185"/>
      <c r="O138" s="185"/>
      <c r="P138" s="185"/>
      <c r="Q138" s="185"/>
      <c r="R138" s="185"/>
      <c r="S138" s="185"/>
      <c r="T138" s="185"/>
      <c r="U138" s="185"/>
      <c r="V138" s="185"/>
    </row>
    <row r="139" spans="1:22" x14ac:dyDescent="0.25">
      <c r="A139" s="185"/>
      <c r="B139" s="185"/>
      <c r="C139" s="185"/>
      <c r="D139" s="185"/>
      <c r="E139" s="185"/>
      <c r="F139" s="185"/>
      <c r="G139" s="185"/>
      <c r="H139" s="185"/>
      <c r="I139" s="185"/>
      <c r="J139" s="185"/>
      <c r="K139" s="185"/>
      <c r="L139" s="185"/>
      <c r="M139" s="185"/>
      <c r="N139" s="185"/>
      <c r="O139" s="185"/>
      <c r="P139" s="185"/>
      <c r="Q139" s="185"/>
      <c r="R139" s="185"/>
      <c r="S139" s="185"/>
      <c r="T139" s="185"/>
      <c r="U139" s="185"/>
      <c r="V139" s="185"/>
    </row>
    <row r="140" spans="1:22" x14ac:dyDescent="0.25">
      <c r="A140" s="185"/>
      <c r="B140" s="185"/>
      <c r="C140" s="185"/>
      <c r="D140" s="185"/>
      <c r="E140" s="185"/>
      <c r="F140" s="185"/>
      <c r="G140" s="185"/>
      <c r="H140" s="185"/>
      <c r="I140" s="185"/>
      <c r="J140" s="185"/>
      <c r="K140" s="185"/>
      <c r="L140" s="185"/>
      <c r="M140" s="185"/>
      <c r="N140" s="185"/>
      <c r="O140" s="185"/>
      <c r="P140" s="185"/>
      <c r="Q140" s="185"/>
      <c r="R140" s="185"/>
      <c r="S140" s="185"/>
      <c r="T140" s="185"/>
      <c r="U140" s="185"/>
      <c r="V140" s="185"/>
    </row>
    <row r="141" spans="1:22" x14ac:dyDescent="0.25">
      <c r="A141" s="185"/>
      <c r="B141" s="185"/>
      <c r="C141" s="185"/>
      <c r="D141" s="185"/>
      <c r="E141" s="185"/>
      <c r="F141" s="185"/>
      <c r="G141" s="185"/>
      <c r="H141" s="185"/>
      <c r="I141" s="185"/>
      <c r="J141" s="185"/>
      <c r="K141" s="185"/>
      <c r="L141" s="185"/>
      <c r="M141" s="185"/>
      <c r="N141" s="185"/>
      <c r="O141" s="185"/>
      <c r="P141" s="185"/>
      <c r="Q141" s="185"/>
      <c r="R141" s="185"/>
      <c r="S141" s="185"/>
      <c r="T141" s="185"/>
      <c r="U141" s="185"/>
      <c r="V141" s="185"/>
    </row>
    <row r="142" spans="1:22" x14ac:dyDescent="0.25">
      <c r="A142" s="185"/>
      <c r="B142" s="185"/>
      <c r="C142" s="185"/>
      <c r="D142" s="185"/>
      <c r="E142" s="185"/>
      <c r="F142" s="185"/>
      <c r="G142" s="185"/>
      <c r="H142" s="185"/>
      <c r="I142" s="185"/>
      <c r="J142" s="185"/>
      <c r="K142" s="185"/>
      <c r="L142" s="185"/>
      <c r="M142" s="185"/>
      <c r="N142" s="185"/>
      <c r="O142" s="185"/>
      <c r="P142" s="185"/>
      <c r="Q142" s="185"/>
      <c r="R142" s="185"/>
      <c r="S142" s="185"/>
      <c r="T142" s="185"/>
      <c r="U142" s="185"/>
      <c r="V142" s="185"/>
    </row>
    <row r="143" spans="1:22" x14ac:dyDescent="0.25">
      <c r="A143" s="185"/>
      <c r="B143" s="185"/>
      <c r="C143" s="185"/>
      <c r="D143" s="185"/>
      <c r="E143" s="185"/>
      <c r="F143" s="185"/>
      <c r="G143" s="185"/>
      <c r="H143" s="185"/>
      <c r="I143" s="185"/>
      <c r="J143" s="185"/>
      <c r="K143" s="185"/>
      <c r="L143" s="185"/>
      <c r="M143" s="185"/>
      <c r="N143" s="185"/>
      <c r="O143" s="185"/>
      <c r="P143" s="185"/>
      <c r="Q143" s="185"/>
      <c r="R143" s="185"/>
      <c r="S143" s="185"/>
      <c r="T143" s="185"/>
      <c r="U143" s="185"/>
      <c r="V143" s="185"/>
    </row>
    <row r="144" spans="1:22" x14ac:dyDescent="0.25">
      <c r="A144" s="185"/>
      <c r="B144" s="185"/>
      <c r="C144" s="185"/>
      <c r="D144" s="185"/>
      <c r="E144" s="185"/>
      <c r="F144" s="185"/>
      <c r="G144" s="185"/>
      <c r="H144" s="185"/>
      <c r="I144" s="185"/>
      <c r="J144" s="185"/>
      <c r="K144" s="185"/>
      <c r="L144" s="185"/>
      <c r="M144" s="185"/>
      <c r="N144" s="185"/>
      <c r="O144" s="185"/>
      <c r="P144" s="185"/>
      <c r="Q144" s="185"/>
      <c r="R144" s="185"/>
      <c r="S144" s="185"/>
      <c r="T144" s="185"/>
      <c r="U144" s="185"/>
      <c r="V144" s="185"/>
    </row>
    <row r="145" spans="1:22" x14ac:dyDescent="0.25">
      <c r="A145" s="185"/>
      <c r="B145" s="185"/>
      <c r="C145" s="185"/>
      <c r="D145" s="185"/>
      <c r="E145" s="185"/>
      <c r="F145" s="185"/>
      <c r="G145" s="185"/>
      <c r="H145" s="185"/>
      <c r="I145" s="185"/>
      <c r="J145" s="185"/>
      <c r="K145" s="185"/>
      <c r="L145" s="185"/>
      <c r="M145" s="185"/>
      <c r="N145" s="185"/>
      <c r="O145" s="185"/>
      <c r="P145" s="185"/>
      <c r="Q145" s="185"/>
      <c r="R145" s="185"/>
      <c r="S145" s="185"/>
      <c r="T145" s="185"/>
      <c r="U145" s="185"/>
      <c r="V145" s="185"/>
    </row>
    <row r="146" spans="1:22" x14ac:dyDescent="0.25">
      <c r="A146" s="185"/>
      <c r="B146" s="185"/>
      <c r="C146" s="185"/>
      <c r="D146" s="185"/>
      <c r="E146" s="185"/>
      <c r="F146" s="185"/>
      <c r="G146" s="185"/>
      <c r="H146" s="185"/>
      <c r="I146" s="185"/>
      <c r="J146" s="185"/>
      <c r="K146" s="185"/>
      <c r="L146" s="185"/>
      <c r="M146" s="185"/>
      <c r="N146" s="185"/>
      <c r="O146" s="185"/>
      <c r="P146" s="185"/>
      <c r="Q146" s="185"/>
      <c r="R146" s="185"/>
      <c r="S146" s="185"/>
      <c r="T146" s="185"/>
      <c r="U146" s="185"/>
      <c r="V146" s="185"/>
    </row>
    <row r="147" spans="1:22" x14ac:dyDescent="0.25">
      <c r="A147" s="185"/>
      <c r="B147" s="185"/>
      <c r="C147" s="185"/>
      <c r="D147" s="185"/>
      <c r="E147" s="185"/>
      <c r="F147" s="185"/>
      <c r="G147" s="185"/>
      <c r="H147" s="185"/>
      <c r="I147" s="185"/>
      <c r="J147" s="185"/>
      <c r="K147" s="185"/>
      <c r="L147" s="185"/>
      <c r="M147" s="185"/>
      <c r="N147" s="185"/>
      <c r="O147" s="185"/>
      <c r="P147" s="185"/>
      <c r="Q147" s="185"/>
      <c r="R147" s="185"/>
      <c r="S147" s="185"/>
      <c r="T147" s="185"/>
      <c r="U147" s="185"/>
      <c r="V147" s="185"/>
    </row>
    <row r="148" spans="1:22" x14ac:dyDescent="0.25">
      <c r="A148" s="185"/>
      <c r="B148" s="185"/>
      <c r="C148" s="185"/>
      <c r="D148" s="185"/>
      <c r="E148" s="185"/>
      <c r="F148" s="185"/>
      <c r="G148" s="185"/>
      <c r="H148" s="185"/>
      <c r="I148" s="185"/>
      <c r="J148" s="185"/>
      <c r="K148" s="185"/>
      <c r="L148" s="185"/>
      <c r="M148" s="185"/>
      <c r="N148" s="185"/>
      <c r="O148" s="185"/>
      <c r="P148" s="185"/>
      <c r="Q148" s="185"/>
      <c r="R148" s="185"/>
      <c r="S148" s="185"/>
      <c r="T148" s="185"/>
      <c r="U148" s="185"/>
      <c r="V148" s="185"/>
    </row>
    <row r="149" spans="1:22" x14ac:dyDescent="0.25">
      <c r="A149" s="185"/>
      <c r="B149" s="185"/>
      <c r="C149" s="185"/>
      <c r="D149" s="185"/>
      <c r="E149" s="185"/>
      <c r="F149" s="185"/>
      <c r="G149" s="185"/>
      <c r="H149" s="185"/>
      <c r="I149" s="185"/>
      <c r="J149" s="185"/>
      <c r="K149" s="185"/>
      <c r="L149" s="185"/>
      <c r="M149" s="185"/>
      <c r="N149" s="185"/>
      <c r="O149" s="185"/>
      <c r="P149" s="185"/>
      <c r="Q149" s="185"/>
      <c r="R149" s="185"/>
      <c r="S149" s="185"/>
      <c r="T149" s="185"/>
      <c r="U149" s="185"/>
      <c r="V149" s="185"/>
    </row>
    <row r="150" spans="1:22" x14ac:dyDescent="0.25">
      <c r="A150" s="185"/>
      <c r="B150" s="185"/>
      <c r="C150" s="185"/>
      <c r="D150" s="185"/>
      <c r="E150" s="185"/>
      <c r="F150" s="185"/>
      <c r="G150" s="185"/>
      <c r="H150" s="185"/>
      <c r="I150" s="185"/>
      <c r="J150" s="185"/>
      <c r="K150" s="185"/>
      <c r="L150" s="185"/>
      <c r="M150" s="185"/>
      <c r="N150" s="185"/>
      <c r="O150" s="185"/>
      <c r="P150" s="185"/>
      <c r="Q150" s="185"/>
      <c r="R150" s="185"/>
      <c r="S150" s="185"/>
      <c r="T150" s="185"/>
      <c r="U150" s="185"/>
      <c r="V150" s="185"/>
    </row>
    <row r="151" spans="1:22" x14ac:dyDescent="0.25">
      <c r="A151" s="185"/>
      <c r="B151" s="185"/>
      <c r="C151" s="185"/>
      <c r="D151" s="185"/>
      <c r="E151" s="185"/>
      <c r="F151" s="185"/>
      <c r="G151" s="185"/>
      <c r="H151" s="185"/>
      <c r="I151" s="185"/>
      <c r="J151" s="185"/>
      <c r="K151" s="185"/>
      <c r="L151" s="185"/>
      <c r="M151" s="185"/>
      <c r="N151" s="185"/>
      <c r="O151" s="185"/>
      <c r="P151" s="185"/>
      <c r="Q151" s="185"/>
      <c r="R151" s="185"/>
      <c r="S151" s="185"/>
      <c r="T151" s="185"/>
      <c r="U151" s="185"/>
      <c r="V151" s="185"/>
    </row>
    <row r="152" spans="1:22" x14ac:dyDescent="0.25">
      <c r="A152" s="185"/>
      <c r="B152" s="185"/>
      <c r="C152" s="185"/>
      <c r="D152" s="185"/>
      <c r="E152" s="185"/>
      <c r="F152" s="185"/>
      <c r="G152" s="185"/>
      <c r="H152" s="185"/>
      <c r="I152" s="185"/>
      <c r="J152" s="185"/>
      <c r="K152" s="185"/>
      <c r="L152" s="185"/>
      <c r="M152" s="185"/>
      <c r="N152" s="185"/>
      <c r="O152" s="185"/>
      <c r="P152" s="185"/>
      <c r="Q152" s="185"/>
      <c r="R152" s="185"/>
      <c r="S152" s="185"/>
      <c r="T152" s="185"/>
      <c r="U152" s="185"/>
      <c r="V152" s="185"/>
    </row>
    <row r="153" spans="1:22" x14ac:dyDescent="0.25">
      <c r="A153" s="185"/>
      <c r="B153" s="185"/>
      <c r="C153" s="185"/>
      <c r="D153" s="185"/>
      <c r="E153" s="185"/>
      <c r="F153" s="185"/>
      <c r="G153" s="185"/>
      <c r="H153" s="185"/>
      <c r="I153" s="185"/>
      <c r="J153" s="185"/>
      <c r="K153" s="185"/>
      <c r="L153" s="185"/>
      <c r="M153" s="185"/>
      <c r="N153" s="185"/>
      <c r="O153" s="185"/>
      <c r="P153" s="185"/>
      <c r="Q153" s="185"/>
      <c r="R153" s="185"/>
      <c r="S153" s="185"/>
      <c r="T153" s="185"/>
      <c r="U153" s="185"/>
      <c r="V153" s="185"/>
    </row>
    <row r="154" spans="1:22" x14ac:dyDescent="0.25">
      <c r="A154" s="185"/>
      <c r="B154" s="185"/>
      <c r="C154" s="185"/>
      <c r="D154" s="185"/>
      <c r="E154" s="185"/>
      <c r="F154" s="185"/>
      <c r="G154" s="185"/>
      <c r="H154" s="185"/>
      <c r="I154" s="185"/>
      <c r="J154" s="185"/>
      <c r="K154" s="185"/>
      <c r="L154" s="185"/>
      <c r="M154" s="185"/>
      <c r="N154" s="185"/>
      <c r="O154" s="185"/>
      <c r="P154" s="185"/>
      <c r="Q154" s="185"/>
      <c r="R154" s="185"/>
      <c r="S154" s="185"/>
      <c r="T154" s="185"/>
      <c r="U154" s="185"/>
      <c r="V154" s="185"/>
    </row>
    <row r="155" spans="1:22" x14ac:dyDescent="0.25">
      <c r="A155" s="185"/>
      <c r="B155" s="185"/>
      <c r="C155" s="185"/>
      <c r="D155" s="185"/>
      <c r="E155" s="185"/>
      <c r="F155" s="185"/>
      <c r="G155" s="185"/>
      <c r="H155" s="185"/>
      <c r="I155" s="185"/>
      <c r="J155" s="185"/>
      <c r="K155" s="185"/>
      <c r="L155" s="185"/>
      <c r="M155" s="185"/>
      <c r="N155" s="185"/>
      <c r="O155" s="185"/>
      <c r="P155" s="185"/>
      <c r="Q155" s="185"/>
      <c r="R155" s="185"/>
      <c r="S155" s="185"/>
      <c r="T155" s="185"/>
      <c r="U155" s="185"/>
      <c r="V155" s="185"/>
    </row>
    <row r="156" spans="1:22" x14ac:dyDescent="0.25">
      <c r="A156" s="185"/>
      <c r="B156" s="185"/>
      <c r="C156" s="185"/>
      <c r="D156" s="185"/>
      <c r="E156" s="185"/>
      <c r="F156" s="185"/>
      <c r="G156" s="185"/>
      <c r="H156" s="185"/>
      <c r="I156" s="185"/>
      <c r="J156" s="185"/>
      <c r="K156" s="185"/>
      <c r="L156" s="185"/>
      <c r="M156" s="185"/>
      <c r="N156" s="185"/>
      <c r="O156" s="185"/>
      <c r="P156" s="185"/>
      <c r="Q156" s="185"/>
      <c r="R156" s="185"/>
      <c r="S156" s="185"/>
      <c r="T156" s="185"/>
      <c r="U156" s="185"/>
      <c r="V156" s="185"/>
    </row>
    <row r="157" spans="1:22" x14ac:dyDescent="0.25">
      <c r="A157" s="185"/>
      <c r="B157" s="185"/>
      <c r="C157" s="185"/>
      <c r="D157" s="185"/>
      <c r="E157" s="185"/>
      <c r="F157" s="185"/>
      <c r="G157" s="185"/>
      <c r="H157" s="185"/>
      <c r="I157" s="185"/>
      <c r="J157" s="185"/>
      <c r="K157" s="185"/>
      <c r="L157" s="185"/>
      <c r="M157" s="185"/>
      <c r="N157" s="185"/>
      <c r="O157" s="185"/>
      <c r="P157" s="185"/>
      <c r="Q157" s="185"/>
      <c r="R157" s="185"/>
      <c r="S157" s="185"/>
      <c r="T157" s="185"/>
      <c r="U157" s="185"/>
      <c r="V157" s="185"/>
    </row>
    <row r="158" spans="1:22" x14ac:dyDescent="0.25">
      <c r="A158" s="185"/>
      <c r="B158" s="185"/>
      <c r="C158" s="185"/>
      <c r="D158" s="185"/>
      <c r="E158" s="185"/>
      <c r="F158" s="185"/>
      <c r="G158" s="185"/>
      <c r="H158" s="185"/>
      <c r="I158" s="185"/>
      <c r="J158" s="185"/>
      <c r="K158" s="185"/>
      <c r="L158" s="185"/>
      <c r="M158" s="185"/>
      <c r="N158" s="185"/>
      <c r="O158" s="185"/>
      <c r="P158" s="185"/>
      <c r="Q158" s="185"/>
      <c r="R158" s="185"/>
      <c r="S158" s="185"/>
      <c r="T158" s="185"/>
      <c r="U158" s="185"/>
      <c r="V158" s="185"/>
    </row>
    <row r="159" spans="1:22" x14ac:dyDescent="0.25">
      <c r="A159" s="185"/>
      <c r="B159" s="185"/>
      <c r="C159" s="185"/>
      <c r="D159" s="185"/>
      <c r="E159" s="185"/>
      <c r="F159" s="185"/>
      <c r="G159" s="185"/>
      <c r="H159" s="185"/>
      <c r="I159" s="185"/>
      <c r="J159" s="185"/>
      <c r="K159" s="185"/>
      <c r="L159" s="185"/>
      <c r="M159" s="185"/>
      <c r="N159" s="185"/>
      <c r="O159" s="185"/>
      <c r="P159" s="185"/>
      <c r="Q159" s="185"/>
      <c r="R159" s="185"/>
      <c r="S159" s="185"/>
      <c r="T159" s="185"/>
      <c r="U159" s="185"/>
      <c r="V159" s="185"/>
    </row>
    <row r="160" spans="1:22" x14ac:dyDescent="0.25">
      <c r="A160" s="185"/>
      <c r="B160" s="185"/>
      <c r="C160" s="185"/>
      <c r="D160" s="185"/>
      <c r="E160" s="185"/>
      <c r="F160" s="185"/>
      <c r="G160" s="185"/>
      <c r="H160" s="185"/>
      <c r="I160" s="185"/>
      <c r="J160" s="185"/>
      <c r="K160" s="185"/>
      <c r="L160" s="185"/>
      <c r="M160" s="185"/>
      <c r="N160" s="185"/>
      <c r="O160" s="185"/>
      <c r="P160" s="185"/>
      <c r="Q160" s="185"/>
      <c r="R160" s="185"/>
      <c r="S160" s="185"/>
      <c r="T160" s="185"/>
      <c r="U160" s="185"/>
      <c r="V160" s="185"/>
    </row>
    <row r="161" spans="1:22" x14ac:dyDescent="0.25">
      <c r="A161" s="185"/>
      <c r="B161" s="185"/>
      <c r="C161" s="185"/>
      <c r="D161" s="185"/>
      <c r="E161" s="185"/>
      <c r="F161" s="185"/>
      <c r="G161" s="185"/>
      <c r="H161" s="185"/>
      <c r="I161" s="185"/>
      <c r="J161" s="185"/>
      <c r="K161" s="185"/>
      <c r="L161" s="185"/>
      <c r="M161" s="185"/>
      <c r="N161" s="185"/>
      <c r="O161" s="185"/>
      <c r="P161" s="185"/>
      <c r="Q161" s="185"/>
      <c r="R161" s="185"/>
      <c r="S161" s="185"/>
      <c r="T161" s="185"/>
      <c r="U161" s="185"/>
      <c r="V161" s="185"/>
    </row>
    <row r="162" spans="1:22" x14ac:dyDescent="0.25">
      <c r="A162" s="185"/>
      <c r="B162" s="185"/>
      <c r="C162" s="185"/>
      <c r="D162" s="185"/>
      <c r="E162" s="185"/>
      <c r="F162" s="185"/>
      <c r="G162" s="185"/>
      <c r="H162" s="185"/>
      <c r="I162" s="185"/>
      <c r="J162" s="185"/>
      <c r="K162" s="185"/>
      <c r="L162" s="185"/>
      <c r="M162" s="185"/>
      <c r="N162" s="185"/>
      <c r="O162" s="185"/>
      <c r="P162" s="185"/>
      <c r="Q162" s="185"/>
      <c r="R162" s="185"/>
      <c r="S162" s="185"/>
      <c r="T162" s="185"/>
      <c r="U162" s="185"/>
      <c r="V162" s="185"/>
    </row>
    <row r="163" spans="1:22" x14ac:dyDescent="0.25">
      <c r="A163" s="185"/>
      <c r="B163" s="185"/>
      <c r="C163" s="185"/>
      <c r="D163" s="185"/>
      <c r="E163" s="185"/>
      <c r="F163" s="185"/>
      <c r="G163" s="185"/>
      <c r="H163" s="185"/>
      <c r="I163" s="185"/>
      <c r="J163" s="185"/>
      <c r="K163" s="185"/>
      <c r="L163" s="185"/>
      <c r="M163" s="185"/>
      <c r="N163" s="185"/>
      <c r="O163" s="185"/>
      <c r="P163" s="185"/>
      <c r="Q163" s="185"/>
      <c r="R163" s="185"/>
      <c r="S163" s="185"/>
      <c r="T163" s="185"/>
      <c r="U163" s="185"/>
      <c r="V163" s="185"/>
    </row>
    <row r="164" spans="1:22" x14ac:dyDescent="0.25">
      <c r="A164" s="185"/>
      <c r="B164" s="185"/>
      <c r="C164" s="185"/>
      <c r="D164" s="185"/>
      <c r="E164" s="185"/>
      <c r="F164" s="185"/>
      <c r="G164" s="185"/>
      <c r="H164" s="185"/>
      <c r="I164" s="185"/>
      <c r="J164" s="185"/>
      <c r="K164" s="185"/>
      <c r="L164" s="185"/>
      <c r="M164" s="185"/>
      <c r="N164" s="185"/>
      <c r="O164" s="185"/>
      <c r="P164" s="185"/>
      <c r="Q164" s="185"/>
      <c r="R164" s="185"/>
      <c r="S164" s="185"/>
      <c r="T164" s="185"/>
      <c r="U164" s="185"/>
      <c r="V164" s="185"/>
    </row>
    <row r="165" spans="1:22" x14ac:dyDescent="0.25">
      <c r="A165" s="185"/>
      <c r="B165" s="185"/>
      <c r="C165" s="185"/>
      <c r="D165" s="185"/>
      <c r="E165" s="185"/>
      <c r="F165" s="185"/>
      <c r="G165" s="185"/>
      <c r="H165" s="185"/>
      <c r="I165" s="185"/>
      <c r="J165" s="185"/>
      <c r="K165" s="185"/>
      <c r="L165" s="185"/>
      <c r="M165" s="185"/>
      <c r="N165" s="185"/>
      <c r="O165" s="185"/>
      <c r="P165" s="185"/>
      <c r="Q165" s="185"/>
      <c r="R165" s="185"/>
      <c r="S165" s="185"/>
      <c r="T165" s="185"/>
      <c r="U165" s="185"/>
      <c r="V165" s="185"/>
    </row>
    <row r="166" spans="1:22" x14ac:dyDescent="0.25">
      <c r="A166" s="185"/>
      <c r="B166" s="185"/>
      <c r="C166" s="185"/>
      <c r="D166" s="185"/>
      <c r="E166" s="185"/>
      <c r="F166" s="185"/>
      <c r="G166" s="185"/>
      <c r="H166" s="185"/>
      <c r="I166" s="185"/>
      <c r="J166" s="185"/>
      <c r="K166" s="185"/>
      <c r="L166" s="185"/>
      <c r="M166" s="185"/>
      <c r="N166" s="185"/>
      <c r="O166" s="185"/>
      <c r="P166" s="185"/>
      <c r="Q166" s="185"/>
      <c r="R166" s="185"/>
      <c r="S166" s="185"/>
      <c r="T166" s="185"/>
      <c r="U166" s="185"/>
      <c r="V166" s="185"/>
    </row>
    <row r="167" spans="1:22" x14ac:dyDescent="0.25">
      <c r="A167" s="185"/>
      <c r="B167" s="185"/>
      <c r="C167" s="185"/>
      <c r="D167" s="185"/>
      <c r="E167" s="185"/>
      <c r="F167" s="185"/>
      <c r="G167" s="185"/>
      <c r="H167" s="185"/>
      <c r="I167" s="185"/>
      <c r="J167" s="185"/>
      <c r="K167" s="185"/>
      <c r="L167" s="185"/>
      <c r="M167" s="185"/>
      <c r="N167" s="185"/>
      <c r="O167" s="185"/>
      <c r="P167" s="185"/>
      <c r="Q167" s="185"/>
      <c r="R167" s="185"/>
      <c r="S167" s="185"/>
      <c r="T167" s="185"/>
      <c r="U167" s="185"/>
      <c r="V167" s="185"/>
    </row>
    <row r="168" spans="1:22" x14ac:dyDescent="0.25">
      <c r="A168" s="185"/>
      <c r="B168" s="185"/>
      <c r="C168" s="185"/>
      <c r="D168" s="185"/>
      <c r="E168" s="185"/>
      <c r="F168" s="185"/>
      <c r="G168" s="185"/>
      <c r="H168" s="185"/>
      <c r="I168" s="185"/>
      <c r="J168" s="185"/>
      <c r="K168" s="185"/>
      <c r="L168" s="185"/>
      <c r="M168" s="185"/>
      <c r="N168" s="185"/>
      <c r="O168" s="185"/>
      <c r="P168" s="185"/>
      <c r="Q168" s="185"/>
      <c r="R168" s="185"/>
      <c r="S168" s="185"/>
      <c r="T168" s="185"/>
      <c r="U168" s="185"/>
      <c r="V168" s="185"/>
    </row>
    <row r="169" spans="1:22" x14ac:dyDescent="0.25">
      <c r="A169" s="185"/>
      <c r="B169" s="185"/>
      <c r="C169" s="185"/>
      <c r="D169" s="185"/>
      <c r="E169" s="185"/>
      <c r="F169" s="185"/>
      <c r="G169" s="185"/>
      <c r="H169" s="185"/>
      <c r="I169" s="185"/>
      <c r="J169" s="185"/>
      <c r="K169" s="185"/>
      <c r="L169" s="185"/>
      <c r="M169" s="185"/>
      <c r="N169" s="185"/>
      <c r="O169" s="185"/>
      <c r="P169" s="185"/>
      <c r="Q169" s="185"/>
      <c r="R169" s="185"/>
      <c r="S169" s="185"/>
      <c r="T169" s="185"/>
      <c r="U169" s="185"/>
      <c r="V169" s="185"/>
    </row>
    <row r="170" spans="1:22" x14ac:dyDescent="0.25">
      <c r="A170" s="185"/>
      <c r="B170" s="185"/>
      <c r="C170" s="185"/>
      <c r="D170" s="185"/>
      <c r="E170" s="185"/>
      <c r="F170" s="185"/>
      <c r="G170" s="185"/>
      <c r="H170" s="185"/>
      <c r="I170" s="185"/>
      <c r="J170" s="185"/>
      <c r="K170" s="185"/>
      <c r="L170" s="185"/>
      <c r="M170" s="185"/>
      <c r="N170" s="185"/>
      <c r="O170" s="185"/>
      <c r="P170" s="185"/>
      <c r="Q170" s="185"/>
      <c r="R170" s="185"/>
      <c r="S170" s="185"/>
      <c r="T170" s="185"/>
      <c r="U170" s="185"/>
      <c r="V170" s="185"/>
    </row>
    <row r="171" spans="1:22" x14ac:dyDescent="0.25">
      <c r="A171" s="185"/>
      <c r="B171" s="185"/>
      <c r="C171" s="185"/>
      <c r="D171" s="185"/>
      <c r="E171" s="185"/>
      <c r="F171" s="185"/>
      <c r="G171" s="185"/>
      <c r="H171" s="185"/>
      <c r="I171" s="185"/>
      <c r="J171" s="185"/>
      <c r="K171" s="185"/>
      <c r="L171" s="185"/>
      <c r="M171" s="185"/>
      <c r="N171" s="185"/>
      <c r="O171" s="185"/>
      <c r="P171" s="185"/>
      <c r="Q171" s="185"/>
      <c r="R171" s="185"/>
      <c r="S171" s="185"/>
      <c r="T171" s="185"/>
      <c r="U171" s="185"/>
      <c r="V171" s="185"/>
    </row>
    <row r="172" spans="1:22" x14ac:dyDescent="0.25">
      <c r="A172" s="185"/>
      <c r="B172" s="185"/>
      <c r="C172" s="185"/>
      <c r="D172" s="185"/>
      <c r="E172" s="185"/>
      <c r="F172" s="185"/>
      <c r="G172" s="185"/>
      <c r="H172" s="185"/>
      <c r="I172" s="185"/>
      <c r="J172" s="185"/>
      <c r="K172" s="185"/>
      <c r="L172" s="185"/>
      <c r="M172" s="185"/>
      <c r="N172" s="185"/>
      <c r="O172" s="185"/>
      <c r="P172" s="185"/>
      <c r="Q172" s="185"/>
      <c r="R172" s="185"/>
      <c r="S172" s="185"/>
      <c r="T172" s="185"/>
      <c r="U172" s="185"/>
      <c r="V172" s="185"/>
    </row>
    <row r="173" spans="1:22" x14ac:dyDescent="0.25">
      <c r="A173" s="185"/>
      <c r="B173" s="185"/>
      <c r="C173" s="185"/>
      <c r="D173" s="185"/>
      <c r="E173" s="185"/>
      <c r="F173" s="185"/>
      <c r="G173" s="185"/>
      <c r="H173" s="185"/>
      <c r="I173" s="185"/>
      <c r="J173" s="185"/>
      <c r="K173" s="185"/>
      <c r="L173" s="185"/>
      <c r="M173" s="185"/>
      <c r="N173" s="185"/>
      <c r="O173" s="185"/>
      <c r="P173" s="185"/>
      <c r="Q173" s="185"/>
      <c r="R173" s="185"/>
      <c r="S173" s="185"/>
      <c r="T173" s="185"/>
      <c r="U173" s="185"/>
      <c r="V173" s="185"/>
    </row>
    <row r="174" spans="1:22" x14ac:dyDescent="0.25">
      <c r="A174" s="185"/>
      <c r="B174" s="185"/>
      <c r="C174" s="185"/>
      <c r="D174" s="185"/>
      <c r="E174" s="185"/>
      <c r="F174" s="185"/>
      <c r="G174" s="185"/>
      <c r="H174" s="185"/>
      <c r="I174" s="185"/>
      <c r="J174" s="185"/>
      <c r="K174" s="185"/>
      <c r="L174" s="185"/>
      <c r="M174" s="185"/>
      <c r="N174" s="185"/>
      <c r="O174" s="185"/>
      <c r="P174" s="185"/>
      <c r="Q174" s="185"/>
      <c r="R174" s="185"/>
      <c r="S174" s="185"/>
      <c r="T174" s="185"/>
      <c r="U174" s="185"/>
      <c r="V174" s="185"/>
    </row>
    <row r="175" spans="1:22" x14ac:dyDescent="0.25">
      <c r="A175" s="185"/>
      <c r="B175" s="185"/>
      <c r="C175" s="185"/>
      <c r="D175" s="185"/>
      <c r="E175" s="185"/>
      <c r="F175" s="185"/>
      <c r="G175" s="185"/>
      <c r="H175" s="185"/>
      <c r="I175" s="185"/>
      <c r="J175" s="185"/>
      <c r="K175" s="185"/>
      <c r="L175" s="185"/>
      <c r="M175" s="185"/>
      <c r="N175" s="185"/>
      <c r="O175" s="185"/>
      <c r="P175" s="185"/>
      <c r="Q175" s="185"/>
      <c r="R175" s="185"/>
      <c r="S175" s="185"/>
      <c r="T175" s="185"/>
      <c r="U175" s="185"/>
      <c r="V175" s="185"/>
    </row>
    <row r="176" spans="1:22" x14ac:dyDescent="0.25">
      <c r="A176" s="185"/>
      <c r="B176" s="185"/>
      <c r="C176" s="185"/>
      <c r="D176" s="185"/>
      <c r="E176" s="185"/>
      <c r="F176" s="185"/>
      <c r="G176" s="185"/>
      <c r="H176" s="185"/>
      <c r="I176" s="185"/>
      <c r="J176" s="185"/>
      <c r="K176" s="185"/>
      <c r="L176" s="185"/>
      <c r="M176" s="185"/>
      <c r="N176" s="185"/>
      <c r="O176" s="185"/>
      <c r="P176" s="185"/>
      <c r="Q176" s="185"/>
      <c r="R176" s="185"/>
      <c r="S176" s="185"/>
      <c r="T176" s="185"/>
      <c r="U176" s="185"/>
      <c r="V176" s="185"/>
    </row>
    <row r="177" spans="1:22" x14ac:dyDescent="0.25">
      <c r="A177" s="185"/>
      <c r="B177" s="185"/>
      <c r="C177" s="185"/>
      <c r="D177" s="185"/>
      <c r="E177" s="185"/>
      <c r="F177" s="185"/>
      <c r="G177" s="185"/>
      <c r="H177" s="185"/>
      <c r="I177" s="185"/>
      <c r="J177" s="185"/>
      <c r="K177" s="185"/>
      <c r="L177" s="185"/>
      <c r="M177" s="185"/>
      <c r="N177" s="185"/>
      <c r="O177" s="185"/>
      <c r="P177" s="185"/>
      <c r="Q177" s="185"/>
      <c r="R177" s="185"/>
      <c r="S177" s="185"/>
      <c r="T177" s="185"/>
      <c r="U177" s="185"/>
      <c r="V177" s="185"/>
    </row>
    <row r="178" spans="1:22" x14ac:dyDescent="0.25">
      <c r="A178" s="185"/>
      <c r="B178" s="185"/>
      <c r="C178" s="185"/>
      <c r="D178" s="185"/>
      <c r="E178" s="185"/>
      <c r="F178" s="185"/>
      <c r="G178" s="185"/>
      <c r="H178" s="185"/>
      <c r="I178" s="185"/>
      <c r="J178" s="185"/>
      <c r="K178" s="185"/>
      <c r="L178" s="185"/>
      <c r="M178" s="185"/>
      <c r="N178" s="185"/>
      <c r="O178" s="185"/>
      <c r="P178" s="185"/>
      <c r="Q178" s="185"/>
      <c r="R178" s="185"/>
      <c r="S178" s="185"/>
      <c r="T178" s="185"/>
      <c r="U178" s="185"/>
      <c r="V178" s="185"/>
    </row>
    <row r="179" spans="1:22" x14ac:dyDescent="0.25">
      <c r="A179" s="185"/>
      <c r="B179" s="185"/>
      <c r="C179" s="185"/>
      <c r="D179" s="185"/>
      <c r="E179" s="185"/>
      <c r="F179" s="185"/>
      <c r="G179" s="185"/>
      <c r="H179" s="185"/>
      <c r="I179" s="185"/>
      <c r="J179" s="185"/>
      <c r="K179" s="185"/>
      <c r="L179" s="185"/>
      <c r="M179" s="185"/>
      <c r="N179" s="185"/>
      <c r="O179" s="185"/>
      <c r="P179" s="185"/>
      <c r="Q179" s="185"/>
      <c r="R179" s="185"/>
      <c r="S179" s="185"/>
      <c r="T179" s="185"/>
      <c r="U179" s="185"/>
      <c r="V179" s="185"/>
    </row>
    <row r="180" spans="1:22" x14ac:dyDescent="0.25">
      <c r="A180" s="185"/>
      <c r="B180" s="185"/>
      <c r="C180" s="185"/>
      <c r="D180" s="185"/>
      <c r="E180" s="185"/>
      <c r="F180" s="185"/>
      <c r="G180" s="185"/>
      <c r="H180" s="185"/>
      <c r="I180" s="185"/>
      <c r="J180" s="185"/>
      <c r="K180" s="185"/>
      <c r="L180" s="185"/>
      <c r="M180" s="185"/>
      <c r="N180" s="185"/>
      <c r="O180" s="185"/>
      <c r="P180" s="185"/>
      <c r="Q180" s="185"/>
      <c r="R180" s="185"/>
      <c r="S180" s="185"/>
      <c r="T180" s="185"/>
      <c r="U180" s="185"/>
      <c r="V180" s="185"/>
    </row>
    <row r="181" spans="1:22" x14ac:dyDescent="0.25">
      <c r="A181" s="185"/>
      <c r="B181" s="185"/>
      <c r="C181" s="185"/>
      <c r="D181" s="185"/>
      <c r="E181" s="185"/>
      <c r="F181" s="185"/>
      <c r="G181" s="185"/>
      <c r="H181" s="185"/>
      <c r="I181" s="185"/>
      <c r="J181" s="185"/>
      <c r="K181" s="185"/>
      <c r="L181" s="185"/>
      <c r="M181" s="185"/>
      <c r="N181" s="185"/>
      <c r="O181" s="185"/>
      <c r="P181" s="185"/>
      <c r="Q181" s="185"/>
      <c r="R181" s="185"/>
      <c r="S181" s="185"/>
      <c r="T181" s="185"/>
      <c r="U181" s="185"/>
      <c r="V181" s="185"/>
    </row>
    <row r="182" spans="1:22" x14ac:dyDescent="0.25">
      <c r="A182" s="185"/>
      <c r="B182" s="185"/>
      <c r="C182" s="185"/>
      <c r="D182" s="185"/>
      <c r="E182" s="185"/>
      <c r="F182" s="185"/>
      <c r="G182" s="185"/>
      <c r="H182" s="185"/>
      <c r="I182" s="185"/>
      <c r="J182" s="185"/>
      <c r="K182" s="185"/>
      <c r="L182" s="185"/>
      <c r="M182" s="185"/>
      <c r="N182" s="185"/>
      <c r="O182" s="185"/>
      <c r="P182" s="185"/>
      <c r="Q182" s="185"/>
      <c r="R182" s="185"/>
      <c r="S182" s="185"/>
      <c r="T182" s="185"/>
      <c r="U182" s="185"/>
      <c r="V182" s="185"/>
    </row>
    <row r="183" spans="1:22" x14ac:dyDescent="0.25">
      <c r="A183" s="185"/>
      <c r="B183" s="185"/>
      <c r="C183" s="185"/>
      <c r="D183" s="185"/>
      <c r="E183" s="185"/>
      <c r="F183" s="185"/>
      <c r="G183" s="185"/>
      <c r="H183" s="185"/>
      <c r="I183" s="185"/>
      <c r="J183" s="185"/>
      <c r="K183" s="185"/>
      <c r="L183" s="185"/>
      <c r="M183" s="185"/>
      <c r="N183" s="185"/>
      <c r="O183" s="185"/>
      <c r="P183" s="185"/>
      <c r="Q183" s="185"/>
      <c r="R183" s="185"/>
      <c r="S183" s="185"/>
      <c r="T183" s="185"/>
      <c r="U183" s="185"/>
      <c r="V183" s="185"/>
    </row>
    <row r="184" spans="1:22" x14ac:dyDescent="0.25">
      <c r="A184" s="185"/>
      <c r="B184" s="185"/>
      <c r="C184" s="185"/>
      <c r="D184" s="185"/>
      <c r="E184" s="185"/>
      <c r="F184" s="185"/>
      <c r="G184" s="185"/>
      <c r="H184" s="185"/>
      <c r="I184" s="185"/>
      <c r="J184" s="185"/>
      <c r="K184" s="185"/>
      <c r="L184" s="185"/>
      <c r="M184" s="185"/>
      <c r="N184" s="185"/>
      <c r="O184" s="185"/>
      <c r="P184" s="185"/>
      <c r="Q184" s="185"/>
      <c r="R184" s="185"/>
      <c r="S184" s="185"/>
      <c r="T184" s="185"/>
      <c r="U184" s="185"/>
      <c r="V184" s="185"/>
    </row>
    <row r="185" spans="1:22" x14ac:dyDescent="0.25">
      <c r="A185" s="185"/>
      <c r="B185" s="185"/>
      <c r="C185" s="185"/>
      <c r="D185" s="185"/>
      <c r="E185" s="185"/>
      <c r="F185" s="185"/>
      <c r="G185" s="185"/>
      <c r="H185" s="185"/>
      <c r="I185" s="185"/>
      <c r="J185" s="185"/>
      <c r="K185" s="185"/>
      <c r="L185" s="185"/>
      <c r="M185" s="185"/>
      <c r="N185" s="185"/>
      <c r="O185" s="185"/>
      <c r="P185" s="185"/>
      <c r="Q185" s="185"/>
      <c r="R185" s="185"/>
      <c r="S185" s="185"/>
      <c r="T185" s="185"/>
      <c r="U185" s="185"/>
      <c r="V185" s="185"/>
    </row>
    <row r="186" spans="1:22" x14ac:dyDescent="0.25">
      <c r="A186" s="185"/>
      <c r="B186" s="185"/>
      <c r="C186" s="185"/>
      <c r="D186" s="185"/>
      <c r="E186" s="185"/>
      <c r="F186" s="185"/>
      <c r="G186" s="185"/>
      <c r="H186" s="185"/>
      <c r="I186" s="185"/>
      <c r="J186" s="185"/>
      <c r="K186" s="185"/>
      <c r="L186" s="185"/>
      <c r="M186" s="185"/>
      <c r="N186" s="185"/>
      <c r="O186" s="185"/>
      <c r="P186" s="185"/>
      <c r="Q186" s="185"/>
      <c r="R186" s="185"/>
      <c r="S186" s="185"/>
      <c r="T186" s="185"/>
      <c r="U186" s="185"/>
      <c r="V186" s="185"/>
    </row>
    <row r="187" spans="1:22" x14ac:dyDescent="0.25">
      <c r="A187" s="185"/>
      <c r="B187" s="185"/>
      <c r="C187" s="185"/>
      <c r="D187" s="185"/>
      <c r="E187" s="185"/>
      <c r="F187" s="185"/>
      <c r="G187" s="185"/>
      <c r="H187" s="185"/>
      <c r="I187" s="185"/>
      <c r="J187" s="185"/>
      <c r="K187" s="185"/>
      <c r="L187" s="185"/>
      <c r="M187" s="185"/>
      <c r="N187" s="185"/>
      <c r="O187" s="185"/>
      <c r="P187" s="185"/>
      <c r="Q187" s="185"/>
      <c r="R187" s="185"/>
      <c r="S187" s="185"/>
      <c r="T187" s="185"/>
      <c r="U187" s="185"/>
      <c r="V187" s="185"/>
    </row>
    <row r="188" spans="1:22" x14ac:dyDescent="0.25">
      <c r="A188" s="185"/>
      <c r="B188" s="185"/>
      <c r="C188" s="185"/>
      <c r="D188" s="185"/>
      <c r="E188" s="185"/>
      <c r="F188" s="185"/>
      <c r="G188" s="185"/>
      <c r="H188" s="185"/>
      <c r="I188" s="185"/>
      <c r="J188" s="185"/>
      <c r="K188" s="185"/>
      <c r="L188" s="185"/>
      <c r="M188" s="185"/>
      <c r="N188" s="185"/>
      <c r="O188" s="185"/>
      <c r="P188" s="185"/>
      <c r="Q188" s="185"/>
      <c r="R188" s="185"/>
      <c r="S188" s="185"/>
      <c r="T188" s="185"/>
      <c r="U188" s="185"/>
      <c r="V188" s="185"/>
    </row>
    <row r="189" spans="1:22" x14ac:dyDescent="0.25">
      <c r="A189" s="185"/>
      <c r="B189" s="185"/>
      <c r="C189" s="185"/>
      <c r="D189" s="185"/>
      <c r="E189" s="185"/>
      <c r="F189" s="185"/>
      <c r="G189" s="185"/>
      <c r="H189" s="185"/>
      <c r="I189" s="185"/>
      <c r="J189" s="185"/>
      <c r="K189" s="185"/>
      <c r="L189" s="185"/>
      <c r="M189" s="185"/>
      <c r="N189" s="185"/>
      <c r="O189" s="185"/>
      <c r="P189" s="185"/>
      <c r="Q189" s="185"/>
      <c r="R189" s="185"/>
      <c r="S189" s="185"/>
      <c r="T189" s="185"/>
      <c r="U189" s="185"/>
      <c r="V189" s="185"/>
    </row>
    <row r="190" spans="1:22" x14ac:dyDescent="0.25">
      <c r="A190" s="185"/>
      <c r="B190" s="185"/>
      <c r="C190" s="185"/>
      <c r="D190" s="185"/>
      <c r="E190" s="185"/>
      <c r="F190" s="185"/>
      <c r="G190" s="185"/>
      <c r="H190" s="185"/>
      <c r="I190" s="185"/>
      <c r="J190" s="185"/>
      <c r="K190" s="185"/>
      <c r="L190" s="185"/>
      <c r="M190" s="185"/>
      <c r="N190" s="185"/>
      <c r="O190" s="185"/>
      <c r="P190" s="185"/>
      <c r="Q190" s="185"/>
      <c r="R190" s="185"/>
      <c r="S190" s="185"/>
      <c r="T190" s="185"/>
      <c r="U190" s="185"/>
      <c r="V190" s="185"/>
    </row>
    <row r="191" spans="1:22" x14ac:dyDescent="0.25">
      <c r="A191" s="185"/>
      <c r="B191" s="185"/>
      <c r="C191" s="185"/>
      <c r="D191" s="185"/>
      <c r="E191" s="185"/>
      <c r="F191" s="185"/>
      <c r="G191" s="185"/>
      <c r="H191" s="185"/>
      <c r="I191" s="185"/>
      <c r="J191" s="185"/>
      <c r="K191" s="185"/>
      <c r="L191" s="185"/>
      <c r="M191" s="185"/>
      <c r="N191" s="185"/>
      <c r="O191" s="185"/>
      <c r="P191" s="185"/>
      <c r="Q191" s="185"/>
      <c r="R191" s="185"/>
      <c r="S191" s="185"/>
      <c r="T191" s="185"/>
      <c r="U191" s="185"/>
      <c r="V191" s="185"/>
    </row>
    <row r="192" spans="1:22" x14ac:dyDescent="0.25">
      <c r="A192" s="185"/>
      <c r="B192" s="185"/>
      <c r="C192" s="185"/>
      <c r="D192" s="185"/>
      <c r="E192" s="185"/>
      <c r="F192" s="185"/>
      <c r="G192" s="185"/>
      <c r="H192" s="185"/>
      <c r="I192" s="185"/>
      <c r="J192" s="185"/>
      <c r="K192" s="185"/>
      <c r="L192" s="185"/>
      <c r="M192" s="185"/>
      <c r="N192" s="185"/>
      <c r="O192" s="185"/>
      <c r="P192" s="185"/>
      <c r="Q192" s="185"/>
      <c r="R192" s="185"/>
      <c r="S192" s="185"/>
      <c r="T192" s="185"/>
      <c r="U192" s="185"/>
      <c r="V192" s="185"/>
    </row>
    <row r="193" spans="1:22" x14ac:dyDescent="0.25">
      <c r="A193" s="185"/>
      <c r="B193" s="185"/>
      <c r="C193" s="185"/>
      <c r="D193" s="185"/>
      <c r="E193" s="185"/>
      <c r="F193" s="185"/>
      <c r="G193" s="185"/>
      <c r="H193" s="185"/>
      <c r="I193" s="185"/>
      <c r="J193" s="185"/>
      <c r="K193" s="185"/>
      <c r="L193" s="185"/>
      <c r="M193" s="185"/>
      <c r="N193" s="185"/>
      <c r="O193" s="185"/>
      <c r="P193" s="185"/>
      <c r="Q193" s="185"/>
      <c r="R193" s="185"/>
      <c r="S193" s="185"/>
      <c r="T193" s="185"/>
      <c r="U193" s="185"/>
      <c r="V193" s="185"/>
    </row>
    <row r="194" spans="1:22" x14ac:dyDescent="0.25">
      <c r="A194" s="185"/>
      <c r="B194" s="185"/>
      <c r="C194" s="185"/>
      <c r="D194" s="185"/>
      <c r="E194" s="185"/>
      <c r="F194" s="185"/>
      <c r="G194" s="185"/>
      <c r="H194" s="185"/>
      <c r="I194" s="185"/>
      <c r="J194" s="185"/>
      <c r="K194" s="185"/>
      <c r="L194" s="185"/>
      <c r="M194" s="185"/>
      <c r="N194" s="185"/>
      <c r="O194" s="185"/>
      <c r="P194" s="185"/>
      <c r="Q194" s="185"/>
      <c r="R194" s="185"/>
      <c r="S194" s="185"/>
      <c r="T194" s="185"/>
      <c r="U194" s="185"/>
      <c r="V194" s="185"/>
    </row>
    <row r="195" spans="1:22" x14ac:dyDescent="0.25">
      <c r="A195" s="185"/>
      <c r="B195" s="185"/>
      <c r="C195" s="185"/>
      <c r="D195" s="185"/>
      <c r="E195" s="185"/>
      <c r="F195" s="185"/>
      <c r="G195" s="185"/>
      <c r="H195" s="185"/>
      <c r="I195" s="185"/>
      <c r="J195" s="185"/>
      <c r="K195" s="185"/>
      <c r="L195" s="185"/>
      <c r="M195" s="185"/>
      <c r="N195" s="185"/>
      <c r="O195" s="185"/>
      <c r="P195" s="185"/>
      <c r="Q195" s="185"/>
      <c r="R195" s="185"/>
      <c r="S195" s="185"/>
      <c r="T195" s="185"/>
      <c r="U195" s="185"/>
      <c r="V195" s="185"/>
    </row>
    <row r="196" spans="1:22" x14ac:dyDescent="0.25">
      <c r="A196" s="185"/>
      <c r="B196" s="185"/>
      <c r="C196" s="185"/>
      <c r="D196" s="185"/>
      <c r="E196" s="185"/>
      <c r="F196" s="185"/>
      <c r="G196" s="185"/>
      <c r="H196" s="185"/>
      <c r="I196" s="185"/>
      <c r="J196" s="185"/>
      <c r="K196" s="185"/>
      <c r="L196" s="185"/>
      <c r="M196" s="185"/>
      <c r="N196" s="185"/>
      <c r="O196" s="185"/>
      <c r="P196" s="185"/>
      <c r="Q196" s="185"/>
      <c r="R196" s="185"/>
      <c r="S196" s="185"/>
      <c r="T196" s="185"/>
      <c r="U196" s="185"/>
      <c r="V196" s="185"/>
    </row>
    <row r="197" spans="1:22" x14ac:dyDescent="0.25">
      <c r="A197" s="185"/>
      <c r="B197" s="185"/>
      <c r="C197" s="185"/>
      <c r="D197" s="185"/>
      <c r="E197" s="185"/>
      <c r="F197" s="185"/>
      <c r="G197" s="185"/>
      <c r="H197" s="185"/>
      <c r="I197" s="185"/>
      <c r="J197" s="185"/>
      <c r="K197" s="185"/>
      <c r="L197" s="185"/>
      <c r="M197" s="185"/>
      <c r="N197" s="185"/>
      <c r="O197" s="185"/>
      <c r="P197" s="185"/>
      <c r="Q197" s="185"/>
      <c r="R197" s="185"/>
      <c r="S197" s="185"/>
      <c r="T197" s="185"/>
      <c r="U197" s="185"/>
      <c r="V197" s="185"/>
    </row>
    <row r="198" spans="1:22" x14ac:dyDescent="0.25">
      <c r="A198" s="185"/>
      <c r="B198" s="185"/>
      <c r="C198" s="185"/>
      <c r="D198" s="185"/>
      <c r="E198" s="185"/>
      <c r="F198" s="185"/>
      <c r="G198" s="185"/>
      <c r="H198" s="185"/>
      <c r="I198" s="185"/>
      <c r="J198" s="185"/>
      <c r="K198" s="185"/>
      <c r="L198" s="185"/>
      <c r="M198" s="185"/>
      <c r="N198" s="185"/>
      <c r="O198" s="185"/>
      <c r="P198" s="185"/>
      <c r="Q198" s="185"/>
      <c r="R198" s="185"/>
      <c r="S198" s="185"/>
      <c r="T198" s="185"/>
      <c r="U198" s="185"/>
      <c r="V198" s="185"/>
    </row>
    <row r="199" spans="1:22" x14ac:dyDescent="0.25">
      <c r="A199" s="185"/>
      <c r="B199" s="185"/>
      <c r="C199" s="185"/>
      <c r="D199" s="185"/>
      <c r="E199" s="185"/>
      <c r="F199" s="185"/>
      <c r="G199" s="185"/>
      <c r="H199" s="185"/>
      <c r="I199" s="185"/>
      <c r="J199" s="185"/>
      <c r="K199" s="185"/>
      <c r="L199" s="185"/>
      <c r="M199" s="185"/>
      <c r="N199" s="185"/>
      <c r="O199" s="185"/>
      <c r="P199" s="185"/>
      <c r="Q199" s="185"/>
      <c r="R199" s="185"/>
      <c r="S199" s="185"/>
      <c r="T199" s="185"/>
      <c r="U199" s="185"/>
      <c r="V199" s="185"/>
    </row>
    <row r="200" spans="1:22" x14ac:dyDescent="0.25">
      <c r="A200" s="185"/>
      <c r="B200" s="185"/>
      <c r="C200" s="185"/>
      <c r="D200" s="185"/>
      <c r="E200" s="185"/>
      <c r="F200" s="185"/>
      <c r="G200" s="185"/>
      <c r="H200" s="185"/>
      <c r="I200" s="185"/>
      <c r="J200" s="185"/>
      <c r="K200" s="185"/>
      <c r="L200" s="185"/>
      <c r="M200" s="185"/>
      <c r="N200" s="185"/>
      <c r="O200" s="185"/>
      <c r="P200" s="185"/>
      <c r="Q200" s="185"/>
      <c r="R200" s="185"/>
      <c r="S200" s="185"/>
      <c r="T200" s="185"/>
      <c r="U200" s="185"/>
      <c r="V200" s="185"/>
    </row>
    <row r="201" spans="1:22" x14ac:dyDescent="0.25">
      <c r="A201" s="185"/>
      <c r="B201" s="185"/>
      <c r="C201" s="185"/>
      <c r="D201" s="185"/>
      <c r="E201" s="185"/>
      <c r="F201" s="185"/>
      <c r="G201" s="185"/>
      <c r="H201" s="185"/>
      <c r="I201" s="185"/>
      <c r="J201" s="185"/>
      <c r="K201" s="185"/>
      <c r="L201" s="185"/>
      <c r="M201" s="185"/>
      <c r="N201" s="185"/>
      <c r="O201" s="185"/>
      <c r="P201" s="185"/>
      <c r="Q201" s="185"/>
      <c r="R201" s="185"/>
      <c r="S201" s="185"/>
      <c r="T201" s="185"/>
      <c r="U201" s="185"/>
      <c r="V201" s="185"/>
    </row>
    <row r="202" spans="1:22" x14ac:dyDescent="0.25">
      <c r="A202" s="185"/>
      <c r="B202" s="185"/>
      <c r="C202" s="185"/>
      <c r="D202" s="185"/>
      <c r="E202" s="185"/>
      <c r="F202" s="185"/>
      <c r="G202" s="185"/>
      <c r="H202" s="185"/>
      <c r="I202" s="185"/>
      <c r="J202" s="185"/>
      <c r="K202" s="185"/>
      <c r="L202" s="185"/>
      <c r="M202" s="185"/>
      <c r="N202" s="185"/>
      <c r="O202" s="185"/>
      <c r="P202" s="185"/>
      <c r="Q202" s="185"/>
      <c r="R202" s="185"/>
      <c r="S202" s="185"/>
      <c r="T202" s="185"/>
      <c r="U202" s="185"/>
      <c r="V202" s="185"/>
    </row>
    <row r="203" spans="1:22" x14ac:dyDescent="0.25">
      <c r="A203" s="185"/>
      <c r="B203" s="185"/>
      <c r="C203" s="185"/>
      <c r="D203" s="185"/>
      <c r="E203" s="185"/>
      <c r="F203" s="185"/>
      <c r="G203" s="185"/>
      <c r="H203" s="185"/>
      <c r="I203" s="185"/>
      <c r="J203" s="185"/>
      <c r="K203" s="185"/>
      <c r="L203" s="185"/>
      <c r="M203" s="185"/>
      <c r="N203" s="185"/>
      <c r="O203" s="185"/>
      <c r="P203" s="185"/>
      <c r="Q203" s="185"/>
      <c r="R203" s="185"/>
      <c r="S203" s="185"/>
      <c r="T203" s="185"/>
      <c r="U203" s="185"/>
      <c r="V203" s="185"/>
    </row>
    <row r="204" spans="1:22" x14ac:dyDescent="0.25">
      <c r="A204" s="185"/>
      <c r="B204" s="185"/>
      <c r="C204" s="185"/>
      <c r="D204" s="185"/>
      <c r="E204" s="185"/>
      <c r="F204" s="185"/>
      <c r="G204" s="185"/>
      <c r="H204" s="185"/>
      <c r="I204" s="185"/>
      <c r="J204" s="185"/>
      <c r="K204" s="185"/>
      <c r="L204" s="185"/>
      <c r="M204" s="185"/>
      <c r="N204" s="185"/>
      <c r="O204" s="185"/>
      <c r="P204" s="185"/>
      <c r="Q204" s="185"/>
      <c r="R204" s="185"/>
      <c r="S204" s="185"/>
      <c r="T204" s="185"/>
      <c r="U204" s="185"/>
      <c r="V204" s="185"/>
    </row>
    <row r="205" spans="1:22" x14ac:dyDescent="0.25">
      <c r="A205" s="185"/>
      <c r="B205" s="185"/>
      <c r="C205" s="185"/>
      <c r="D205" s="185"/>
      <c r="E205" s="185"/>
      <c r="F205" s="185"/>
      <c r="G205" s="185"/>
      <c r="H205" s="185"/>
      <c r="I205" s="185"/>
      <c r="J205" s="185"/>
      <c r="K205" s="185"/>
      <c r="L205" s="185"/>
      <c r="M205" s="185"/>
      <c r="N205" s="185"/>
      <c r="O205" s="185"/>
      <c r="P205" s="185"/>
      <c r="Q205" s="185"/>
      <c r="R205" s="185"/>
      <c r="S205" s="185"/>
      <c r="T205" s="185"/>
      <c r="U205" s="185"/>
      <c r="V205" s="185"/>
    </row>
    <row r="206" spans="1:22" x14ac:dyDescent="0.25">
      <c r="A206" s="185"/>
      <c r="B206" s="185"/>
      <c r="C206" s="185"/>
      <c r="D206" s="185"/>
      <c r="E206" s="185"/>
      <c r="F206" s="185"/>
      <c r="G206" s="185"/>
      <c r="H206" s="185"/>
      <c r="I206" s="185"/>
      <c r="J206" s="185"/>
      <c r="K206" s="185"/>
      <c r="L206" s="185"/>
      <c r="M206" s="185"/>
      <c r="N206" s="185"/>
      <c r="O206" s="185"/>
      <c r="P206" s="185"/>
      <c r="Q206" s="185"/>
      <c r="R206" s="185"/>
      <c r="S206" s="185"/>
      <c r="T206" s="185"/>
      <c r="U206" s="185"/>
      <c r="V206" s="185"/>
    </row>
    <row r="207" spans="1:22" x14ac:dyDescent="0.25">
      <c r="A207" s="185"/>
      <c r="B207" s="185"/>
      <c r="C207" s="185"/>
      <c r="D207" s="185"/>
      <c r="E207" s="185"/>
      <c r="F207" s="185"/>
      <c r="G207" s="185"/>
      <c r="H207" s="185"/>
      <c r="I207" s="185"/>
      <c r="J207" s="185"/>
      <c r="K207" s="185"/>
      <c r="L207" s="185"/>
      <c r="M207" s="185"/>
      <c r="N207" s="185"/>
      <c r="O207" s="185"/>
      <c r="P207" s="185"/>
      <c r="Q207" s="185"/>
      <c r="R207" s="185"/>
      <c r="S207" s="185"/>
      <c r="T207" s="185"/>
      <c r="U207" s="185"/>
      <c r="V207" s="185"/>
    </row>
    <row r="208" spans="1:22" x14ac:dyDescent="0.25">
      <c r="A208" s="185"/>
      <c r="B208" s="185"/>
      <c r="C208" s="185"/>
      <c r="D208" s="185"/>
      <c r="E208" s="185"/>
      <c r="F208" s="185"/>
      <c r="G208" s="185"/>
      <c r="H208" s="185"/>
      <c r="I208" s="185"/>
      <c r="J208" s="185"/>
      <c r="K208" s="185"/>
      <c r="L208" s="185"/>
      <c r="M208" s="185"/>
      <c r="N208" s="185"/>
      <c r="O208" s="185"/>
      <c r="P208" s="185"/>
      <c r="Q208" s="185"/>
      <c r="R208" s="185"/>
      <c r="S208" s="185"/>
      <c r="T208" s="185"/>
      <c r="U208" s="185"/>
      <c r="V208" s="185"/>
    </row>
    <row r="209" spans="1:22" x14ac:dyDescent="0.25">
      <c r="A209" s="185"/>
      <c r="B209" s="185"/>
      <c r="C209" s="185"/>
      <c r="D209" s="185"/>
      <c r="E209" s="185"/>
      <c r="F209" s="185"/>
      <c r="G209" s="185"/>
      <c r="H209" s="185"/>
      <c r="I209" s="185"/>
      <c r="J209" s="185"/>
      <c r="K209" s="185"/>
      <c r="L209" s="185"/>
      <c r="M209" s="185"/>
      <c r="N209" s="185"/>
      <c r="O209" s="185"/>
      <c r="P209" s="185"/>
      <c r="Q209" s="185"/>
      <c r="R209" s="185"/>
      <c r="S209" s="185"/>
      <c r="T209" s="185"/>
      <c r="U209" s="185"/>
      <c r="V209" s="185"/>
    </row>
    <row r="210" spans="1:22" x14ac:dyDescent="0.25">
      <c r="A210" s="185"/>
      <c r="B210" s="185"/>
      <c r="C210" s="185"/>
      <c r="D210" s="185"/>
      <c r="E210" s="185"/>
      <c r="F210" s="185"/>
      <c r="G210" s="185"/>
      <c r="H210" s="185"/>
      <c r="I210" s="185"/>
      <c r="J210" s="185"/>
      <c r="K210" s="185"/>
      <c r="L210" s="185"/>
      <c r="M210" s="185"/>
      <c r="N210" s="185"/>
      <c r="O210" s="185"/>
      <c r="P210" s="185"/>
      <c r="Q210" s="185"/>
      <c r="R210" s="185"/>
      <c r="S210" s="185"/>
      <c r="T210" s="185"/>
      <c r="U210" s="185"/>
      <c r="V210" s="185"/>
    </row>
    <row r="211" spans="1:22" x14ac:dyDescent="0.25">
      <c r="A211" s="185"/>
      <c r="B211" s="185"/>
      <c r="C211" s="185"/>
      <c r="D211" s="185"/>
      <c r="E211" s="185"/>
      <c r="F211" s="185"/>
      <c r="G211" s="185"/>
      <c r="H211" s="185"/>
      <c r="I211" s="185"/>
      <c r="J211" s="185"/>
      <c r="K211" s="185"/>
      <c r="L211" s="185"/>
      <c r="M211" s="185"/>
      <c r="N211" s="185"/>
      <c r="O211" s="185"/>
      <c r="P211" s="185"/>
      <c r="Q211" s="185"/>
      <c r="R211" s="185"/>
      <c r="S211" s="185"/>
      <c r="T211" s="185"/>
      <c r="U211" s="185"/>
      <c r="V211" s="185"/>
    </row>
    <row r="212" spans="1:22" x14ac:dyDescent="0.25">
      <c r="A212" s="185"/>
      <c r="B212" s="185"/>
      <c r="C212" s="185"/>
      <c r="D212" s="185"/>
      <c r="E212" s="185"/>
      <c r="F212" s="185"/>
      <c r="G212" s="185"/>
      <c r="H212" s="185"/>
      <c r="I212" s="185"/>
      <c r="J212" s="185"/>
      <c r="K212" s="185"/>
      <c r="L212" s="185"/>
      <c r="M212" s="185"/>
      <c r="N212" s="185"/>
      <c r="O212" s="185"/>
      <c r="P212" s="185"/>
      <c r="Q212" s="185"/>
      <c r="R212" s="185"/>
      <c r="S212" s="185"/>
      <c r="T212" s="185"/>
      <c r="U212" s="185"/>
      <c r="V212" s="185"/>
    </row>
    <row r="213" spans="1:22" x14ac:dyDescent="0.25">
      <c r="A213" s="185"/>
      <c r="B213" s="185"/>
      <c r="C213" s="185"/>
      <c r="D213" s="185"/>
      <c r="E213" s="185"/>
      <c r="F213" s="185"/>
      <c r="G213" s="185"/>
      <c r="H213" s="185"/>
      <c r="I213" s="185"/>
      <c r="J213" s="185"/>
      <c r="K213" s="185"/>
      <c r="L213" s="185"/>
      <c r="M213" s="185"/>
      <c r="N213" s="185"/>
      <c r="O213" s="185"/>
      <c r="P213" s="185"/>
      <c r="Q213" s="185"/>
      <c r="R213" s="185"/>
      <c r="S213" s="185"/>
      <c r="T213" s="185"/>
      <c r="U213" s="185"/>
      <c r="V213" s="185"/>
    </row>
    <row r="214" spans="1:22" x14ac:dyDescent="0.25">
      <c r="A214" s="185"/>
      <c r="B214" s="185"/>
      <c r="C214" s="185"/>
      <c r="D214" s="185"/>
      <c r="E214" s="185"/>
      <c r="F214" s="185"/>
      <c r="G214" s="185"/>
      <c r="H214" s="185"/>
      <c r="I214" s="185"/>
      <c r="J214" s="185"/>
      <c r="K214" s="185"/>
      <c r="L214" s="185"/>
      <c r="M214" s="185"/>
      <c r="N214" s="185"/>
      <c r="O214" s="185"/>
      <c r="P214" s="185"/>
      <c r="Q214" s="185"/>
      <c r="R214" s="185"/>
      <c r="S214" s="185"/>
      <c r="T214" s="185"/>
      <c r="U214" s="185"/>
      <c r="V214" s="185"/>
    </row>
    <row r="215" spans="1:22" x14ac:dyDescent="0.25">
      <c r="A215" s="185"/>
      <c r="B215" s="185"/>
      <c r="C215" s="185"/>
      <c r="D215" s="185"/>
      <c r="E215" s="185"/>
      <c r="F215" s="185"/>
      <c r="G215" s="185"/>
      <c r="H215" s="185"/>
      <c r="I215" s="185"/>
      <c r="J215" s="185"/>
      <c r="K215" s="185"/>
      <c r="L215" s="185"/>
      <c r="M215" s="185"/>
      <c r="N215" s="185"/>
      <c r="O215" s="185"/>
      <c r="P215" s="185"/>
      <c r="Q215" s="185"/>
      <c r="R215" s="185"/>
      <c r="S215" s="185"/>
      <c r="T215" s="185"/>
      <c r="U215" s="185"/>
      <c r="V215" s="185"/>
    </row>
    <row r="216" spans="1:22" x14ac:dyDescent="0.25">
      <c r="A216" s="185"/>
      <c r="B216" s="185"/>
      <c r="C216" s="185"/>
      <c r="D216" s="185"/>
      <c r="E216" s="185"/>
      <c r="F216" s="185"/>
      <c r="G216" s="185"/>
      <c r="H216" s="185"/>
      <c r="I216" s="185"/>
      <c r="J216" s="185"/>
      <c r="K216" s="185"/>
      <c r="L216" s="185"/>
      <c r="M216" s="185"/>
      <c r="N216" s="185"/>
      <c r="O216" s="185"/>
      <c r="P216" s="185"/>
      <c r="Q216" s="185"/>
      <c r="R216" s="185"/>
      <c r="S216" s="185"/>
      <c r="T216" s="185"/>
      <c r="U216" s="185"/>
      <c r="V216" s="185"/>
    </row>
    <row r="217" spans="1:22" x14ac:dyDescent="0.25">
      <c r="A217" s="185"/>
      <c r="B217" s="185"/>
      <c r="C217" s="185"/>
      <c r="D217" s="185"/>
      <c r="E217" s="185"/>
      <c r="F217" s="185"/>
      <c r="G217" s="185"/>
      <c r="H217" s="185"/>
      <c r="I217" s="185"/>
      <c r="J217" s="185"/>
      <c r="K217" s="185"/>
      <c r="L217" s="185"/>
      <c r="M217" s="185"/>
      <c r="N217" s="185"/>
      <c r="O217" s="185"/>
      <c r="P217" s="185"/>
      <c r="Q217" s="185"/>
      <c r="R217" s="185"/>
      <c r="S217" s="185"/>
      <c r="T217" s="185"/>
      <c r="U217" s="185"/>
      <c r="V217" s="185"/>
    </row>
    <row r="218" spans="1:22" x14ac:dyDescent="0.25">
      <c r="A218" s="185"/>
      <c r="B218" s="185"/>
      <c r="C218" s="185"/>
      <c r="D218" s="185"/>
      <c r="E218" s="185"/>
      <c r="F218" s="185"/>
      <c r="G218" s="185"/>
      <c r="H218" s="185"/>
      <c r="I218" s="185"/>
      <c r="J218" s="185"/>
      <c r="K218" s="185"/>
      <c r="L218" s="185"/>
      <c r="M218" s="185"/>
      <c r="N218" s="185"/>
      <c r="O218" s="185"/>
      <c r="P218" s="185"/>
      <c r="Q218" s="185"/>
      <c r="R218" s="185"/>
      <c r="S218" s="185"/>
      <c r="T218" s="185"/>
      <c r="U218" s="185"/>
      <c r="V218" s="185"/>
    </row>
    <row r="219" spans="1:22" x14ac:dyDescent="0.25">
      <c r="A219" s="185"/>
      <c r="B219" s="185"/>
      <c r="C219" s="185"/>
      <c r="D219" s="185"/>
      <c r="E219" s="185"/>
      <c r="F219" s="185"/>
      <c r="G219" s="185"/>
      <c r="H219" s="185"/>
      <c r="I219" s="185"/>
      <c r="J219" s="185"/>
      <c r="K219" s="185"/>
      <c r="L219" s="185"/>
      <c r="M219" s="185"/>
      <c r="N219" s="185"/>
      <c r="O219" s="185"/>
      <c r="P219" s="185"/>
      <c r="Q219" s="185"/>
      <c r="R219" s="185"/>
      <c r="S219" s="185"/>
      <c r="T219" s="185"/>
      <c r="U219" s="185"/>
      <c r="V219" s="185"/>
    </row>
    <row r="220" spans="1:22" x14ac:dyDescent="0.25">
      <c r="A220" s="185"/>
      <c r="B220" s="185"/>
      <c r="C220" s="185"/>
      <c r="D220" s="185"/>
      <c r="E220" s="185"/>
      <c r="F220" s="185"/>
      <c r="G220" s="185"/>
      <c r="H220" s="185"/>
      <c r="I220" s="185"/>
      <c r="J220" s="185"/>
      <c r="K220" s="185"/>
      <c r="L220" s="185"/>
      <c r="M220" s="185"/>
      <c r="N220" s="185"/>
      <c r="O220" s="185"/>
      <c r="P220" s="185"/>
      <c r="Q220" s="185"/>
      <c r="R220" s="185"/>
      <c r="S220" s="185"/>
      <c r="T220" s="185"/>
      <c r="U220" s="185"/>
      <c r="V220" s="185"/>
    </row>
    <row r="221" spans="1:22" x14ac:dyDescent="0.25">
      <c r="A221" s="185"/>
      <c r="B221" s="185"/>
      <c r="C221" s="185"/>
      <c r="D221" s="185"/>
      <c r="E221" s="185"/>
      <c r="F221" s="185"/>
      <c r="G221" s="185"/>
      <c r="H221" s="185"/>
      <c r="I221" s="185"/>
      <c r="J221" s="185"/>
      <c r="K221" s="185"/>
      <c r="L221" s="185"/>
      <c r="M221" s="185"/>
      <c r="N221" s="185"/>
      <c r="O221" s="185"/>
      <c r="P221" s="185"/>
      <c r="Q221" s="185"/>
      <c r="R221" s="185"/>
      <c r="S221" s="185"/>
      <c r="T221" s="185"/>
      <c r="U221" s="185"/>
      <c r="V221" s="185"/>
    </row>
    <row r="222" spans="1:22" x14ac:dyDescent="0.25">
      <c r="A222" s="185"/>
      <c r="B222" s="185"/>
      <c r="C222" s="185"/>
      <c r="D222" s="185"/>
      <c r="E222" s="185"/>
      <c r="F222" s="185"/>
      <c r="G222" s="185"/>
      <c r="H222" s="185"/>
      <c r="I222" s="185"/>
      <c r="J222" s="185"/>
      <c r="K222" s="185"/>
      <c r="L222" s="185"/>
      <c r="M222" s="185"/>
      <c r="N222" s="185"/>
      <c r="O222" s="185"/>
      <c r="P222" s="185"/>
      <c r="Q222" s="185"/>
      <c r="R222" s="185"/>
      <c r="S222" s="185"/>
      <c r="T222" s="185"/>
      <c r="U222" s="185"/>
      <c r="V222" s="185"/>
    </row>
    <row r="223" spans="1:22" x14ac:dyDescent="0.25">
      <c r="A223" s="185"/>
      <c r="B223" s="185"/>
      <c r="C223" s="185"/>
      <c r="D223" s="185"/>
      <c r="E223" s="185"/>
      <c r="F223" s="185"/>
      <c r="G223" s="185"/>
      <c r="H223" s="185"/>
      <c r="I223" s="185"/>
      <c r="J223" s="185"/>
      <c r="K223" s="185"/>
      <c r="L223" s="185"/>
      <c r="M223" s="185"/>
      <c r="N223" s="185"/>
      <c r="O223" s="185"/>
      <c r="P223" s="185"/>
      <c r="Q223" s="185"/>
      <c r="R223" s="185"/>
      <c r="S223" s="185"/>
      <c r="T223" s="185"/>
      <c r="U223" s="185"/>
      <c r="V223" s="185"/>
    </row>
    <row r="224" spans="1:22" x14ac:dyDescent="0.25">
      <c r="A224" s="185"/>
      <c r="B224" s="185"/>
      <c r="C224" s="185"/>
      <c r="D224" s="185"/>
      <c r="E224" s="185"/>
      <c r="F224" s="185"/>
      <c r="G224" s="185"/>
      <c r="H224" s="185"/>
      <c r="I224" s="185"/>
      <c r="J224" s="185"/>
      <c r="K224" s="185"/>
      <c r="L224" s="185"/>
      <c r="M224" s="185"/>
      <c r="N224" s="185"/>
      <c r="O224" s="185"/>
      <c r="P224" s="185"/>
      <c r="Q224" s="185"/>
      <c r="R224" s="185"/>
      <c r="S224" s="185"/>
      <c r="T224" s="185"/>
      <c r="U224" s="185"/>
      <c r="V224" s="185"/>
    </row>
    <row r="225" spans="1:22" x14ac:dyDescent="0.25">
      <c r="A225" s="185"/>
      <c r="B225" s="185"/>
      <c r="C225" s="185"/>
      <c r="D225" s="185"/>
      <c r="E225" s="185"/>
      <c r="F225" s="185"/>
      <c r="G225" s="185"/>
      <c r="H225" s="185"/>
      <c r="I225" s="185"/>
      <c r="J225" s="185"/>
      <c r="K225" s="185"/>
      <c r="L225" s="185"/>
      <c r="M225" s="185"/>
      <c r="N225" s="185"/>
      <c r="O225" s="185"/>
      <c r="P225" s="185"/>
      <c r="Q225" s="185"/>
      <c r="R225" s="185"/>
      <c r="S225" s="185"/>
      <c r="T225" s="185"/>
      <c r="U225" s="185"/>
      <c r="V225" s="185"/>
    </row>
    <row r="226" spans="1:22" x14ac:dyDescent="0.25">
      <c r="A226" s="185"/>
      <c r="B226" s="185"/>
      <c r="C226" s="185"/>
      <c r="D226" s="185"/>
      <c r="E226" s="185"/>
      <c r="F226" s="185"/>
      <c r="G226" s="185"/>
      <c r="H226" s="185"/>
      <c r="I226" s="185"/>
      <c r="J226" s="185"/>
      <c r="K226" s="185"/>
      <c r="L226" s="185"/>
      <c r="M226" s="185"/>
      <c r="N226" s="185"/>
      <c r="O226" s="185"/>
      <c r="P226" s="185"/>
      <c r="Q226" s="185"/>
      <c r="R226" s="185"/>
      <c r="S226" s="185"/>
      <c r="T226" s="185"/>
      <c r="U226" s="185"/>
      <c r="V226" s="185"/>
    </row>
    <row r="227" spans="1:22" x14ac:dyDescent="0.25">
      <c r="A227" s="185"/>
      <c r="B227" s="185"/>
      <c r="C227" s="185"/>
      <c r="D227" s="185"/>
      <c r="E227" s="185"/>
      <c r="F227" s="185"/>
      <c r="G227" s="185"/>
      <c r="H227" s="185"/>
      <c r="I227" s="185"/>
      <c r="J227" s="185"/>
      <c r="K227" s="185"/>
      <c r="L227" s="185"/>
      <c r="M227" s="185"/>
      <c r="N227" s="185"/>
      <c r="O227" s="185"/>
      <c r="P227" s="185"/>
      <c r="Q227" s="185"/>
      <c r="R227" s="185"/>
      <c r="S227" s="185"/>
      <c r="T227" s="185"/>
      <c r="U227" s="185"/>
      <c r="V227" s="185"/>
    </row>
    <row r="228" spans="1:22" x14ac:dyDescent="0.25">
      <c r="A228" s="185"/>
      <c r="B228" s="185"/>
      <c r="C228" s="185"/>
      <c r="D228" s="185"/>
      <c r="E228" s="185"/>
      <c r="F228" s="185"/>
      <c r="G228" s="185"/>
      <c r="H228" s="185"/>
      <c r="I228" s="185"/>
      <c r="J228" s="185"/>
      <c r="K228" s="185"/>
      <c r="L228" s="185"/>
      <c r="M228" s="185"/>
      <c r="N228" s="185"/>
      <c r="O228" s="185"/>
      <c r="P228" s="185"/>
      <c r="Q228" s="185"/>
      <c r="R228" s="185"/>
      <c r="S228" s="185"/>
      <c r="T228" s="185"/>
      <c r="U228" s="185"/>
      <c r="V228" s="185"/>
    </row>
    <row r="229" spans="1:22" x14ac:dyDescent="0.25">
      <c r="A229" s="185"/>
      <c r="B229" s="185"/>
      <c r="C229" s="185"/>
      <c r="D229" s="185"/>
      <c r="E229" s="185"/>
      <c r="F229" s="185"/>
      <c r="G229" s="185"/>
      <c r="H229" s="185"/>
      <c r="I229" s="185"/>
      <c r="J229" s="185"/>
      <c r="K229" s="185"/>
      <c r="L229" s="185"/>
      <c r="M229" s="185"/>
      <c r="N229" s="185"/>
      <c r="O229" s="185"/>
      <c r="P229" s="185"/>
      <c r="Q229" s="185"/>
      <c r="R229" s="185"/>
      <c r="S229" s="185"/>
      <c r="T229" s="185"/>
      <c r="U229" s="185"/>
      <c r="V229" s="185"/>
    </row>
    <row r="230" spans="1:22" x14ac:dyDescent="0.25">
      <c r="A230" s="185"/>
      <c r="B230" s="185"/>
      <c r="C230" s="185"/>
      <c r="D230" s="185"/>
      <c r="E230" s="185"/>
      <c r="F230" s="185"/>
      <c r="G230" s="185"/>
      <c r="H230" s="185"/>
      <c r="I230" s="185"/>
      <c r="J230" s="185"/>
      <c r="K230" s="185"/>
      <c r="L230" s="185"/>
      <c r="M230" s="185"/>
      <c r="N230" s="185"/>
      <c r="O230" s="185"/>
      <c r="P230" s="185"/>
      <c r="Q230" s="185"/>
      <c r="R230" s="185"/>
      <c r="S230" s="185"/>
      <c r="T230" s="185"/>
      <c r="U230" s="185"/>
      <c r="V230" s="185"/>
    </row>
    <row r="231" spans="1:22" x14ac:dyDescent="0.25">
      <c r="A231" s="185"/>
      <c r="B231" s="185"/>
      <c r="C231" s="185"/>
      <c r="D231" s="185"/>
      <c r="E231" s="185"/>
      <c r="F231" s="185"/>
      <c r="G231" s="185"/>
      <c r="H231" s="185"/>
      <c r="I231" s="185"/>
      <c r="J231" s="185"/>
      <c r="K231" s="185"/>
      <c r="L231" s="185"/>
      <c r="M231" s="185"/>
      <c r="N231" s="185"/>
      <c r="O231" s="185"/>
      <c r="P231" s="185"/>
      <c r="Q231" s="185"/>
      <c r="R231" s="185"/>
      <c r="S231" s="185"/>
      <c r="T231" s="185"/>
      <c r="U231" s="185"/>
      <c r="V231" s="185"/>
    </row>
    <row r="232" spans="1:22" x14ac:dyDescent="0.25">
      <c r="A232" s="185"/>
      <c r="B232" s="185"/>
      <c r="C232" s="185"/>
      <c r="D232" s="185"/>
      <c r="E232" s="185"/>
      <c r="F232" s="185"/>
      <c r="G232" s="185"/>
      <c r="H232" s="185"/>
      <c r="I232" s="185"/>
      <c r="J232" s="185"/>
      <c r="K232" s="185"/>
      <c r="L232" s="185"/>
      <c r="M232" s="185"/>
      <c r="N232" s="185"/>
      <c r="O232" s="185"/>
      <c r="P232" s="185"/>
      <c r="Q232" s="185"/>
      <c r="R232" s="185"/>
      <c r="S232" s="185"/>
      <c r="T232" s="185"/>
      <c r="U232" s="185"/>
      <c r="V232" s="185"/>
    </row>
    <row r="233" spans="1:22" x14ac:dyDescent="0.25">
      <c r="A233" s="185"/>
      <c r="B233" s="185"/>
      <c r="C233" s="185"/>
      <c r="D233" s="185"/>
      <c r="E233" s="185"/>
      <c r="F233" s="185"/>
      <c r="G233" s="185"/>
      <c r="H233" s="185"/>
      <c r="I233" s="185"/>
      <c r="J233" s="185"/>
      <c r="K233" s="185"/>
      <c r="L233" s="185"/>
      <c r="M233" s="185"/>
      <c r="N233" s="185"/>
      <c r="O233" s="185"/>
      <c r="P233" s="185"/>
      <c r="Q233" s="185"/>
      <c r="R233" s="185"/>
      <c r="S233" s="185"/>
      <c r="T233" s="185"/>
      <c r="U233" s="185"/>
      <c r="V233" s="185"/>
    </row>
    <row r="234" spans="1:22" x14ac:dyDescent="0.25">
      <c r="A234" s="185"/>
      <c r="B234" s="185"/>
      <c r="C234" s="185"/>
      <c r="D234" s="185"/>
      <c r="E234" s="185"/>
      <c r="F234" s="185"/>
      <c r="G234" s="185"/>
      <c r="H234" s="185"/>
      <c r="I234" s="185"/>
      <c r="J234" s="185"/>
      <c r="K234" s="185"/>
      <c r="L234" s="185"/>
      <c r="M234" s="185"/>
      <c r="N234" s="185"/>
      <c r="O234" s="185"/>
      <c r="P234" s="185"/>
      <c r="Q234" s="185"/>
      <c r="R234" s="185"/>
      <c r="S234" s="185"/>
      <c r="T234" s="185"/>
      <c r="U234" s="185"/>
      <c r="V234" s="185"/>
    </row>
    <row r="235" spans="1:22" x14ac:dyDescent="0.25">
      <c r="A235" s="185"/>
      <c r="B235" s="185"/>
      <c r="C235" s="185"/>
      <c r="D235" s="185"/>
      <c r="E235" s="185"/>
      <c r="F235" s="185"/>
      <c r="G235" s="185"/>
      <c r="H235" s="185"/>
      <c r="I235" s="185"/>
      <c r="J235" s="185"/>
      <c r="K235" s="185"/>
      <c r="L235" s="185"/>
      <c r="M235" s="185"/>
      <c r="N235" s="185"/>
      <c r="O235" s="185"/>
      <c r="P235" s="185"/>
      <c r="Q235" s="185"/>
      <c r="R235" s="185"/>
      <c r="S235" s="185"/>
      <c r="T235" s="185"/>
      <c r="U235" s="185"/>
      <c r="V235" s="185"/>
    </row>
    <row r="236" spans="1:22" x14ac:dyDescent="0.25">
      <c r="A236" s="185"/>
      <c r="B236" s="185"/>
      <c r="C236" s="185"/>
      <c r="D236" s="185"/>
      <c r="E236" s="185"/>
      <c r="F236" s="185"/>
      <c r="G236" s="185"/>
      <c r="H236" s="185"/>
      <c r="I236" s="185"/>
      <c r="J236" s="185"/>
      <c r="K236" s="185"/>
      <c r="L236" s="185"/>
      <c r="M236" s="185"/>
      <c r="N236" s="185"/>
      <c r="O236" s="185"/>
      <c r="P236" s="185"/>
      <c r="Q236" s="185"/>
      <c r="R236" s="185"/>
      <c r="S236" s="185"/>
      <c r="T236" s="185"/>
      <c r="U236" s="185"/>
      <c r="V236" s="185"/>
    </row>
    <row r="237" spans="1:22" x14ac:dyDescent="0.25">
      <c r="A237" s="185"/>
      <c r="B237" s="185"/>
      <c r="C237" s="185"/>
      <c r="D237" s="185"/>
      <c r="E237" s="185"/>
      <c r="F237" s="185"/>
      <c r="G237" s="185"/>
      <c r="H237" s="185"/>
      <c r="I237" s="185"/>
      <c r="J237" s="185"/>
      <c r="K237" s="185"/>
      <c r="L237" s="185"/>
      <c r="M237" s="185"/>
      <c r="N237" s="185"/>
      <c r="O237" s="185"/>
      <c r="P237" s="185"/>
      <c r="Q237" s="185"/>
      <c r="R237" s="185"/>
      <c r="S237" s="185"/>
      <c r="T237" s="185"/>
      <c r="U237" s="185"/>
      <c r="V237" s="185"/>
    </row>
    <row r="238" spans="1:22" x14ac:dyDescent="0.25">
      <c r="A238" s="185"/>
      <c r="B238" s="185"/>
      <c r="C238" s="185"/>
      <c r="D238" s="185"/>
      <c r="E238" s="185"/>
      <c r="F238" s="185"/>
      <c r="G238" s="185"/>
      <c r="H238" s="185"/>
      <c r="I238" s="185"/>
      <c r="J238" s="185"/>
      <c r="K238" s="185"/>
      <c r="L238" s="185"/>
      <c r="M238" s="185"/>
      <c r="N238" s="185"/>
      <c r="O238" s="185"/>
      <c r="P238" s="185"/>
      <c r="Q238" s="185"/>
      <c r="R238" s="185"/>
      <c r="S238" s="185"/>
      <c r="T238" s="185"/>
      <c r="U238" s="185"/>
      <c r="V238" s="185"/>
    </row>
    <row r="239" spans="1:22" x14ac:dyDescent="0.25">
      <c r="A239" s="185"/>
      <c r="B239" s="185"/>
      <c r="C239" s="185"/>
      <c r="D239" s="185"/>
      <c r="E239" s="185"/>
      <c r="F239" s="185"/>
      <c r="G239" s="185"/>
      <c r="H239" s="185"/>
      <c r="I239" s="185"/>
      <c r="J239" s="185"/>
      <c r="K239" s="185"/>
      <c r="L239" s="185"/>
      <c r="M239" s="185"/>
      <c r="N239" s="185"/>
      <c r="O239" s="185"/>
      <c r="P239" s="185"/>
      <c r="Q239" s="185"/>
      <c r="R239" s="185"/>
      <c r="S239" s="185"/>
      <c r="T239" s="185"/>
      <c r="U239" s="185"/>
      <c r="V239" s="185"/>
    </row>
    <row r="240" spans="1:22" x14ac:dyDescent="0.25">
      <c r="A240" s="185"/>
      <c r="B240" s="185"/>
      <c r="C240" s="185"/>
      <c r="D240" s="185"/>
      <c r="E240" s="185"/>
      <c r="F240" s="185"/>
      <c r="G240" s="185"/>
      <c r="H240" s="185"/>
      <c r="I240" s="185"/>
      <c r="J240" s="185"/>
      <c r="K240" s="185"/>
      <c r="L240" s="185"/>
      <c r="M240" s="185"/>
      <c r="N240" s="185"/>
      <c r="O240" s="185"/>
      <c r="P240" s="185"/>
      <c r="Q240" s="185"/>
      <c r="R240" s="185"/>
      <c r="S240" s="185"/>
      <c r="T240" s="185"/>
      <c r="U240" s="185"/>
      <c r="V240" s="185"/>
    </row>
    <row r="241" spans="1:22" x14ac:dyDescent="0.25">
      <c r="A241" s="185"/>
      <c r="B241" s="185"/>
      <c r="C241" s="185"/>
      <c r="D241" s="185"/>
      <c r="E241" s="185"/>
      <c r="F241" s="185"/>
      <c r="G241" s="185"/>
      <c r="H241" s="185"/>
      <c r="I241" s="185"/>
      <c r="J241" s="185"/>
      <c r="K241" s="185"/>
      <c r="L241" s="185"/>
      <c r="M241" s="185"/>
      <c r="N241" s="185"/>
      <c r="O241" s="185"/>
      <c r="P241" s="185"/>
      <c r="Q241" s="185"/>
      <c r="R241" s="185"/>
      <c r="S241" s="185"/>
      <c r="T241" s="185"/>
      <c r="U241" s="185"/>
      <c r="V241" s="185"/>
    </row>
    <row r="242" spans="1:22" x14ac:dyDescent="0.25">
      <c r="A242" s="185"/>
      <c r="B242" s="185"/>
      <c r="C242" s="185"/>
      <c r="D242" s="185"/>
      <c r="E242" s="185"/>
      <c r="F242" s="185"/>
      <c r="G242" s="185"/>
      <c r="H242" s="185"/>
      <c r="I242" s="185"/>
      <c r="J242" s="185"/>
      <c r="K242" s="185"/>
      <c r="L242" s="185"/>
      <c r="M242" s="185"/>
      <c r="N242" s="185"/>
      <c r="O242" s="185"/>
      <c r="P242" s="185"/>
      <c r="Q242" s="185"/>
      <c r="R242" s="185"/>
      <c r="S242" s="185"/>
      <c r="T242" s="185"/>
      <c r="U242" s="185"/>
      <c r="V242" s="185"/>
    </row>
    <row r="243" spans="1:22" x14ac:dyDescent="0.25">
      <c r="A243" s="185"/>
      <c r="B243" s="185"/>
      <c r="C243" s="185"/>
      <c r="D243" s="185"/>
      <c r="E243" s="185"/>
      <c r="F243" s="185"/>
      <c r="G243" s="185"/>
      <c r="H243" s="185"/>
      <c r="I243" s="185"/>
      <c r="J243" s="185"/>
      <c r="K243" s="185"/>
      <c r="L243" s="185"/>
      <c r="M243" s="185"/>
      <c r="N243" s="185"/>
      <c r="O243" s="185"/>
      <c r="P243" s="185"/>
      <c r="Q243" s="185"/>
      <c r="R243" s="185"/>
      <c r="S243" s="185"/>
      <c r="T243" s="185"/>
      <c r="U243" s="185"/>
      <c r="V243" s="185"/>
    </row>
    <row r="244" spans="1:22" x14ac:dyDescent="0.25">
      <c r="A244" s="185"/>
      <c r="B244" s="185"/>
      <c r="C244" s="185"/>
      <c r="D244" s="185"/>
      <c r="E244" s="185"/>
      <c r="F244" s="185"/>
      <c r="G244" s="185"/>
      <c r="H244" s="185"/>
      <c r="I244" s="185"/>
      <c r="J244" s="185"/>
      <c r="K244" s="185"/>
      <c r="L244" s="185"/>
      <c r="M244" s="185"/>
      <c r="N244" s="185"/>
      <c r="O244" s="185"/>
      <c r="P244" s="185"/>
      <c r="Q244" s="185"/>
      <c r="R244" s="185"/>
      <c r="S244" s="185"/>
      <c r="T244" s="185"/>
      <c r="U244" s="185"/>
      <c r="V244" s="185"/>
    </row>
    <row r="245" spans="1:22" x14ac:dyDescent="0.25">
      <c r="A245" s="185"/>
      <c r="B245" s="185"/>
      <c r="C245" s="185"/>
      <c r="D245" s="185"/>
      <c r="E245" s="185"/>
      <c r="F245" s="185"/>
      <c r="G245" s="185"/>
      <c r="H245" s="185"/>
      <c r="I245" s="185"/>
      <c r="J245" s="185"/>
      <c r="K245" s="185"/>
      <c r="L245" s="185"/>
      <c r="M245" s="185"/>
      <c r="N245" s="185"/>
      <c r="O245" s="185"/>
      <c r="P245" s="185"/>
      <c r="Q245" s="185"/>
      <c r="R245" s="185"/>
      <c r="S245" s="185"/>
      <c r="T245" s="185"/>
      <c r="U245" s="185"/>
      <c r="V245" s="185"/>
    </row>
    <row r="246" spans="1:22" x14ac:dyDescent="0.25">
      <c r="A246" s="185"/>
      <c r="B246" s="185"/>
      <c r="C246" s="185"/>
      <c r="D246" s="185"/>
      <c r="E246" s="185"/>
      <c r="F246" s="185"/>
      <c r="G246" s="185"/>
      <c r="H246" s="185"/>
      <c r="I246" s="185"/>
      <c r="J246" s="185"/>
      <c r="K246" s="185"/>
      <c r="L246" s="185"/>
      <c r="M246" s="185"/>
      <c r="N246" s="185"/>
      <c r="O246" s="185"/>
      <c r="P246" s="185"/>
      <c r="Q246" s="185"/>
      <c r="R246" s="185"/>
      <c r="S246" s="185"/>
      <c r="T246" s="185"/>
      <c r="U246" s="185"/>
      <c r="V246" s="185"/>
    </row>
    <row r="247" spans="1:22" x14ac:dyDescent="0.25">
      <c r="A247" s="185"/>
      <c r="B247" s="185"/>
      <c r="C247" s="185"/>
      <c r="D247" s="185"/>
      <c r="E247" s="185"/>
      <c r="F247" s="185"/>
      <c r="G247" s="185"/>
      <c r="H247" s="185"/>
      <c r="I247" s="185"/>
      <c r="J247" s="185"/>
      <c r="K247" s="185"/>
      <c r="L247" s="185"/>
      <c r="M247" s="185"/>
      <c r="N247" s="185"/>
      <c r="O247" s="185"/>
      <c r="P247" s="185"/>
      <c r="Q247" s="185"/>
      <c r="R247" s="185"/>
      <c r="S247" s="185"/>
      <c r="T247" s="185"/>
      <c r="U247" s="185"/>
      <c r="V247" s="185"/>
    </row>
    <row r="248" spans="1:22" x14ac:dyDescent="0.25">
      <c r="A248" s="185"/>
      <c r="B248" s="185"/>
      <c r="C248" s="185"/>
      <c r="D248" s="185"/>
      <c r="E248" s="185"/>
      <c r="F248" s="185"/>
      <c r="G248" s="185"/>
      <c r="H248" s="185"/>
      <c r="I248" s="185"/>
      <c r="J248" s="185"/>
      <c r="K248" s="185"/>
      <c r="L248" s="185"/>
      <c r="M248" s="185"/>
      <c r="N248" s="185"/>
      <c r="O248" s="185"/>
      <c r="P248" s="185"/>
      <c r="Q248" s="185"/>
      <c r="R248" s="185"/>
      <c r="S248" s="185"/>
      <c r="T248" s="185"/>
      <c r="U248" s="185"/>
      <c r="V248" s="185"/>
    </row>
    <row r="249" spans="1:22" x14ac:dyDescent="0.25">
      <c r="A249" s="185"/>
      <c r="B249" s="185"/>
      <c r="C249" s="185"/>
      <c r="D249" s="185"/>
      <c r="E249" s="185"/>
      <c r="F249" s="185"/>
      <c r="G249" s="185"/>
      <c r="H249" s="185"/>
      <c r="I249" s="185"/>
      <c r="J249" s="185"/>
      <c r="K249" s="185"/>
      <c r="L249" s="185"/>
      <c r="M249" s="185"/>
      <c r="N249" s="185"/>
      <c r="O249" s="185"/>
      <c r="P249" s="185"/>
      <c r="Q249" s="185"/>
      <c r="R249" s="185"/>
      <c r="S249" s="185"/>
      <c r="T249" s="185"/>
      <c r="U249" s="185"/>
      <c r="V249" s="185"/>
    </row>
    <row r="250" spans="1:22" x14ac:dyDescent="0.25">
      <c r="A250" s="185"/>
      <c r="B250" s="185"/>
      <c r="C250" s="185"/>
      <c r="D250" s="185"/>
      <c r="E250" s="185"/>
      <c r="F250" s="185"/>
      <c r="G250" s="185"/>
      <c r="H250" s="185"/>
      <c r="I250" s="185"/>
      <c r="J250" s="185"/>
      <c r="K250" s="185"/>
      <c r="L250" s="185"/>
      <c r="M250" s="185"/>
      <c r="N250" s="185"/>
      <c r="O250" s="185"/>
      <c r="P250" s="185"/>
      <c r="Q250" s="185"/>
      <c r="R250" s="185"/>
      <c r="S250" s="185"/>
      <c r="T250" s="185"/>
      <c r="U250" s="185"/>
      <c r="V250" s="185"/>
    </row>
    <row r="251" spans="1:22" x14ac:dyDescent="0.25">
      <c r="A251" s="185"/>
      <c r="B251" s="185"/>
      <c r="C251" s="185"/>
      <c r="D251" s="185"/>
      <c r="E251" s="185"/>
      <c r="F251" s="185"/>
      <c r="G251" s="185"/>
      <c r="H251" s="185"/>
      <c r="I251" s="185"/>
      <c r="J251" s="185"/>
      <c r="K251" s="185"/>
      <c r="L251" s="185"/>
      <c r="M251" s="185"/>
      <c r="N251" s="185"/>
      <c r="O251" s="185"/>
      <c r="P251" s="185"/>
      <c r="Q251" s="185"/>
      <c r="R251" s="185"/>
      <c r="S251" s="185"/>
      <c r="T251" s="185"/>
      <c r="U251" s="185"/>
      <c r="V251" s="185"/>
    </row>
    <row r="252" spans="1:22" x14ac:dyDescent="0.25">
      <c r="A252" s="185"/>
      <c r="B252" s="185"/>
      <c r="C252" s="185"/>
      <c r="D252" s="185"/>
      <c r="E252" s="185"/>
      <c r="F252" s="185"/>
      <c r="G252" s="185"/>
      <c r="H252" s="185"/>
      <c r="I252" s="185"/>
      <c r="J252" s="185"/>
      <c r="K252" s="185"/>
      <c r="L252" s="185"/>
      <c r="M252" s="185"/>
      <c r="N252" s="185"/>
      <c r="O252" s="185"/>
      <c r="P252" s="185"/>
      <c r="Q252" s="185"/>
      <c r="R252" s="185"/>
      <c r="S252" s="185"/>
      <c r="T252" s="185"/>
      <c r="U252" s="185"/>
      <c r="V252" s="185"/>
    </row>
    <row r="253" spans="1:22" x14ac:dyDescent="0.25">
      <c r="A253" s="185"/>
      <c r="B253" s="185"/>
      <c r="C253" s="185"/>
      <c r="D253" s="185"/>
      <c r="E253" s="185"/>
      <c r="F253" s="185"/>
      <c r="G253" s="185"/>
      <c r="H253" s="185"/>
      <c r="I253" s="185"/>
      <c r="J253" s="185"/>
      <c r="K253" s="185"/>
      <c r="L253" s="185"/>
      <c r="M253" s="185"/>
      <c r="N253" s="185"/>
      <c r="O253" s="185"/>
      <c r="P253" s="185"/>
      <c r="Q253" s="185"/>
      <c r="R253" s="185"/>
      <c r="S253" s="185"/>
      <c r="T253" s="185"/>
      <c r="U253" s="185"/>
      <c r="V253" s="185"/>
    </row>
    <row r="254" spans="1:22" x14ac:dyDescent="0.25">
      <c r="A254" s="185"/>
      <c r="B254" s="185"/>
      <c r="C254" s="185"/>
      <c r="D254" s="185"/>
      <c r="E254" s="185"/>
      <c r="F254" s="185"/>
      <c r="G254" s="185"/>
      <c r="H254" s="185"/>
      <c r="I254" s="185"/>
      <c r="J254" s="185"/>
      <c r="K254" s="185"/>
      <c r="L254" s="185"/>
      <c r="M254" s="185"/>
      <c r="N254" s="185"/>
      <c r="O254" s="185"/>
      <c r="P254" s="185"/>
      <c r="Q254" s="185"/>
      <c r="R254" s="185"/>
      <c r="S254" s="185"/>
      <c r="T254" s="185"/>
      <c r="U254" s="185"/>
      <c r="V254" s="185"/>
    </row>
    <row r="255" spans="1:22" x14ac:dyDescent="0.25">
      <c r="A255" s="185"/>
      <c r="B255" s="185"/>
      <c r="C255" s="185"/>
      <c r="D255" s="185"/>
      <c r="E255" s="185"/>
      <c r="F255" s="185"/>
      <c r="G255" s="185"/>
      <c r="H255" s="185"/>
      <c r="I255" s="185"/>
      <c r="J255" s="185"/>
      <c r="K255" s="185"/>
      <c r="L255" s="185"/>
      <c r="M255" s="185"/>
      <c r="N255" s="185"/>
      <c r="O255" s="185"/>
      <c r="P255" s="185"/>
      <c r="Q255" s="185"/>
      <c r="R255" s="185"/>
      <c r="S255" s="185"/>
      <c r="T255" s="185"/>
      <c r="U255" s="185"/>
      <c r="V255" s="185"/>
    </row>
    <row r="256" spans="1:22" x14ac:dyDescent="0.25">
      <c r="A256" s="185"/>
      <c r="B256" s="185"/>
      <c r="C256" s="185"/>
      <c r="D256" s="185"/>
      <c r="E256" s="185"/>
      <c r="F256" s="185"/>
      <c r="G256" s="185"/>
      <c r="H256" s="185"/>
      <c r="I256" s="185"/>
      <c r="J256" s="185"/>
      <c r="K256" s="185"/>
      <c r="L256" s="185"/>
      <c r="M256" s="185"/>
      <c r="N256" s="185"/>
      <c r="O256" s="185"/>
      <c r="P256" s="185"/>
      <c r="Q256" s="185"/>
      <c r="R256" s="185"/>
      <c r="S256" s="185"/>
      <c r="T256" s="185"/>
      <c r="U256" s="185"/>
      <c r="V256" s="185"/>
    </row>
    <row r="257" spans="1:22" x14ac:dyDescent="0.25">
      <c r="A257" s="185"/>
      <c r="B257" s="185"/>
      <c r="C257" s="185"/>
      <c r="D257" s="185"/>
      <c r="E257" s="185"/>
      <c r="F257" s="185"/>
      <c r="G257" s="185"/>
      <c r="H257" s="185"/>
      <c r="I257" s="185"/>
      <c r="J257" s="185"/>
      <c r="K257" s="185"/>
      <c r="L257" s="185"/>
      <c r="M257" s="185"/>
      <c r="N257" s="185"/>
      <c r="O257" s="185"/>
      <c r="P257" s="185"/>
      <c r="Q257" s="185"/>
      <c r="R257" s="185"/>
      <c r="S257" s="185"/>
      <c r="T257" s="185"/>
      <c r="U257" s="185"/>
      <c r="V257" s="185"/>
    </row>
    <row r="258" spans="1:22" x14ac:dyDescent="0.25">
      <c r="A258" s="185"/>
      <c r="B258" s="185"/>
      <c r="C258" s="185"/>
      <c r="D258" s="185"/>
      <c r="E258" s="185"/>
      <c r="F258" s="185"/>
      <c r="G258" s="185"/>
      <c r="H258" s="185"/>
      <c r="I258" s="185"/>
      <c r="J258" s="185"/>
      <c r="K258" s="185"/>
      <c r="L258" s="185"/>
      <c r="M258" s="185"/>
      <c r="N258" s="185"/>
      <c r="O258" s="185"/>
      <c r="P258" s="185"/>
      <c r="Q258" s="185"/>
      <c r="R258" s="185"/>
      <c r="S258" s="185"/>
      <c r="T258" s="185"/>
      <c r="U258" s="185"/>
      <c r="V258" s="185"/>
    </row>
    <row r="259" spans="1:22" x14ac:dyDescent="0.25">
      <c r="A259" s="185"/>
      <c r="B259" s="185"/>
      <c r="C259" s="185"/>
      <c r="D259" s="185"/>
      <c r="E259" s="185"/>
      <c r="F259" s="185"/>
      <c r="G259" s="185"/>
      <c r="H259" s="185"/>
      <c r="I259" s="185"/>
      <c r="J259" s="185"/>
      <c r="K259" s="185"/>
      <c r="L259" s="185"/>
      <c r="M259" s="185"/>
      <c r="N259" s="185"/>
      <c r="O259" s="185"/>
      <c r="P259" s="185"/>
      <c r="Q259" s="185"/>
      <c r="R259" s="185"/>
      <c r="S259" s="185"/>
      <c r="T259" s="185"/>
      <c r="U259" s="185"/>
      <c r="V259" s="185"/>
    </row>
    <row r="260" spans="1:22" x14ac:dyDescent="0.25">
      <c r="A260" s="185"/>
      <c r="B260" s="185"/>
      <c r="C260" s="185"/>
      <c r="D260" s="185"/>
      <c r="E260" s="185"/>
      <c r="F260" s="185"/>
      <c r="G260" s="185"/>
      <c r="H260" s="185"/>
      <c r="I260" s="185"/>
      <c r="J260" s="185"/>
      <c r="K260" s="185"/>
      <c r="L260" s="185"/>
      <c r="M260" s="185"/>
      <c r="N260" s="185"/>
      <c r="O260" s="185"/>
      <c r="P260" s="185"/>
      <c r="Q260" s="185"/>
      <c r="R260" s="185"/>
      <c r="S260" s="185"/>
      <c r="T260" s="185"/>
      <c r="U260" s="185"/>
      <c r="V260" s="185"/>
    </row>
    <row r="261" spans="1:22" x14ac:dyDescent="0.25">
      <c r="A261" s="185"/>
      <c r="B261" s="185"/>
      <c r="C261" s="185"/>
      <c r="D261" s="185"/>
      <c r="E261" s="185"/>
      <c r="F261" s="185"/>
      <c r="G261" s="185"/>
      <c r="H261" s="185"/>
      <c r="I261" s="185"/>
      <c r="J261" s="185"/>
      <c r="K261" s="185"/>
      <c r="L261" s="185"/>
      <c r="M261" s="185"/>
      <c r="N261" s="185"/>
      <c r="O261" s="185"/>
      <c r="P261" s="185"/>
      <c r="Q261" s="185"/>
      <c r="R261" s="185"/>
      <c r="S261" s="185"/>
      <c r="T261" s="185"/>
      <c r="U261" s="185"/>
      <c r="V261" s="185"/>
    </row>
    <row r="262" spans="1:22" x14ac:dyDescent="0.25">
      <c r="A262" s="185"/>
      <c r="B262" s="185"/>
      <c r="C262" s="185"/>
      <c r="D262" s="185"/>
      <c r="E262" s="185"/>
      <c r="F262" s="185"/>
      <c r="G262" s="185"/>
      <c r="H262" s="185"/>
      <c r="I262" s="185"/>
      <c r="J262" s="185"/>
      <c r="K262" s="185"/>
      <c r="L262" s="185"/>
      <c r="M262" s="185"/>
      <c r="N262" s="185"/>
      <c r="O262" s="185"/>
      <c r="P262" s="185"/>
      <c r="Q262" s="185"/>
      <c r="R262" s="185"/>
      <c r="S262" s="185"/>
      <c r="T262" s="185"/>
      <c r="U262" s="185"/>
      <c r="V262" s="185"/>
    </row>
    <row r="263" spans="1:22" x14ac:dyDescent="0.25">
      <c r="A263" s="185"/>
      <c r="B263" s="185"/>
      <c r="C263" s="185"/>
      <c r="D263" s="185"/>
      <c r="E263" s="185"/>
      <c r="F263" s="185"/>
      <c r="G263" s="185"/>
      <c r="H263" s="185"/>
      <c r="I263" s="185"/>
      <c r="J263" s="185"/>
      <c r="K263" s="185"/>
      <c r="L263" s="185"/>
      <c r="M263" s="185"/>
      <c r="N263" s="185"/>
      <c r="O263" s="185"/>
      <c r="P263" s="185"/>
      <c r="Q263" s="185"/>
      <c r="R263" s="185"/>
      <c r="S263" s="185"/>
      <c r="T263" s="185"/>
      <c r="U263" s="185"/>
      <c r="V263" s="185"/>
    </row>
    <row r="264" spans="1:22" x14ac:dyDescent="0.25">
      <c r="A264" s="185"/>
      <c r="B264" s="185"/>
      <c r="C264" s="185"/>
      <c r="D264" s="185"/>
      <c r="E264" s="185"/>
      <c r="F264" s="185"/>
      <c r="G264" s="185"/>
      <c r="H264" s="185"/>
      <c r="I264" s="185"/>
      <c r="J264" s="185"/>
      <c r="K264" s="185"/>
      <c r="L264" s="185"/>
      <c r="M264" s="185"/>
      <c r="N264" s="185"/>
      <c r="O264" s="185"/>
      <c r="P264" s="185"/>
      <c r="Q264" s="185"/>
      <c r="R264" s="185"/>
      <c r="S264" s="185"/>
      <c r="T264" s="185"/>
      <c r="U264" s="185"/>
      <c r="V264" s="185"/>
    </row>
    <row r="265" spans="1:22" x14ac:dyDescent="0.25">
      <c r="A265" s="185"/>
      <c r="B265" s="185"/>
      <c r="C265" s="185"/>
      <c r="D265" s="185"/>
      <c r="E265" s="185"/>
      <c r="F265" s="185"/>
      <c r="G265" s="185"/>
      <c r="H265" s="185"/>
      <c r="I265" s="185"/>
      <c r="J265" s="185"/>
      <c r="K265" s="185"/>
      <c r="L265" s="185"/>
      <c r="M265" s="185"/>
      <c r="N265" s="185"/>
      <c r="O265" s="185"/>
      <c r="P265" s="185"/>
      <c r="Q265" s="185"/>
      <c r="R265" s="185"/>
      <c r="S265" s="185"/>
      <c r="T265" s="185"/>
      <c r="U265" s="185"/>
      <c r="V265" s="185"/>
    </row>
    <row r="266" spans="1:22" x14ac:dyDescent="0.25">
      <c r="A266" s="185"/>
      <c r="B266" s="185"/>
      <c r="C266" s="185"/>
      <c r="D266" s="185"/>
      <c r="E266" s="185"/>
      <c r="F266" s="185"/>
      <c r="G266" s="185"/>
      <c r="H266" s="185"/>
      <c r="I266" s="185"/>
      <c r="J266" s="185"/>
      <c r="K266" s="185"/>
      <c r="L266" s="185"/>
      <c r="M266" s="185"/>
      <c r="N266" s="185"/>
      <c r="O266" s="185"/>
      <c r="P266" s="185"/>
      <c r="Q266" s="185"/>
      <c r="R266" s="185"/>
      <c r="S266" s="185"/>
      <c r="T266" s="185"/>
      <c r="U266" s="185"/>
      <c r="V266" s="185"/>
    </row>
    <row r="267" spans="1:22" x14ac:dyDescent="0.25">
      <c r="A267" s="185"/>
      <c r="B267" s="185"/>
      <c r="C267" s="185"/>
      <c r="D267" s="185"/>
      <c r="E267" s="185"/>
      <c r="F267" s="185"/>
      <c r="G267" s="185"/>
      <c r="H267" s="185"/>
      <c r="I267" s="185"/>
      <c r="J267" s="185"/>
      <c r="K267" s="185"/>
      <c r="L267" s="185"/>
      <c r="M267" s="185"/>
      <c r="N267" s="185"/>
      <c r="O267" s="185"/>
      <c r="P267" s="185"/>
      <c r="Q267" s="185"/>
      <c r="R267" s="185"/>
      <c r="S267" s="185"/>
      <c r="T267" s="185"/>
      <c r="U267" s="185"/>
      <c r="V267" s="185"/>
    </row>
    <row r="268" spans="1:22" x14ac:dyDescent="0.25">
      <c r="A268" s="185"/>
      <c r="B268" s="185"/>
      <c r="C268" s="185"/>
      <c r="D268" s="185"/>
      <c r="E268" s="185"/>
      <c r="F268" s="185"/>
      <c r="G268" s="185"/>
      <c r="H268" s="185"/>
      <c r="I268" s="185"/>
      <c r="J268" s="185"/>
      <c r="K268" s="185"/>
      <c r="L268" s="185"/>
      <c r="M268" s="185"/>
      <c r="N268" s="185"/>
      <c r="O268" s="185"/>
      <c r="P268" s="185"/>
      <c r="Q268" s="185"/>
      <c r="R268" s="185"/>
      <c r="S268" s="185"/>
      <c r="T268" s="185"/>
      <c r="U268" s="185"/>
      <c r="V268" s="185"/>
    </row>
    <row r="269" spans="1:22" x14ac:dyDescent="0.25">
      <c r="A269" s="185"/>
      <c r="B269" s="185"/>
      <c r="C269" s="185"/>
      <c r="D269" s="185"/>
      <c r="E269" s="185"/>
      <c r="F269" s="185"/>
      <c r="G269" s="185"/>
      <c r="H269" s="185"/>
      <c r="I269" s="185"/>
      <c r="J269" s="185"/>
      <c r="K269" s="185"/>
      <c r="L269" s="185"/>
      <c r="M269" s="185"/>
      <c r="N269" s="185"/>
      <c r="O269" s="185"/>
      <c r="P269" s="185"/>
      <c r="Q269" s="185"/>
      <c r="R269" s="185"/>
      <c r="S269" s="185"/>
      <c r="T269" s="185"/>
      <c r="U269" s="185"/>
      <c r="V269" s="185"/>
    </row>
    <row r="270" spans="1:22" x14ac:dyDescent="0.25">
      <c r="A270" s="185"/>
      <c r="B270" s="185"/>
      <c r="C270" s="185"/>
      <c r="D270" s="185"/>
      <c r="E270" s="185"/>
      <c r="F270" s="185"/>
      <c r="G270" s="185"/>
      <c r="H270" s="185"/>
      <c r="I270" s="185"/>
      <c r="J270" s="185"/>
      <c r="K270" s="185"/>
      <c r="L270" s="185"/>
      <c r="M270" s="185"/>
      <c r="N270" s="185"/>
      <c r="O270" s="185"/>
      <c r="P270" s="185"/>
      <c r="Q270" s="185"/>
      <c r="R270" s="185"/>
      <c r="S270" s="185"/>
      <c r="T270" s="185"/>
      <c r="U270" s="185"/>
      <c r="V270" s="185"/>
    </row>
    <row r="271" spans="1:22" x14ac:dyDescent="0.25">
      <c r="A271" s="185"/>
      <c r="B271" s="185"/>
      <c r="C271" s="185"/>
      <c r="D271" s="185"/>
      <c r="E271" s="185"/>
      <c r="F271" s="185"/>
      <c r="G271" s="185"/>
      <c r="H271" s="185"/>
      <c r="I271" s="185"/>
      <c r="J271" s="185"/>
      <c r="K271" s="185"/>
      <c r="L271" s="185"/>
      <c r="M271" s="185"/>
      <c r="N271" s="185"/>
      <c r="O271" s="185"/>
      <c r="P271" s="185"/>
      <c r="Q271" s="185"/>
      <c r="R271" s="185"/>
      <c r="S271" s="185"/>
      <c r="T271" s="185"/>
      <c r="U271" s="185"/>
      <c r="V271" s="185"/>
    </row>
    <row r="272" spans="1:22" x14ac:dyDescent="0.25">
      <c r="A272" s="185"/>
      <c r="B272" s="185"/>
      <c r="C272" s="185"/>
      <c r="D272" s="185"/>
      <c r="E272" s="185"/>
      <c r="F272" s="185"/>
      <c r="G272" s="185"/>
      <c r="H272" s="185"/>
      <c r="I272" s="185"/>
      <c r="J272" s="185"/>
      <c r="K272" s="185"/>
      <c r="L272" s="185"/>
      <c r="M272" s="185"/>
      <c r="N272" s="185"/>
      <c r="O272" s="185"/>
      <c r="P272" s="185"/>
      <c r="Q272" s="185"/>
      <c r="R272" s="185"/>
      <c r="S272" s="185"/>
      <c r="T272" s="185"/>
      <c r="U272" s="185"/>
      <c r="V272" s="185"/>
    </row>
    <row r="273" spans="1:22" x14ac:dyDescent="0.25">
      <c r="A273" s="185"/>
      <c r="B273" s="185"/>
      <c r="C273" s="185"/>
      <c r="D273" s="185"/>
      <c r="E273" s="185"/>
      <c r="F273" s="185"/>
      <c r="G273" s="185"/>
      <c r="H273" s="185"/>
      <c r="I273" s="185"/>
      <c r="J273" s="185"/>
      <c r="K273" s="185"/>
      <c r="L273" s="185"/>
      <c r="M273" s="185"/>
      <c r="N273" s="185"/>
      <c r="O273" s="185"/>
      <c r="P273" s="185"/>
      <c r="Q273" s="185"/>
      <c r="R273" s="185"/>
      <c r="S273" s="185"/>
      <c r="T273" s="185"/>
      <c r="U273" s="185"/>
      <c r="V273" s="185"/>
    </row>
    <row r="274" spans="1:22" x14ac:dyDescent="0.25">
      <c r="A274" s="185"/>
      <c r="B274" s="185"/>
      <c r="C274" s="185"/>
      <c r="D274" s="185"/>
      <c r="E274" s="185"/>
      <c r="F274" s="185"/>
      <c r="G274" s="185"/>
      <c r="H274" s="185"/>
      <c r="I274" s="185"/>
      <c r="J274" s="185"/>
      <c r="K274" s="185"/>
      <c r="L274" s="185"/>
      <c r="M274" s="185"/>
      <c r="N274" s="185"/>
      <c r="O274" s="185"/>
      <c r="P274" s="185"/>
      <c r="Q274" s="185"/>
      <c r="R274" s="185"/>
      <c r="S274" s="185"/>
      <c r="T274" s="185"/>
      <c r="U274" s="185"/>
      <c r="V274" s="185"/>
    </row>
    <row r="275" spans="1:22" x14ac:dyDescent="0.25">
      <c r="A275" s="185"/>
      <c r="B275" s="185"/>
      <c r="C275" s="185"/>
      <c r="D275" s="185"/>
      <c r="E275" s="185"/>
      <c r="F275" s="185"/>
      <c r="G275" s="185"/>
      <c r="H275" s="185"/>
      <c r="I275" s="185"/>
      <c r="J275" s="185"/>
      <c r="K275" s="185"/>
      <c r="L275" s="185"/>
      <c r="M275" s="185"/>
      <c r="N275" s="185"/>
      <c r="O275" s="185"/>
      <c r="P275" s="185"/>
      <c r="Q275" s="185"/>
      <c r="R275" s="185"/>
      <c r="S275" s="185"/>
      <c r="T275" s="185"/>
      <c r="U275" s="185"/>
      <c r="V275" s="185"/>
    </row>
    <row r="276" spans="1:22" x14ac:dyDescent="0.25">
      <c r="A276" s="185"/>
      <c r="B276" s="185"/>
      <c r="C276" s="185"/>
      <c r="D276" s="185"/>
      <c r="E276" s="185"/>
      <c r="F276" s="185"/>
      <c r="G276" s="185"/>
      <c r="H276" s="185"/>
      <c r="I276" s="185"/>
      <c r="J276" s="185"/>
      <c r="K276" s="185"/>
      <c r="L276" s="185"/>
      <c r="M276" s="185"/>
      <c r="N276" s="185"/>
      <c r="O276" s="185"/>
      <c r="P276" s="185"/>
      <c r="Q276" s="185"/>
      <c r="R276" s="185"/>
      <c r="S276" s="185"/>
      <c r="T276" s="185"/>
      <c r="U276" s="185"/>
      <c r="V276" s="185"/>
    </row>
    <row r="277" spans="1:22" x14ac:dyDescent="0.25">
      <c r="A277" s="185"/>
      <c r="B277" s="185"/>
      <c r="C277" s="185"/>
      <c r="D277" s="185"/>
      <c r="E277" s="185"/>
      <c r="F277" s="185"/>
      <c r="G277" s="185"/>
      <c r="H277" s="185"/>
      <c r="I277" s="185"/>
      <c r="J277" s="185"/>
      <c r="K277" s="185"/>
      <c r="L277" s="185"/>
      <c r="M277" s="185"/>
      <c r="N277" s="185"/>
      <c r="O277" s="185"/>
      <c r="P277" s="185"/>
      <c r="Q277" s="185"/>
      <c r="R277" s="185"/>
      <c r="S277" s="185"/>
      <c r="T277" s="185"/>
      <c r="U277" s="185"/>
      <c r="V277" s="185"/>
    </row>
    <row r="278" spans="1:22" x14ac:dyDescent="0.25">
      <c r="A278" s="185"/>
      <c r="B278" s="185"/>
      <c r="C278" s="185"/>
      <c r="D278" s="185"/>
      <c r="E278" s="185"/>
      <c r="F278" s="185"/>
      <c r="G278" s="185"/>
      <c r="H278" s="185"/>
      <c r="I278" s="185"/>
      <c r="J278" s="185"/>
      <c r="K278" s="185"/>
      <c r="L278" s="185"/>
      <c r="M278" s="185"/>
      <c r="N278" s="185"/>
      <c r="O278" s="185"/>
      <c r="P278" s="185"/>
      <c r="Q278" s="185"/>
      <c r="R278" s="185"/>
      <c r="S278" s="185"/>
      <c r="T278" s="185"/>
      <c r="U278" s="185"/>
      <c r="V278" s="185"/>
    </row>
    <row r="279" spans="1:22" x14ac:dyDescent="0.25">
      <c r="A279" s="185"/>
      <c r="B279" s="185"/>
      <c r="C279" s="185"/>
      <c r="D279" s="185"/>
      <c r="E279" s="185"/>
      <c r="F279" s="185"/>
      <c r="G279" s="185"/>
      <c r="H279" s="185"/>
      <c r="I279" s="185"/>
      <c r="J279" s="185"/>
      <c r="K279" s="185"/>
      <c r="L279" s="185"/>
      <c r="M279" s="185"/>
      <c r="N279" s="185"/>
      <c r="O279" s="185"/>
      <c r="P279" s="185"/>
      <c r="Q279" s="185"/>
      <c r="R279" s="185"/>
      <c r="S279" s="185"/>
      <c r="T279" s="185"/>
      <c r="U279" s="185"/>
      <c r="V279" s="185"/>
    </row>
    <row r="280" spans="1:22" x14ac:dyDescent="0.25">
      <c r="A280" s="185"/>
      <c r="B280" s="185"/>
      <c r="C280" s="185"/>
      <c r="D280" s="185"/>
      <c r="E280" s="185"/>
      <c r="F280" s="185"/>
      <c r="G280" s="185"/>
      <c r="H280" s="185"/>
      <c r="I280" s="185"/>
      <c r="J280" s="185"/>
      <c r="K280" s="185"/>
      <c r="L280" s="185"/>
      <c r="M280" s="185"/>
      <c r="N280" s="185"/>
      <c r="O280" s="185"/>
      <c r="P280" s="185"/>
      <c r="Q280" s="185"/>
      <c r="R280" s="185"/>
      <c r="S280" s="185"/>
      <c r="T280" s="185"/>
      <c r="U280" s="185"/>
      <c r="V280" s="185"/>
    </row>
    <row r="281" spans="1:22" x14ac:dyDescent="0.25">
      <c r="A281" s="185"/>
      <c r="B281" s="185"/>
      <c r="C281" s="185"/>
      <c r="D281" s="185"/>
      <c r="E281" s="185"/>
      <c r="F281" s="185"/>
      <c r="G281" s="185"/>
      <c r="H281" s="185"/>
      <c r="I281" s="185"/>
      <c r="J281" s="185"/>
      <c r="K281" s="185"/>
      <c r="L281" s="185"/>
      <c r="M281" s="185"/>
      <c r="N281" s="185"/>
      <c r="O281" s="185"/>
      <c r="P281" s="185"/>
      <c r="Q281" s="185"/>
      <c r="R281" s="185"/>
      <c r="S281" s="185"/>
      <c r="T281" s="185"/>
      <c r="U281" s="185"/>
      <c r="V281" s="185"/>
    </row>
    <row r="282" spans="1:22" x14ac:dyDescent="0.25">
      <c r="A282" s="185"/>
      <c r="B282" s="185"/>
      <c r="C282" s="185"/>
      <c r="D282" s="185"/>
      <c r="E282" s="185"/>
      <c r="F282" s="185"/>
      <c r="G282" s="185"/>
      <c r="H282" s="185"/>
      <c r="I282" s="185"/>
      <c r="J282" s="185"/>
      <c r="K282" s="185"/>
      <c r="L282" s="185"/>
      <c r="M282" s="185"/>
      <c r="N282" s="185"/>
      <c r="O282" s="185"/>
      <c r="P282" s="185"/>
      <c r="Q282" s="185"/>
      <c r="R282" s="185"/>
      <c r="S282" s="185"/>
      <c r="T282" s="185"/>
      <c r="U282" s="185"/>
      <c r="V282" s="185"/>
    </row>
    <row r="283" spans="1:22" x14ac:dyDescent="0.25">
      <c r="A283" s="185"/>
      <c r="B283" s="185"/>
      <c r="C283" s="185"/>
      <c r="D283" s="185"/>
      <c r="E283" s="185"/>
      <c r="F283" s="185"/>
      <c r="G283" s="185"/>
      <c r="H283" s="185"/>
      <c r="I283" s="185"/>
      <c r="J283" s="185"/>
      <c r="K283" s="185"/>
      <c r="L283" s="185"/>
      <c r="M283" s="185"/>
      <c r="N283" s="185"/>
      <c r="O283" s="185"/>
      <c r="P283" s="185"/>
      <c r="Q283" s="185"/>
      <c r="R283" s="185"/>
      <c r="S283" s="185"/>
      <c r="T283" s="185"/>
      <c r="U283" s="185"/>
      <c r="V283" s="185"/>
    </row>
    <row r="284" spans="1:22" x14ac:dyDescent="0.25">
      <c r="A284" s="185"/>
      <c r="B284" s="185"/>
      <c r="C284" s="185"/>
      <c r="D284" s="185"/>
      <c r="E284" s="185"/>
      <c r="F284" s="185"/>
      <c r="G284" s="185"/>
      <c r="H284" s="185"/>
      <c r="I284" s="185"/>
      <c r="J284" s="185"/>
      <c r="K284" s="185"/>
      <c r="L284" s="185"/>
      <c r="M284" s="185"/>
      <c r="N284" s="185"/>
      <c r="O284" s="185"/>
      <c r="P284" s="185"/>
      <c r="Q284" s="185"/>
      <c r="R284" s="185"/>
      <c r="S284" s="185"/>
      <c r="T284" s="185"/>
      <c r="U284" s="185"/>
      <c r="V284" s="185"/>
    </row>
    <row r="285" spans="1:22" x14ac:dyDescent="0.25">
      <c r="A285" s="185"/>
      <c r="B285" s="185"/>
      <c r="C285" s="185"/>
      <c r="D285" s="185"/>
      <c r="E285" s="185"/>
      <c r="F285" s="185"/>
      <c r="G285" s="185"/>
      <c r="H285" s="185"/>
      <c r="I285" s="185"/>
      <c r="J285" s="185"/>
      <c r="K285" s="185"/>
      <c r="L285" s="185"/>
      <c r="M285" s="185"/>
      <c r="N285" s="185"/>
      <c r="O285" s="185"/>
      <c r="P285" s="185"/>
      <c r="Q285" s="185"/>
      <c r="R285" s="185"/>
      <c r="S285" s="185"/>
      <c r="T285" s="185"/>
      <c r="U285" s="185"/>
      <c r="V285" s="185"/>
    </row>
    <row r="286" spans="1:22" x14ac:dyDescent="0.25">
      <c r="A286" s="185"/>
      <c r="B286" s="185"/>
      <c r="C286" s="185"/>
      <c r="D286" s="185"/>
      <c r="E286" s="185"/>
      <c r="F286" s="185"/>
      <c r="G286" s="185"/>
      <c r="H286" s="185"/>
      <c r="I286" s="185"/>
      <c r="J286" s="185"/>
      <c r="K286" s="185"/>
      <c r="L286" s="185"/>
      <c r="M286" s="185"/>
      <c r="N286" s="185"/>
      <c r="O286" s="185"/>
      <c r="P286" s="185"/>
      <c r="Q286" s="185"/>
      <c r="R286" s="185"/>
      <c r="S286" s="185"/>
      <c r="T286" s="185"/>
      <c r="U286" s="185"/>
      <c r="V286" s="185"/>
    </row>
    <row r="287" spans="1:22" x14ac:dyDescent="0.25">
      <c r="A287" s="185"/>
      <c r="B287" s="185"/>
      <c r="C287" s="185"/>
      <c r="D287" s="185"/>
      <c r="E287" s="185"/>
      <c r="F287" s="185"/>
      <c r="G287" s="185"/>
      <c r="H287" s="185"/>
      <c r="I287" s="185"/>
      <c r="J287" s="185"/>
      <c r="K287" s="185"/>
      <c r="L287" s="185"/>
      <c r="M287" s="185"/>
      <c r="N287" s="185"/>
      <c r="O287" s="185"/>
      <c r="P287" s="185"/>
      <c r="Q287" s="185"/>
      <c r="R287" s="185"/>
      <c r="S287" s="185"/>
      <c r="T287" s="185"/>
      <c r="U287" s="185"/>
      <c r="V287" s="185"/>
    </row>
    <row r="288" spans="1:22" x14ac:dyDescent="0.25">
      <c r="A288" s="185"/>
      <c r="B288" s="185"/>
      <c r="C288" s="185"/>
      <c r="D288" s="185"/>
      <c r="E288" s="185"/>
      <c r="F288" s="185"/>
      <c r="G288" s="185"/>
      <c r="H288" s="185"/>
      <c r="I288" s="185"/>
      <c r="J288" s="185"/>
      <c r="K288" s="185"/>
      <c r="L288" s="185"/>
      <c r="M288" s="185"/>
      <c r="N288" s="185"/>
      <c r="O288" s="185"/>
      <c r="P288" s="185"/>
      <c r="Q288" s="185"/>
      <c r="R288" s="185"/>
      <c r="S288" s="185"/>
      <c r="T288" s="185"/>
      <c r="U288" s="185"/>
      <c r="V288" s="185"/>
    </row>
    <row r="289" spans="1:22" x14ac:dyDescent="0.25">
      <c r="A289" s="185"/>
      <c r="B289" s="185"/>
      <c r="C289" s="185"/>
      <c r="D289" s="185"/>
      <c r="E289" s="185"/>
      <c r="F289" s="185"/>
      <c r="G289" s="185"/>
      <c r="H289" s="185"/>
      <c r="I289" s="185"/>
      <c r="J289" s="185"/>
      <c r="K289" s="185"/>
      <c r="L289" s="185"/>
      <c r="M289" s="185"/>
      <c r="N289" s="185"/>
      <c r="O289" s="185"/>
      <c r="P289" s="185"/>
      <c r="Q289" s="185"/>
      <c r="R289" s="185"/>
      <c r="S289" s="185"/>
      <c r="T289" s="185"/>
      <c r="U289" s="185"/>
      <c r="V289" s="185"/>
    </row>
    <row r="290" spans="1:22" x14ac:dyDescent="0.25">
      <c r="A290" s="185"/>
      <c r="B290" s="185"/>
      <c r="C290" s="185"/>
      <c r="D290" s="185"/>
      <c r="E290" s="185"/>
      <c r="F290" s="185"/>
      <c r="G290" s="185"/>
      <c r="H290" s="185"/>
      <c r="I290" s="185"/>
      <c r="J290" s="185"/>
      <c r="K290" s="185"/>
      <c r="L290" s="185"/>
      <c r="M290" s="185"/>
      <c r="N290" s="185"/>
      <c r="O290" s="185"/>
      <c r="P290" s="185"/>
      <c r="Q290" s="185"/>
      <c r="R290" s="185"/>
      <c r="S290" s="185"/>
      <c r="T290" s="185"/>
      <c r="U290" s="185"/>
      <c r="V290" s="185"/>
    </row>
    <row r="291" spans="1:22" x14ac:dyDescent="0.25">
      <c r="A291" s="185"/>
      <c r="B291" s="185"/>
      <c r="C291" s="185"/>
      <c r="D291" s="185"/>
      <c r="E291" s="185"/>
      <c r="F291" s="185"/>
      <c r="G291" s="185"/>
      <c r="H291" s="185"/>
      <c r="I291" s="185"/>
      <c r="J291" s="185"/>
      <c r="K291" s="185"/>
      <c r="L291" s="185"/>
      <c r="M291" s="185"/>
      <c r="N291" s="185"/>
      <c r="O291" s="185"/>
      <c r="P291" s="185"/>
      <c r="Q291" s="185"/>
      <c r="R291" s="185"/>
      <c r="S291" s="185"/>
      <c r="T291" s="185"/>
      <c r="U291" s="185"/>
      <c r="V291" s="185"/>
    </row>
    <row r="292" spans="1:22" x14ac:dyDescent="0.25">
      <c r="A292" s="185"/>
      <c r="B292" s="185"/>
      <c r="C292" s="185"/>
      <c r="D292" s="185"/>
      <c r="E292" s="185"/>
      <c r="F292" s="185"/>
      <c r="G292" s="185"/>
      <c r="H292" s="185"/>
      <c r="I292" s="185"/>
      <c r="J292" s="185"/>
      <c r="K292" s="185"/>
      <c r="L292" s="185"/>
      <c r="M292" s="185"/>
      <c r="N292" s="185"/>
      <c r="O292" s="185"/>
      <c r="P292" s="185"/>
      <c r="Q292" s="185"/>
      <c r="R292" s="185"/>
      <c r="S292" s="185"/>
      <c r="T292" s="185"/>
      <c r="U292" s="185"/>
      <c r="V292" s="185"/>
    </row>
    <row r="293" spans="1:22" x14ac:dyDescent="0.25">
      <c r="A293" s="185"/>
      <c r="B293" s="185"/>
      <c r="C293" s="185"/>
      <c r="D293" s="185"/>
      <c r="E293" s="185"/>
      <c r="F293" s="185"/>
      <c r="G293" s="185"/>
      <c r="H293" s="185"/>
      <c r="I293" s="185"/>
      <c r="J293" s="185"/>
      <c r="K293" s="185"/>
      <c r="L293" s="185"/>
      <c r="M293" s="185"/>
      <c r="N293" s="185"/>
      <c r="O293" s="185"/>
      <c r="P293" s="185"/>
      <c r="Q293" s="185"/>
      <c r="R293" s="185"/>
      <c r="S293" s="185"/>
      <c r="T293" s="185"/>
      <c r="U293" s="185"/>
      <c r="V293" s="185"/>
    </row>
    <row r="294" spans="1:22" x14ac:dyDescent="0.25">
      <c r="A294" s="185"/>
      <c r="B294" s="185"/>
      <c r="C294" s="185"/>
      <c r="D294" s="185"/>
      <c r="E294" s="185"/>
      <c r="F294" s="185"/>
      <c r="G294" s="185"/>
      <c r="H294" s="185"/>
      <c r="I294" s="185"/>
      <c r="J294" s="185"/>
      <c r="K294" s="185"/>
      <c r="L294" s="185"/>
      <c r="M294" s="185"/>
      <c r="N294" s="185"/>
      <c r="O294" s="185"/>
      <c r="P294" s="185"/>
      <c r="Q294" s="185"/>
      <c r="R294" s="185"/>
      <c r="S294" s="185"/>
      <c r="T294" s="185"/>
      <c r="U294" s="185"/>
      <c r="V294" s="185"/>
    </row>
    <row r="295" spans="1:22" x14ac:dyDescent="0.25">
      <c r="A295" s="185"/>
      <c r="B295" s="185"/>
      <c r="C295" s="185"/>
      <c r="D295" s="185"/>
      <c r="E295" s="185"/>
      <c r="F295" s="185"/>
      <c r="G295" s="185"/>
      <c r="H295" s="185"/>
      <c r="I295" s="185"/>
      <c r="J295" s="185"/>
      <c r="K295" s="185"/>
      <c r="L295" s="185"/>
      <c r="M295" s="185"/>
      <c r="N295" s="185"/>
      <c r="O295" s="185"/>
      <c r="P295" s="185"/>
      <c r="Q295" s="185"/>
      <c r="R295" s="185"/>
      <c r="S295" s="185"/>
      <c r="T295" s="185"/>
      <c r="U295" s="185"/>
      <c r="V295" s="185"/>
    </row>
    <row r="296" spans="1:22" x14ac:dyDescent="0.25">
      <c r="A296" s="185"/>
      <c r="B296" s="185"/>
      <c r="C296" s="185"/>
      <c r="D296" s="185"/>
      <c r="E296" s="185"/>
      <c r="F296" s="185"/>
      <c r="G296" s="185"/>
      <c r="H296" s="185"/>
      <c r="I296" s="185"/>
      <c r="J296" s="185"/>
      <c r="K296" s="185"/>
      <c r="L296" s="185"/>
      <c r="M296" s="185"/>
      <c r="N296" s="185"/>
      <c r="O296" s="185"/>
      <c r="P296" s="185"/>
      <c r="Q296" s="185"/>
      <c r="R296" s="185"/>
      <c r="S296" s="185"/>
      <c r="T296" s="185"/>
      <c r="U296" s="185"/>
      <c r="V296" s="185"/>
    </row>
    <row r="297" spans="1:22" x14ac:dyDescent="0.25">
      <c r="A297" s="185"/>
      <c r="B297" s="185"/>
      <c r="C297" s="185"/>
      <c r="D297" s="185"/>
      <c r="E297" s="185"/>
      <c r="F297" s="185"/>
      <c r="G297" s="185"/>
      <c r="H297" s="185"/>
      <c r="I297" s="185"/>
      <c r="J297" s="185"/>
      <c r="K297" s="185"/>
      <c r="L297" s="185"/>
      <c r="M297" s="185"/>
      <c r="N297" s="185"/>
      <c r="O297" s="185"/>
      <c r="P297" s="185"/>
      <c r="Q297" s="185"/>
      <c r="R297" s="185"/>
      <c r="S297" s="185"/>
      <c r="T297" s="185"/>
      <c r="U297" s="185"/>
      <c r="V297" s="185"/>
    </row>
    <row r="298" spans="1:22" x14ac:dyDescent="0.25">
      <c r="A298" s="185"/>
      <c r="B298" s="185"/>
      <c r="C298" s="185"/>
      <c r="D298" s="185"/>
      <c r="E298" s="185"/>
      <c r="F298" s="185"/>
      <c r="G298" s="185"/>
      <c r="H298" s="185"/>
      <c r="I298" s="185"/>
      <c r="J298" s="185"/>
      <c r="K298" s="185"/>
      <c r="L298" s="185"/>
      <c r="M298" s="185"/>
      <c r="N298" s="185"/>
      <c r="O298" s="185"/>
      <c r="P298" s="185"/>
      <c r="Q298" s="185"/>
      <c r="R298" s="185"/>
      <c r="S298" s="185"/>
      <c r="T298" s="185"/>
      <c r="U298" s="185"/>
      <c r="V298" s="185"/>
    </row>
    <row r="299" spans="1:22" x14ac:dyDescent="0.25">
      <c r="A299" s="185"/>
      <c r="B299" s="185"/>
      <c r="C299" s="185"/>
      <c r="D299" s="185"/>
      <c r="E299" s="185"/>
      <c r="F299" s="185"/>
      <c r="G299" s="185"/>
      <c r="H299" s="185"/>
      <c r="I299" s="185"/>
      <c r="J299" s="185"/>
      <c r="K299" s="185"/>
      <c r="L299" s="185"/>
      <c r="M299" s="185"/>
      <c r="N299" s="185"/>
      <c r="O299" s="185"/>
      <c r="P299" s="185"/>
      <c r="Q299" s="185"/>
      <c r="R299" s="185"/>
      <c r="S299" s="185"/>
      <c r="T299" s="185"/>
      <c r="U299" s="185"/>
      <c r="V299" s="185"/>
    </row>
    <row r="300" spans="1:22" x14ac:dyDescent="0.25">
      <c r="A300" s="185"/>
      <c r="B300" s="185"/>
      <c r="C300" s="185"/>
      <c r="D300" s="185"/>
      <c r="E300" s="185"/>
      <c r="F300" s="185"/>
      <c r="G300" s="185"/>
      <c r="H300" s="185"/>
      <c r="I300" s="185"/>
      <c r="J300" s="185"/>
      <c r="K300" s="185"/>
      <c r="L300" s="185"/>
      <c r="M300" s="185"/>
      <c r="N300" s="185"/>
      <c r="O300" s="185"/>
      <c r="P300" s="185"/>
      <c r="Q300" s="185"/>
      <c r="R300" s="185"/>
      <c r="S300" s="185"/>
      <c r="T300" s="185"/>
      <c r="U300" s="185"/>
      <c r="V300" s="185"/>
    </row>
    <row r="301" spans="1:22" x14ac:dyDescent="0.25">
      <c r="A301" s="185"/>
      <c r="B301" s="185"/>
      <c r="C301" s="185"/>
      <c r="D301" s="185"/>
      <c r="E301" s="185"/>
      <c r="F301" s="185"/>
      <c r="G301" s="185"/>
      <c r="H301" s="185"/>
      <c r="I301" s="185"/>
      <c r="J301" s="185"/>
      <c r="K301" s="185"/>
      <c r="L301" s="185"/>
      <c r="M301" s="185"/>
      <c r="N301" s="185"/>
      <c r="O301" s="185"/>
      <c r="P301" s="185"/>
      <c r="Q301" s="185"/>
      <c r="R301" s="185"/>
      <c r="S301" s="185"/>
      <c r="T301" s="185"/>
      <c r="U301" s="185"/>
      <c r="V301" s="185"/>
    </row>
    <row r="302" spans="1:22" x14ac:dyDescent="0.25">
      <c r="A302" s="185"/>
      <c r="B302" s="185"/>
      <c r="C302" s="185"/>
      <c r="D302" s="185"/>
      <c r="E302" s="185"/>
      <c r="F302" s="185"/>
      <c r="G302" s="185"/>
      <c r="H302" s="185"/>
      <c r="I302" s="185"/>
      <c r="J302" s="185"/>
      <c r="K302" s="185"/>
      <c r="L302" s="185"/>
      <c r="M302" s="185"/>
      <c r="N302" s="185"/>
      <c r="O302" s="185"/>
      <c r="P302" s="185"/>
      <c r="Q302" s="185"/>
      <c r="R302" s="185"/>
      <c r="S302" s="185"/>
      <c r="T302" s="185"/>
      <c r="U302" s="185"/>
      <c r="V302" s="185"/>
    </row>
    <row r="303" spans="1:22" x14ac:dyDescent="0.25">
      <c r="A303" s="185"/>
      <c r="B303" s="185"/>
      <c r="C303" s="185"/>
      <c r="D303" s="185"/>
      <c r="E303" s="185"/>
      <c r="F303" s="185"/>
      <c r="G303" s="185"/>
      <c r="H303" s="185"/>
      <c r="I303" s="185"/>
      <c r="J303" s="185"/>
      <c r="K303" s="185"/>
      <c r="L303" s="185"/>
      <c r="M303" s="185"/>
      <c r="N303" s="185"/>
      <c r="O303" s="185"/>
      <c r="P303" s="185"/>
      <c r="Q303" s="185"/>
      <c r="R303" s="185"/>
      <c r="S303" s="185"/>
      <c r="T303" s="185"/>
      <c r="U303" s="185"/>
      <c r="V303" s="185"/>
    </row>
    <row r="304" spans="1:22" x14ac:dyDescent="0.25">
      <c r="A304" s="185"/>
      <c r="B304" s="185"/>
      <c r="C304" s="185"/>
      <c r="D304" s="185"/>
      <c r="E304" s="185"/>
      <c r="F304" s="185"/>
      <c r="G304" s="185"/>
      <c r="H304" s="185"/>
      <c r="I304" s="185"/>
      <c r="J304" s="185"/>
      <c r="K304" s="185"/>
      <c r="L304" s="185"/>
      <c r="M304" s="185"/>
      <c r="N304" s="185"/>
      <c r="O304" s="185"/>
      <c r="P304" s="185"/>
      <c r="Q304" s="185"/>
      <c r="R304" s="185"/>
      <c r="S304" s="185"/>
      <c r="T304" s="185"/>
      <c r="U304" s="185"/>
      <c r="V304" s="185"/>
    </row>
    <row r="305" spans="1:22" x14ac:dyDescent="0.25">
      <c r="A305" s="185"/>
      <c r="B305" s="185"/>
      <c r="C305" s="185"/>
      <c r="D305" s="185"/>
      <c r="E305" s="185"/>
      <c r="F305" s="185"/>
      <c r="G305" s="185"/>
      <c r="H305" s="185"/>
      <c r="I305" s="185"/>
      <c r="J305" s="185"/>
      <c r="K305" s="185"/>
      <c r="L305" s="185"/>
      <c r="M305" s="185"/>
      <c r="N305" s="185"/>
      <c r="O305" s="185"/>
      <c r="P305" s="185"/>
      <c r="Q305" s="185"/>
      <c r="R305" s="185"/>
      <c r="S305" s="185"/>
      <c r="T305" s="185"/>
      <c r="U305" s="185"/>
      <c r="V305" s="185"/>
    </row>
    <row r="306" spans="1:22" x14ac:dyDescent="0.25">
      <c r="A306" s="185"/>
      <c r="B306" s="185"/>
      <c r="C306" s="185"/>
      <c r="D306" s="185"/>
      <c r="E306" s="185"/>
      <c r="F306" s="185"/>
      <c r="G306" s="185"/>
      <c r="H306" s="185"/>
      <c r="I306" s="185"/>
      <c r="J306" s="185"/>
      <c r="K306" s="185"/>
      <c r="L306" s="185"/>
      <c r="M306" s="185"/>
      <c r="N306" s="185"/>
      <c r="O306" s="185"/>
      <c r="P306" s="185"/>
      <c r="Q306" s="185"/>
      <c r="R306" s="185"/>
      <c r="S306" s="185"/>
      <c r="T306" s="185"/>
      <c r="U306" s="185"/>
      <c r="V306" s="185"/>
    </row>
    <row r="307" spans="1:22" x14ac:dyDescent="0.25">
      <c r="A307" s="185"/>
      <c r="B307" s="185"/>
      <c r="C307" s="185"/>
      <c r="D307" s="185"/>
      <c r="E307" s="185"/>
      <c r="F307" s="185"/>
      <c r="G307" s="185"/>
      <c r="H307" s="185"/>
      <c r="I307" s="185"/>
      <c r="J307" s="185"/>
      <c r="K307" s="185"/>
      <c r="L307" s="185"/>
      <c r="M307" s="185"/>
      <c r="N307" s="185"/>
      <c r="O307" s="185"/>
      <c r="P307" s="185"/>
      <c r="Q307" s="185"/>
      <c r="R307" s="185"/>
      <c r="S307" s="185"/>
      <c r="T307" s="185"/>
      <c r="U307" s="185"/>
      <c r="V307" s="185"/>
    </row>
    <row r="308" spans="1:22" x14ac:dyDescent="0.25">
      <c r="A308" s="185"/>
      <c r="B308" s="185"/>
      <c r="C308" s="185"/>
      <c r="D308" s="185"/>
      <c r="E308" s="185"/>
      <c r="F308" s="185"/>
      <c r="G308" s="185"/>
      <c r="H308" s="185"/>
      <c r="I308" s="185"/>
      <c r="J308" s="185"/>
      <c r="K308" s="185"/>
      <c r="L308" s="185"/>
      <c r="M308" s="185"/>
      <c r="N308" s="185"/>
      <c r="O308" s="185"/>
      <c r="P308" s="185"/>
      <c r="Q308" s="185"/>
      <c r="R308" s="185"/>
      <c r="S308" s="185"/>
      <c r="T308" s="185"/>
      <c r="U308" s="185"/>
      <c r="V308" s="185"/>
    </row>
    <row r="309" spans="1:22" x14ac:dyDescent="0.25">
      <c r="A309" s="185"/>
      <c r="B309" s="185"/>
      <c r="C309" s="185"/>
      <c r="D309" s="185"/>
      <c r="E309" s="185"/>
      <c r="F309" s="185"/>
      <c r="G309" s="185"/>
      <c r="H309" s="185"/>
      <c r="I309" s="185"/>
      <c r="J309" s="185"/>
      <c r="K309" s="185"/>
      <c r="L309" s="185"/>
      <c r="M309" s="185"/>
      <c r="N309" s="185"/>
      <c r="O309" s="185"/>
      <c r="P309" s="185"/>
      <c r="Q309" s="185"/>
      <c r="R309" s="185"/>
      <c r="S309" s="185"/>
      <c r="T309" s="185"/>
      <c r="U309" s="185"/>
      <c r="V309" s="185"/>
    </row>
    <row r="310" spans="1:22" x14ac:dyDescent="0.25">
      <c r="A310" s="185"/>
      <c r="B310" s="185"/>
      <c r="C310" s="185"/>
      <c r="D310" s="185"/>
      <c r="E310" s="185"/>
      <c r="F310" s="185"/>
      <c r="G310" s="185"/>
      <c r="H310" s="185"/>
      <c r="I310" s="185"/>
      <c r="J310" s="185"/>
      <c r="K310" s="185"/>
      <c r="L310" s="185"/>
      <c r="M310" s="185"/>
      <c r="N310" s="185"/>
      <c r="O310" s="185"/>
      <c r="P310" s="185"/>
      <c r="Q310" s="185"/>
      <c r="R310" s="185"/>
      <c r="S310" s="185"/>
      <c r="T310" s="185"/>
      <c r="U310" s="185"/>
      <c r="V310" s="185"/>
    </row>
    <row r="311" spans="1:22" x14ac:dyDescent="0.25">
      <c r="A311" s="185"/>
      <c r="B311" s="185"/>
      <c r="C311" s="185"/>
      <c r="D311" s="185"/>
      <c r="E311" s="185"/>
      <c r="F311" s="185"/>
      <c r="G311" s="185"/>
      <c r="H311" s="185"/>
      <c r="I311" s="185"/>
      <c r="J311" s="185"/>
      <c r="K311" s="185"/>
      <c r="L311" s="185"/>
      <c r="M311" s="185"/>
      <c r="N311" s="185"/>
      <c r="O311" s="185"/>
      <c r="P311" s="185"/>
      <c r="Q311" s="185"/>
      <c r="R311" s="185"/>
      <c r="S311" s="185"/>
      <c r="T311" s="185"/>
      <c r="U311" s="185"/>
      <c r="V311" s="185"/>
    </row>
    <row r="312" spans="1:22" x14ac:dyDescent="0.25">
      <c r="A312" s="185"/>
      <c r="B312" s="185"/>
      <c r="C312" s="185"/>
      <c r="D312" s="185"/>
      <c r="E312" s="185"/>
      <c r="F312" s="185"/>
      <c r="G312" s="185"/>
      <c r="H312" s="185"/>
      <c r="I312" s="185"/>
      <c r="J312" s="185"/>
      <c r="K312" s="185"/>
      <c r="L312" s="185"/>
      <c r="M312" s="185"/>
      <c r="N312" s="185"/>
      <c r="O312" s="185"/>
      <c r="P312" s="185"/>
      <c r="Q312" s="185"/>
      <c r="R312" s="185"/>
      <c r="S312" s="185"/>
      <c r="T312" s="185"/>
      <c r="U312" s="185"/>
      <c r="V312" s="185"/>
    </row>
    <row r="313" spans="1:22" x14ac:dyDescent="0.25">
      <c r="A313" s="185"/>
      <c r="B313" s="185"/>
      <c r="C313" s="185"/>
      <c r="D313" s="185"/>
      <c r="E313" s="185"/>
      <c r="F313" s="185"/>
      <c r="G313" s="185"/>
      <c r="H313" s="185"/>
      <c r="I313" s="185"/>
      <c r="J313" s="185"/>
      <c r="K313" s="185"/>
      <c r="L313" s="185"/>
      <c r="M313" s="185"/>
      <c r="N313" s="185"/>
      <c r="O313" s="185"/>
      <c r="P313" s="185"/>
      <c r="Q313" s="185"/>
      <c r="R313" s="185"/>
      <c r="S313" s="185"/>
      <c r="T313" s="185"/>
      <c r="U313" s="185"/>
      <c r="V313" s="185"/>
    </row>
    <row r="314" spans="1:22" x14ac:dyDescent="0.25">
      <c r="A314" s="185"/>
      <c r="B314" s="185"/>
      <c r="C314" s="185"/>
      <c r="D314" s="185"/>
      <c r="E314" s="185"/>
      <c r="F314" s="185"/>
      <c r="G314" s="185"/>
      <c r="H314" s="185"/>
      <c r="I314" s="185"/>
      <c r="J314" s="185"/>
      <c r="K314" s="185"/>
      <c r="L314" s="185"/>
      <c r="M314" s="185"/>
      <c r="N314" s="185"/>
      <c r="O314" s="185"/>
      <c r="P314" s="185"/>
      <c r="Q314" s="185"/>
      <c r="R314" s="185"/>
      <c r="S314" s="185"/>
      <c r="T314" s="185"/>
      <c r="U314" s="185"/>
      <c r="V314" s="185"/>
    </row>
    <row r="315" spans="1:22" x14ac:dyDescent="0.25">
      <c r="A315" s="185"/>
      <c r="B315" s="185"/>
      <c r="C315" s="185"/>
      <c r="D315" s="185"/>
      <c r="E315" s="185"/>
      <c r="F315" s="185"/>
      <c r="G315" s="185"/>
      <c r="H315" s="185"/>
      <c r="I315" s="185"/>
      <c r="J315" s="185"/>
      <c r="K315" s="185"/>
      <c r="L315" s="185"/>
      <c r="M315" s="185"/>
      <c r="N315" s="185"/>
      <c r="O315" s="185"/>
      <c r="P315" s="185"/>
      <c r="Q315" s="185"/>
      <c r="R315" s="185"/>
      <c r="S315" s="185"/>
      <c r="T315" s="185"/>
      <c r="U315" s="185"/>
      <c r="V315" s="185"/>
    </row>
    <row r="316" spans="1:22" x14ac:dyDescent="0.25">
      <c r="A316" s="185"/>
      <c r="B316" s="185"/>
      <c r="C316" s="185"/>
      <c r="D316" s="185"/>
      <c r="E316" s="185"/>
      <c r="F316" s="185"/>
      <c r="G316" s="185"/>
      <c r="H316" s="185"/>
      <c r="I316" s="185"/>
      <c r="J316" s="185"/>
      <c r="K316" s="185"/>
      <c r="L316" s="185"/>
      <c r="M316" s="185"/>
      <c r="N316" s="185"/>
      <c r="O316" s="185"/>
      <c r="P316" s="185"/>
      <c r="Q316" s="185"/>
      <c r="R316" s="185"/>
      <c r="S316" s="185"/>
      <c r="T316" s="185"/>
      <c r="U316" s="185"/>
      <c r="V316" s="185"/>
    </row>
    <row r="317" spans="1:22" x14ac:dyDescent="0.25">
      <c r="A317" s="185"/>
      <c r="B317" s="185"/>
      <c r="C317" s="185"/>
      <c r="D317" s="185"/>
      <c r="E317" s="185"/>
      <c r="F317" s="185"/>
      <c r="G317" s="185"/>
      <c r="H317" s="185"/>
      <c r="I317" s="185"/>
      <c r="J317" s="185"/>
      <c r="K317" s="185"/>
      <c r="L317" s="185"/>
      <c r="M317" s="185"/>
      <c r="N317" s="185"/>
      <c r="O317" s="185"/>
      <c r="P317" s="185"/>
      <c r="Q317" s="185"/>
      <c r="R317" s="185"/>
      <c r="S317" s="185"/>
      <c r="T317" s="185"/>
      <c r="U317" s="185"/>
      <c r="V317" s="185"/>
    </row>
    <row r="318" spans="1:22" x14ac:dyDescent="0.25">
      <c r="A318" s="185"/>
      <c r="B318" s="185"/>
      <c r="C318" s="185"/>
      <c r="D318" s="185"/>
      <c r="E318" s="185"/>
      <c r="F318" s="185"/>
      <c r="G318" s="185"/>
      <c r="H318" s="185"/>
      <c r="I318" s="185"/>
      <c r="J318" s="185"/>
      <c r="K318" s="185"/>
      <c r="L318" s="185"/>
      <c r="M318" s="185"/>
      <c r="N318" s="185"/>
      <c r="O318" s="185"/>
      <c r="P318" s="185"/>
      <c r="Q318" s="185"/>
      <c r="R318" s="185"/>
      <c r="S318" s="185"/>
      <c r="T318" s="185"/>
      <c r="U318" s="185"/>
      <c r="V318" s="185"/>
    </row>
    <row r="319" spans="1:22" x14ac:dyDescent="0.25">
      <c r="A319" s="185"/>
      <c r="B319" s="185"/>
      <c r="C319" s="185"/>
      <c r="D319" s="185"/>
      <c r="E319" s="185"/>
      <c r="F319" s="185"/>
      <c r="G319" s="185"/>
      <c r="H319" s="185"/>
      <c r="I319" s="185"/>
      <c r="J319" s="185"/>
      <c r="K319" s="185"/>
      <c r="L319" s="185"/>
      <c r="M319" s="185"/>
      <c r="N319" s="185"/>
      <c r="O319" s="185"/>
      <c r="P319" s="185"/>
      <c r="Q319" s="185"/>
      <c r="R319" s="185"/>
      <c r="S319" s="185"/>
      <c r="T319" s="185"/>
      <c r="U319" s="185"/>
      <c r="V319" s="185"/>
    </row>
    <row r="320" spans="1:22" x14ac:dyDescent="0.25">
      <c r="A320" s="185"/>
      <c r="B320" s="185"/>
      <c r="C320" s="185"/>
      <c r="D320" s="185"/>
      <c r="E320" s="185"/>
      <c r="F320" s="185"/>
      <c r="G320" s="185"/>
      <c r="H320" s="185"/>
      <c r="I320" s="185"/>
      <c r="J320" s="185"/>
      <c r="K320" s="185"/>
      <c r="L320" s="185"/>
      <c r="M320" s="185"/>
      <c r="N320" s="185"/>
      <c r="O320" s="185"/>
      <c r="P320" s="185"/>
      <c r="Q320" s="185"/>
      <c r="R320" s="185"/>
      <c r="S320" s="185"/>
      <c r="T320" s="185"/>
      <c r="U320" s="185"/>
      <c r="V320" s="185"/>
    </row>
    <row r="321" spans="1:22" x14ac:dyDescent="0.25">
      <c r="A321" s="185"/>
      <c r="B321" s="185"/>
      <c r="C321" s="185"/>
      <c r="D321" s="185"/>
      <c r="E321" s="185"/>
      <c r="F321" s="185"/>
      <c r="G321" s="185"/>
      <c r="H321" s="185"/>
      <c r="I321" s="185"/>
      <c r="J321" s="185"/>
      <c r="K321" s="185"/>
      <c r="L321" s="185"/>
      <c r="M321" s="185"/>
      <c r="N321" s="185"/>
      <c r="O321" s="185"/>
      <c r="P321" s="185"/>
      <c r="Q321" s="185"/>
      <c r="R321" s="185"/>
      <c r="S321" s="185"/>
      <c r="T321" s="185"/>
      <c r="U321" s="185"/>
      <c r="V321" s="185"/>
    </row>
    <row r="322" spans="1:22" x14ac:dyDescent="0.25">
      <c r="A322" s="185"/>
      <c r="B322" s="185"/>
      <c r="C322" s="185"/>
      <c r="D322" s="185"/>
      <c r="E322" s="185"/>
      <c r="F322" s="185"/>
      <c r="G322" s="185"/>
      <c r="H322" s="185"/>
      <c r="I322" s="185"/>
      <c r="J322" s="185"/>
      <c r="K322" s="185"/>
      <c r="L322" s="185"/>
      <c r="M322" s="185"/>
      <c r="N322" s="185"/>
      <c r="O322" s="185"/>
      <c r="P322" s="185"/>
      <c r="Q322" s="185"/>
      <c r="R322" s="185"/>
      <c r="S322" s="185"/>
      <c r="T322" s="185"/>
      <c r="U322" s="185"/>
      <c r="V322" s="185"/>
    </row>
    <row r="323" spans="1:22" x14ac:dyDescent="0.25">
      <c r="A323" s="185"/>
      <c r="B323" s="185"/>
      <c r="C323" s="185"/>
      <c r="D323" s="185"/>
      <c r="E323" s="185"/>
      <c r="F323" s="185"/>
      <c r="G323" s="185"/>
      <c r="H323" s="185"/>
      <c r="I323" s="185"/>
      <c r="J323" s="185"/>
      <c r="K323" s="185"/>
      <c r="L323" s="185"/>
      <c r="M323" s="185"/>
      <c r="N323" s="185"/>
      <c r="O323" s="185"/>
      <c r="P323" s="185"/>
      <c r="Q323" s="185"/>
      <c r="R323" s="185"/>
      <c r="S323" s="185"/>
      <c r="T323" s="185"/>
      <c r="U323" s="185"/>
      <c r="V323" s="185"/>
    </row>
    <row r="324" spans="1:22" x14ac:dyDescent="0.25">
      <c r="A324" s="185"/>
      <c r="B324" s="185"/>
      <c r="C324" s="185"/>
      <c r="D324" s="185"/>
      <c r="E324" s="185"/>
      <c r="F324" s="185"/>
      <c r="G324" s="185"/>
      <c r="H324" s="185"/>
      <c r="I324" s="185"/>
      <c r="J324" s="185"/>
      <c r="K324" s="185"/>
      <c r="L324" s="185"/>
      <c r="M324" s="185"/>
      <c r="N324" s="185"/>
      <c r="O324" s="185"/>
      <c r="P324" s="185"/>
      <c r="Q324" s="185"/>
      <c r="R324" s="185"/>
      <c r="S324" s="185"/>
      <c r="T324" s="185"/>
      <c r="U324" s="185"/>
      <c r="V324" s="185"/>
    </row>
    <row r="325" spans="1:22" x14ac:dyDescent="0.25">
      <c r="A325" s="185"/>
      <c r="B325" s="185"/>
      <c r="C325" s="185"/>
      <c r="D325" s="185"/>
      <c r="E325" s="185"/>
      <c r="F325" s="185"/>
      <c r="G325" s="185"/>
      <c r="H325" s="185"/>
      <c r="I325" s="185"/>
      <c r="J325" s="185"/>
      <c r="K325" s="185"/>
      <c r="L325" s="185"/>
      <c r="M325" s="185"/>
      <c r="N325" s="185"/>
      <c r="O325" s="185"/>
      <c r="P325" s="185"/>
      <c r="Q325" s="185"/>
      <c r="R325" s="185"/>
      <c r="S325" s="185"/>
      <c r="T325" s="185"/>
      <c r="U325" s="185"/>
      <c r="V325" s="185"/>
    </row>
    <row r="326" spans="1:22" x14ac:dyDescent="0.25">
      <c r="A326" s="185"/>
      <c r="B326" s="185"/>
      <c r="C326" s="185"/>
      <c r="D326" s="185"/>
      <c r="E326" s="185"/>
      <c r="F326" s="185"/>
      <c r="G326" s="185"/>
      <c r="H326" s="185"/>
      <c r="I326" s="185"/>
      <c r="J326" s="185"/>
      <c r="K326" s="185"/>
      <c r="L326" s="185"/>
      <c r="M326" s="185"/>
      <c r="N326" s="185"/>
      <c r="O326" s="185"/>
      <c r="P326" s="185"/>
      <c r="Q326" s="185"/>
      <c r="R326" s="185"/>
      <c r="S326" s="185"/>
      <c r="T326" s="185"/>
      <c r="U326" s="185"/>
      <c r="V326" s="185"/>
    </row>
    <row r="327" spans="1:22" x14ac:dyDescent="0.25">
      <c r="A327" s="185"/>
      <c r="B327" s="185"/>
      <c r="C327" s="185"/>
      <c r="D327" s="185"/>
      <c r="E327" s="185"/>
      <c r="F327" s="185"/>
      <c r="G327" s="185"/>
      <c r="H327" s="185"/>
      <c r="I327" s="185"/>
      <c r="J327" s="185"/>
      <c r="K327" s="185"/>
      <c r="L327" s="185"/>
      <c r="M327" s="185"/>
      <c r="N327" s="185"/>
      <c r="O327" s="185"/>
      <c r="P327" s="185"/>
      <c r="Q327" s="185"/>
      <c r="R327" s="185"/>
      <c r="S327" s="185"/>
      <c r="T327" s="185"/>
      <c r="U327" s="185"/>
      <c r="V327" s="185"/>
    </row>
    <row r="328" spans="1:22" x14ac:dyDescent="0.25">
      <c r="A328" s="185"/>
      <c r="B328" s="185"/>
      <c r="C328" s="185"/>
      <c r="D328" s="185"/>
      <c r="E328" s="185"/>
      <c r="F328" s="185"/>
      <c r="G328" s="185"/>
      <c r="H328" s="185"/>
      <c r="I328" s="185"/>
      <c r="J328" s="185"/>
      <c r="K328" s="185"/>
      <c r="L328" s="185"/>
      <c r="M328" s="185"/>
      <c r="N328" s="185"/>
      <c r="O328" s="185"/>
      <c r="P328" s="185"/>
      <c r="Q328" s="185"/>
      <c r="R328" s="185"/>
      <c r="S328" s="185"/>
      <c r="T328" s="185"/>
      <c r="U328" s="185"/>
      <c r="V328" s="185"/>
    </row>
    <row r="329" spans="1:22" x14ac:dyDescent="0.25">
      <c r="A329" s="185"/>
      <c r="B329" s="185"/>
      <c r="C329" s="185"/>
      <c r="D329" s="185"/>
      <c r="E329" s="185"/>
      <c r="F329" s="185"/>
      <c r="G329" s="185"/>
      <c r="H329" s="185"/>
      <c r="I329" s="185"/>
      <c r="J329" s="185"/>
      <c r="K329" s="185"/>
      <c r="L329" s="185"/>
      <c r="M329" s="185"/>
      <c r="N329" s="185"/>
      <c r="O329" s="185"/>
      <c r="P329" s="185"/>
      <c r="Q329" s="185"/>
      <c r="R329" s="185"/>
      <c r="S329" s="185"/>
      <c r="T329" s="185"/>
      <c r="U329" s="185"/>
      <c r="V329" s="185"/>
    </row>
    <row r="330" spans="1:22" x14ac:dyDescent="0.25">
      <c r="A330" s="185"/>
      <c r="B330" s="185"/>
      <c r="C330" s="185"/>
      <c r="D330" s="185"/>
      <c r="E330" s="185"/>
      <c r="F330" s="185"/>
      <c r="G330" s="185"/>
      <c r="H330" s="185"/>
      <c r="I330" s="185"/>
      <c r="J330" s="185"/>
      <c r="K330" s="185"/>
      <c r="L330" s="185"/>
      <c r="M330" s="185"/>
      <c r="N330" s="185"/>
      <c r="O330" s="185"/>
      <c r="P330" s="185"/>
      <c r="Q330" s="185"/>
      <c r="R330" s="185"/>
      <c r="S330" s="185"/>
      <c r="T330" s="185"/>
      <c r="U330" s="185"/>
      <c r="V330" s="185"/>
    </row>
    <row r="331" spans="1:22" x14ac:dyDescent="0.25">
      <c r="A331" s="185"/>
      <c r="B331" s="185"/>
      <c r="C331" s="185"/>
      <c r="D331" s="185"/>
      <c r="E331" s="185"/>
      <c r="F331" s="185"/>
      <c r="G331" s="185"/>
      <c r="H331" s="185"/>
      <c r="I331" s="185"/>
      <c r="J331" s="185"/>
      <c r="K331" s="185"/>
      <c r="L331" s="185"/>
      <c r="M331" s="185"/>
      <c r="N331" s="185"/>
      <c r="O331" s="185"/>
      <c r="P331" s="185"/>
      <c r="Q331" s="185"/>
      <c r="R331" s="185"/>
      <c r="S331" s="185"/>
      <c r="T331" s="185"/>
      <c r="U331" s="185"/>
      <c r="V331" s="185"/>
    </row>
    <row r="332" spans="1:22" x14ac:dyDescent="0.25">
      <c r="A332" s="185"/>
      <c r="B332" s="185"/>
      <c r="C332" s="185"/>
      <c r="D332" s="185"/>
      <c r="E332" s="185"/>
      <c r="F332" s="185"/>
      <c r="G332" s="185"/>
      <c r="H332" s="185"/>
      <c r="I332" s="185"/>
      <c r="J332" s="185"/>
      <c r="K332" s="185"/>
      <c r="L332" s="185"/>
      <c r="M332" s="185"/>
      <c r="N332" s="185"/>
      <c r="O332" s="185"/>
      <c r="P332" s="185"/>
      <c r="Q332" s="185"/>
      <c r="R332" s="185"/>
      <c r="S332" s="185"/>
      <c r="T332" s="185"/>
      <c r="U332" s="185"/>
      <c r="V332" s="185"/>
    </row>
    <row r="333" spans="1:22" x14ac:dyDescent="0.25">
      <c r="A333" s="185"/>
      <c r="B333" s="185"/>
      <c r="C333" s="185"/>
      <c r="D333" s="185"/>
      <c r="E333" s="185"/>
      <c r="F333" s="185"/>
      <c r="G333" s="185"/>
      <c r="H333" s="185"/>
      <c r="I333" s="185"/>
      <c r="J333" s="185"/>
      <c r="K333" s="185"/>
      <c r="L333" s="185"/>
      <c r="M333" s="185"/>
      <c r="N333" s="185"/>
      <c r="O333" s="185"/>
      <c r="P333" s="185"/>
      <c r="Q333" s="185"/>
      <c r="R333" s="185"/>
      <c r="S333" s="185"/>
      <c r="T333" s="185"/>
      <c r="U333" s="185"/>
      <c r="V333" s="185"/>
    </row>
    <row r="334" spans="1:22" x14ac:dyDescent="0.25">
      <c r="A334" s="185"/>
      <c r="B334" s="185"/>
      <c r="C334" s="185"/>
      <c r="D334" s="185"/>
      <c r="E334" s="185"/>
      <c r="F334" s="185"/>
      <c r="G334" s="185"/>
      <c r="H334" s="185"/>
      <c r="I334" s="185"/>
      <c r="J334" s="185"/>
      <c r="K334" s="185"/>
      <c r="L334" s="185"/>
      <c r="M334" s="185"/>
      <c r="N334" s="185"/>
      <c r="O334" s="185"/>
      <c r="P334" s="185"/>
      <c r="Q334" s="185"/>
      <c r="R334" s="185"/>
      <c r="S334" s="185"/>
      <c r="T334" s="185"/>
      <c r="U334" s="185"/>
      <c r="V334" s="185"/>
    </row>
    <row r="335" spans="1:22" x14ac:dyDescent="0.25">
      <c r="A335" s="185"/>
      <c r="B335" s="185"/>
      <c r="C335" s="185"/>
      <c r="D335" s="185"/>
      <c r="E335" s="185"/>
      <c r="F335" s="185"/>
      <c r="G335" s="185"/>
      <c r="H335" s="185"/>
      <c r="I335" s="185"/>
      <c r="J335" s="185"/>
      <c r="K335" s="185"/>
      <c r="L335" s="185"/>
      <c r="M335" s="185"/>
      <c r="N335" s="185"/>
      <c r="O335" s="185"/>
      <c r="P335" s="185"/>
      <c r="Q335" s="185"/>
      <c r="R335" s="185"/>
      <c r="S335" s="185"/>
      <c r="T335" s="185"/>
      <c r="U335" s="185"/>
      <c r="V335" s="185"/>
    </row>
    <row r="336" spans="1:22" x14ac:dyDescent="0.25">
      <c r="A336" s="185"/>
      <c r="B336" s="185"/>
      <c r="C336" s="185"/>
      <c r="D336" s="185"/>
      <c r="E336" s="185"/>
      <c r="F336" s="185"/>
      <c r="G336" s="185"/>
      <c r="H336" s="185"/>
      <c r="I336" s="185"/>
      <c r="J336" s="185"/>
      <c r="K336" s="185"/>
      <c r="L336" s="185"/>
      <c r="M336" s="185"/>
      <c r="N336" s="185"/>
      <c r="O336" s="185"/>
      <c r="P336" s="185"/>
      <c r="Q336" s="185"/>
      <c r="R336" s="185"/>
      <c r="S336" s="185"/>
      <c r="T336" s="185"/>
      <c r="U336" s="185"/>
      <c r="V336" s="185"/>
    </row>
    <row r="337" spans="1:22" x14ac:dyDescent="0.25">
      <c r="A337" s="185"/>
      <c r="B337" s="185"/>
      <c r="C337" s="185"/>
      <c r="D337" s="185"/>
      <c r="E337" s="185"/>
      <c r="F337" s="185"/>
      <c r="G337" s="185"/>
      <c r="H337" s="185"/>
      <c r="I337" s="185"/>
      <c r="J337" s="185"/>
      <c r="K337" s="185"/>
      <c r="L337" s="185"/>
      <c r="M337" s="185"/>
      <c r="N337" s="185"/>
      <c r="O337" s="185"/>
      <c r="P337" s="185"/>
      <c r="Q337" s="185"/>
      <c r="R337" s="185"/>
      <c r="S337" s="185"/>
      <c r="T337" s="185"/>
      <c r="U337" s="185"/>
      <c r="V337" s="185"/>
    </row>
    <row r="338" spans="1:22" x14ac:dyDescent="0.25">
      <c r="A338" s="185"/>
      <c r="B338" s="185"/>
      <c r="C338" s="185"/>
      <c r="D338" s="185"/>
      <c r="E338" s="185"/>
      <c r="F338" s="185"/>
      <c r="G338" s="185"/>
      <c r="H338" s="185"/>
      <c r="I338" s="185"/>
      <c r="J338" s="185"/>
      <c r="K338" s="185"/>
      <c r="L338" s="185"/>
      <c r="M338" s="185"/>
      <c r="N338" s="185"/>
      <c r="O338" s="185"/>
      <c r="P338" s="185"/>
      <c r="Q338" s="185"/>
      <c r="R338" s="185"/>
      <c r="S338" s="185"/>
      <c r="T338" s="185"/>
      <c r="U338" s="185"/>
      <c r="V338" s="18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8.7109375" style="49" customWidth="1"/>
    <col min="8" max="15" width="9" style="49" customWidth="1"/>
    <col min="16" max="27" width="9" style="48" customWidth="1"/>
    <col min="28" max="28" width="13.140625" style="48" customWidth="1"/>
    <col min="29" max="29" width="24.85546875" style="48" customWidth="1"/>
    <col min="30" max="30" width="9.140625" style="48"/>
    <col min="31" max="31" width="11" style="48" bestFit="1" customWidth="1"/>
    <col min="32" max="32" width="24" style="48" customWidth="1"/>
    <col min="33" max="16384" width="9.140625" style="48"/>
  </cols>
  <sheetData>
    <row r="1" spans="1:29" ht="18.75" x14ac:dyDescent="0.25">
      <c r="A1" s="49"/>
      <c r="B1" s="49"/>
      <c r="C1" s="49"/>
      <c r="D1" s="49"/>
      <c r="E1" s="49"/>
      <c r="F1" s="49"/>
      <c r="P1" s="49"/>
      <c r="Q1" s="49"/>
      <c r="AC1" s="28" t="s">
        <v>66</v>
      </c>
    </row>
    <row r="2" spans="1:29" ht="18.75" x14ac:dyDescent="0.3">
      <c r="A2" s="49"/>
      <c r="B2" s="49"/>
      <c r="C2" s="49"/>
      <c r="D2" s="49"/>
      <c r="E2" s="49"/>
      <c r="F2" s="49"/>
      <c r="P2" s="49"/>
      <c r="Q2" s="49"/>
      <c r="AC2" s="14" t="s">
        <v>8</v>
      </c>
    </row>
    <row r="3" spans="1:29" ht="18.75" x14ac:dyDescent="0.3">
      <c r="A3" s="49"/>
      <c r="B3" s="49"/>
      <c r="C3" s="49"/>
      <c r="D3" s="49"/>
      <c r="E3" s="49"/>
      <c r="F3" s="49"/>
      <c r="P3" s="49"/>
      <c r="Q3" s="49"/>
      <c r="AC3" s="14" t="s">
        <v>65</v>
      </c>
    </row>
    <row r="4" spans="1:29" ht="18.75" customHeight="1" x14ac:dyDescent="0.25">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49"/>
      <c r="B5" s="49"/>
      <c r="C5" s="49"/>
      <c r="D5" s="49"/>
      <c r="E5" s="49"/>
      <c r="F5" s="49"/>
      <c r="P5" s="49"/>
      <c r="Q5" s="49"/>
      <c r="AC5" s="14"/>
    </row>
    <row r="6" spans="1:29"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446"/>
      <c r="AB6" s="446"/>
      <c r="AC6" s="446"/>
    </row>
    <row r="7" spans="1:29" ht="18.75" x14ac:dyDescent="0.25">
      <c r="A7" s="140"/>
      <c r="B7" s="140"/>
      <c r="C7" s="140"/>
      <c r="D7" s="140"/>
      <c r="E7" s="140"/>
      <c r="F7" s="140"/>
      <c r="G7" s="140"/>
      <c r="H7" s="140"/>
      <c r="I7" s="140"/>
      <c r="J7" s="140"/>
      <c r="K7" s="140"/>
      <c r="L7" s="140"/>
      <c r="M7" s="140"/>
      <c r="N7" s="140"/>
      <c r="O7" s="140"/>
      <c r="P7" s="61"/>
      <c r="Q7" s="61"/>
      <c r="R7" s="61"/>
      <c r="S7" s="61"/>
      <c r="T7" s="61"/>
      <c r="U7" s="61"/>
      <c r="V7" s="61"/>
      <c r="W7" s="61"/>
      <c r="X7" s="61"/>
      <c r="Y7" s="61"/>
      <c r="Z7" s="61"/>
      <c r="AA7" s="61"/>
      <c r="AB7" s="61"/>
      <c r="AC7" s="61"/>
    </row>
    <row r="8" spans="1:29" x14ac:dyDescent="0.25">
      <c r="A8" s="447" t="str">
        <f>'1. паспорт местоположение'!A9:C9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140"/>
      <c r="B10" s="140"/>
      <c r="C10" s="140"/>
      <c r="D10" s="140"/>
      <c r="E10" s="140"/>
      <c r="F10" s="140"/>
      <c r="G10" s="140"/>
      <c r="H10" s="140"/>
      <c r="I10" s="140"/>
      <c r="J10" s="140"/>
      <c r="K10" s="140"/>
      <c r="L10" s="140"/>
      <c r="M10" s="140"/>
      <c r="N10" s="140"/>
      <c r="O10" s="140"/>
      <c r="P10" s="61"/>
      <c r="Q10" s="61"/>
      <c r="R10" s="61"/>
      <c r="S10" s="61"/>
      <c r="T10" s="61"/>
      <c r="U10" s="61"/>
      <c r="V10" s="61"/>
      <c r="W10" s="61"/>
      <c r="X10" s="61"/>
      <c r="Y10" s="61"/>
      <c r="Z10" s="61"/>
      <c r="AA10" s="61"/>
      <c r="AB10" s="61"/>
      <c r="AC10" s="61"/>
    </row>
    <row r="11" spans="1:29" x14ac:dyDescent="0.25">
      <c r="A11" s="447" t="str">
        <f>'1. паспорт местоположение'!A12:C12</f>
        <v>O_НМА-15-7</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10"/>
      <c r="B13" s="10"/>
      <c r="C13" s="10"/>
      <c r="D13" s="10"/>
      <c r="E13" s="10"/>
      <c r="F13" s="10"/>
      <c r="G13" s="10"/>
      <c r="H13" s="10"/>
      <c r="I13" s="10"/>
      <c r="J13" s="10"/>
      <c r="K13" s="10"/>
      <c r="L13" s="10"/>
      <c r="M13" s="10"/>
      <c r="N13" s="10"/>
      <c r="O13" s="10"/>
      <c r="P13" s="60"/>
      <c r="Q13" s="60"/>
      <c r="R13" s="60"/>
      <c r="S13" s="60"/>
      <c r="T13" s="60"/>
      <c r="U13" s="60"/>
      <c r="V13" s="60"/>
      <c r="W13" s="60"/>
      <c r="X13" s="60"/>
      <c r="Y13" s="60"/>
      <c r="Z13" s="60"/>
      <c r="AA13" s="60"/>
      <c r="AB13" s="60"/>
      <c r="AC13" s="60"/>
    </row>
    <row r="14" spans="1:29" x14ac:dyDescent="0.25">
      <c r="A14" s="447"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527"/>
      <c r="AB16" s="527"/>
      <c r="AC16" s="527"/>
    </row>
    <row r="17" spans="1:32" x14ac:dyDescent="0.25">
      <c r="A17" s="49"/>
      <c r="P17" s="49"/>
      <c r="Q17" s="49"/>
      <c r="R17" s="49"/>
      <c r="S17" s="49"/>
      <c r="T17" s="49"/>
      <c r="U17" s="49"/>
      <c r="V17" s="49"/>
      <c r="W17" s="49"/>
      <c r="X17" s="49"/>
      <c r="Y17" s="49"/>
      <c r="Z17" s="49"/>
      <c r="AA17" s="49"/>
      <c r="AB17" s="49"/>
    </row>
    <row r="18" spans="1:32" x14ac:dyDescent="0.25">
      <c r="A18" s="528" t="s">
        <v>487</v>
      </c>
      <c r="B18" s="528"/>
      <c r="C18" s="528"/>
      <c r="D18" s="528"/>
      <c r="E18" s="528"/>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row>
    <row r="19" spans="1:32" x14ac:dyDescent="0.25">
      <c r="A19" s="49"/>
      <c r="B19" s="49"/>
      <c r="C19" s="49"/>
      <c r="D19" s="49"/>
      <c r="E19" s="49"/>
      <c r="F19" s="49"/>
      <c r="P19" s="49"/>
      <c r="Q19" s="49"/>
      <c r="R19" s="49"/>
      <c r="S19" s="49"/>
      <c r="T19" s="49"/>
      <c r="U19" s="49"/>
      <c r="V19" s="49"/>
      <c r="W19" s="49"/>
      <c r="X19" s="49"/>
      <c r="Y19" s="49"/>
      <c r="Z19" s="49"/>
      <c r="AA19" s="49"/>
      <c r="AB19" s="49"/>
    </row>
    <row r="20" spans="1:32" ht="33" customHeight="1" x14ac:dyDescent="0.25">
      <c r="A20" s="518" t="s">
        <v>184</v>
      </c>
      <c r="B20" s="518" t="s">
        <v>183</v>
      </c>
      <c r="C20" s="517" t="s">
        <v>182</v>
      </c>
      <c r="D20" s="517"/>
      <c r="E20" s="521" t="s">
        <v>181</v>
      </c>
      <c r="F20" s="521"/>
      <c r="G20" s="522" t="s">
        <v>605</v>
      </c>
      <c r="H20" s="525" t="s">
        <v>584</v>
      </c>
      <c r="I20" s="526"/>
      <c r="J20" s="526"/>
      <c r="K20" s="526"/>
      <c r="L20" s="525" t="s">
        <v>585</v>
      </c>
      <c r="M20" s="526"/>
      <c r="N20" s="526"/>
      <c r="O20" s="526"/>
      <c r="P20" s="525" t="s">
        <v>589</v>
      </c>
      <c r="Q20" s="526"/>
      <c r="R20" s="526"/>
      <c r="S20" s="526"/>
      <c r="T20" s="525" t="s">
        <v>590</v>
      </c>
      <c r="U20" s="526"/>
      <c r="V20" s="526"/>
      <c r="W20" s="526"/>
      <c r="X20" s="525" t="s">
        <v>591</v>
      </c>
      <c r="Y20" s="526"/>
      <c r="Z20" s="526"/>
      <c r="AA20" s="526"/>
      <c r="AB20" s="529" t="s">
        <v>180</v>
      </c>
      <c r="AC20" s="529"/>
      <c r="AD20" s="59"/>
      <c r="AE20" s="59"/>
      <c r="AF20" s="59"/>
    </row>
    <row r="21" spans="1:32" ht="99.75" customHeight="1" x14ac:dyDescent="0.25">
      <c r="A21" s="519"/>
      <c r="B21" s="519"/>
      <c r="C21" s="517"/>
      <c r="D21" s="517"/>
      <c r="E21" s="521"/>
      <c r="F21" s="521"/>
      <c r="G21" s="523"/>
      <c r="H21" s="517" t="s">
        <v>2</v>
      </c>
      <c r="I21" s="517"/>
      <c r="J21" s="517" t="s">
        <v>9</v>
      </c>
      <c r="K21" s="517"/>
      <c r="L21" s="517" t="s">
        <v>2</v>
      </c>
      <c r="M21" s="517"/>
      <c r="N21" s="517" t="s">
        <v>9</v>
      </c>
      <c r="O21" s="517"/>
      <c r="P21" s="517" t="s">
        <v>2</v>
      </c>
      <c r="Q21" s="517"/>
      <c r="R21" s="517" t="s">
        <v>9</v>
      </c>
      <c r="S21" s="517"/>
      <c r="T21" s="517" t="s">
        <v>2</v>
      </c>
      <c r="U21" s="517"/>
      <c r="V21" s="517" t="s">
        <v>9</v>
      </c>
      <c r="W21" s="517"/>
      <c r="X21" s="517" t="s">
        <v>2</v>
      </c>
      <c r="Y21" s="517"/>
      <c r="Z21" s="517" t="s">
        <v>9</v>
      </c>
      <c r="AA21" s="517"/>
      <c r="AB21" s="529"/>
      <c r="AC21" s="529"/>
    </row>
    <row r="22" spans="1:32" ht="89.25" customHeight="1" x14ac:dyDescent="0.25">
      <c r="A22" s="520"/>
      <c r="B22" s="520"/>
      <c r="C22" s="342" t="s">
        <v>2</v>
      </c>
      <c r="D22" s="342" t="s">
        <v>556</v>
      </c>
      <c r="E22" s="213" t="s">
        <v>602</v>
      </c>
      <c r="F22" s="213" t="s">
        <v>617</v>
      </c>
      <c r="G22" s="524"/>
      <c r="H22" s="324" t="s">
        <v>468</v>
      </c>
      <c r="I22" s="324" t="s">
        <v>469</v>
      </c>
      <c r="J22" s="324" t="s">
        <v>468</v>
      </c>
      <c r="K22" s="324" t="s">
        <v>469</v>
      </c>
      <c r="L22" s="324" t="s">
        <v>468</v>
      </c>
      <c r="M22" s="324" t="s">
        <v>469</v>
      </c>
      <c r="N22" s="324" t="s">
        <v>468</v>
      </c>
      <c r="O22" s="324" t="s">
        <v>469</v>
      </c>
      <c r="P22" s="324" t="s">
        <v>468</v>
      </c>
      <c r="Q22" s="324" t="s">
        <v>469</v>
      </c>
      <c r="R22" s="324" t="s">
        <v>468</v>
      </c>
      <c r="S22" s="324" t="s">
        <v>469</v>
      </c>
      <c r="T22" s="324" t="s">
        <v>468</v>
      </c>
      <c r="U22" s="324" t="s">
        <v>469</v>
      </c>
      <c r="V22" s="324" t="s">
        <v>468</v>
      </c>
      <c r="W22" s="324" t="s">
        <v>469</v>
      </c>
      <c r="X22" s="324" t="s">
        <v>468</v>
      </c>
      <c r="Y22" s="324" t="s">
        <v>469</v>
      </c>
      <c r="Z22" s="324" t="s">
        <v>468</v>
      </c>
      <c r="AA22" s="324" t="s">
        <v>469</v>
      </c>
      <c r="AB22" s="428" t="s">
        <v>2</v>
      </c>
      <c r="AC22" s="428" t="s">
        <v>9</v>
      </c>
    </row>
    <row r="23" spans="1:32" ht="19.5" customHeight="1" x14ac:dyDescent="0.25">
      <c r="A23" s="341">
        <v>1</v>
      </c>
      <c r="B23" s="341">
        <v>2</v>
      </c>
      <c r="C23" s="341">
        <v>3</v>
      </c>
      <c r="D23" s="341">
        <v>4</v>
      </c>
      <c r="E23" s="341">
        <v>5</v>
      </c>
      <c r="F23" s="430">
        <v>6</v>
      </c>
      <c r="G23" s="341">
        <v>7</v>
      </c>
      <c r="H23" s="341">
        <v>8</v>
      </c>
      <c r="I23" s="341">
        <v>9</v>
      </c>
      <c r="J23" s="341">
        <v>10</v>
      </c>
      <c r="K23" s="341">
        <v>11</v>
      </c>
      <c r="L23" s="341">
        <v>12</v>
      </c>
      <c r="M23" s="341">
        <v>13</v>
      </c>
      <c r="N23" s="341">
        <v>14</v>
      </c>
      <c r="O23" s="341">
        <v>15</v>
      </c>
      <c r="P23" s="341">
        <v>16</v>
      </c>
      <c r="Q23" s="341">
        <v>17</v>
      </c>
      <c r="R23" s="341">
        <v>18</v>
      </c>
      <c r="S23" s="341">
        <v>19</v>
      </c>
      <c r="T23" s="341">
        <v>20</v>
      </c>
      <c r="U23" s="341">
        <v>21</v>
      </c>
      <c r="V23" s="341">
        <v>22</v>
      </c>
      <c r="W23" s="341">
        <v>23</v>
      </c>
      <c r="X23" s="341">
        <v>24</v>
      </c>
      <c r="Y23" s="341">
        <v>25</v>
      </c>
      <c r="Z23" s="341">
        <v>26</v>
      </c>
      <c r="AA23" s="341">
        <v>27</v>
      </c>
      <c r="AB23" s="341">
        <v>28</v>
      </c>
      <c r="AC23" s="341">
        <v>29</v>
      </c>
    </row>
    <row r="24" spans="1:32" ht="47.25" customHeight="1" x14ac:dyDescent="0.25">
      <c r="A24" s="325">
        <v>1</v>
      </c>
      <c r="B24" s="326" t="s">
        <v>178</v>
      </c>
      <c r="C24" s="319">
        <f t="shared" ref="C24" si="0">SUM(C25:C29)</f>
        <v>10.20312092</v>
      </c>
      <c r="D24" s="429">
        <f t="shared" ref="D24:F24" si="1">SUM(D25:D29)</f>
        <v>0</v>
      </c>
      <c r="E24" s="319">
        <f t="shared" si="1"/>
        <v>10.20312092</v>
      </c>
      <c r="F24" s="319">
        <f t="shared" si="1"/>
        <v>6.0031209199999997</v>
      </c>
      <c r="G24" s="319">
        <f t="shared" ref="G24:AA24" si="2">SUM(G25:G29)</f>
        <v>0</v>
      </c>
      <c r="H24" s="319">
        <f t="shared" si="2"/>
        <v>4.2</v>
      </c>
      <c r="I24" s="319">
        <f t="shared" ref="I24" si="3">SUM(I25:I29)</f>
        <v>0</v>
      </c>
      <c r="J24" s="319">
        <f t="shared" ref="J24:K24" si="4">SUM(J25:J29)</f>
        <v>4.2</v>
      </c>
      <c r="K24" s="319">
        <f t="shared" si="4"/>
        <v>0</v>
      </c>
      <c r="L24" s="319">
        <f t="shared" si="2"/>
        <v>6.0031209199999997</v>
      </c>
      <c r="M24" s="319">
        <f t="shared" si="2"/>
        <v>6.0031209199999997</v>
      </c>
      <c r="N24" s="319">
        <f t="shared" ref="N24" si="5">SUM(N25:N29)</f>
        <v>6.0031209199999997</v>
      </c>
      <c r="O24" s="319">
        <f t="shared" si="2"/>
        <v>6.0031209199999997</v>
      </c>
      <c r="P24" s="319">
        <f>SUM(P25:P29)</f>
        <v>0</v>
      </c>
      <c r="Q24" s="319">
        <f t="shared" ref="Q24:S24" si="6">SUM(Q25:Q29)</f>
        <v>0</v>
      </c>
      <c r="R24" s="319">
        <f t="shared" si="6"/>
        <v>0</v>
      </c>
      <c r="S24" s="319">
        <f t="shared" si="6"/>
        <v>0</v>
      </c>
      <c r="T24" s="319">
        <f t="shared" si="2"/>
        <v>0</v>
      </c>
      <c r="U24" s="319">
        <f t="shared" si="2"/>
        <v>0</v>
      </c>
      <c r="V24" s="319">
        <f t="shared" si="2"/>
        <v>0</v>
      </c>
      <c r="W24" s="319">
        <f t="shared" si="2"/>
        <v>0</v>
      </c>
      <c r="X24" s="319">
        <f>SUM(X25:X29)</f>
        <v>0</v>
      </c>
      <c r="Y24" s="319">
        <f t="shared" si="2"/>
        <v>0</v>
      </c>
      <c r="Z24" s="319">
        <f t="shared" si="2"/>
        <v>0</v>
      </c>
      <c r="AA24" s="319">
        <f t="shared" si="2"/>
        <v>0</v>
      </c>
      <c r="AB24" s="319">
        <f>H24+L24+P24+T24+X24</f>
        <v>10.20312092</v>
      </c>
      <c r="AC24" s="327">
        <f>J24+N24+R24+V24+Z24</f>
        <v>10.20312092</v>
      </c>
      <c r="AF24" s="328"/>
    </row>
    <row r="25" spans="1:32" ht="24" customHeight="1" x14ac:dyDescent="0.25">
      <c r="A25" s="329" t="s">
        <v>177</v>
      </c>
      <c r="B25" s="330" t="s">
        <v>176</v>
      </c>
      <c r="C25" s="319">
        <v>0</v>
      </c>
      <c r="D25" s="327">
        <v>0</v>
      </c>
      <c r="E25" s="331">
        <f>C25</f>
        <v>0</v>
      </c>
      <c r="F25" s="319">
        <f>E25-G25-J25</f>
        <v>0</v>
      </c>
      <c r="G25" s="332">
        <v>0</v>
      </c>
      <c r="H25" s="332">
        <v>0</v>
      </c>
      <c r="I25" s="332">
        <v>0</v>
      </c>
      <c r="J25" s="332">
        <v>0</v>
      </c>
      <c r="K25" s="332">
        <v>0</v>
      </c>
      <c r="L25" s="332">
        <v>0</v>
      </c>
      <c r="M25" s="332">
        <v>0</v>
      </c>
      <c r="N25" s="332">
        <v>0</v>
      </c>
      <c r="O25" s="332">
        <v>0</v>
      </c>
      <c r="P25" s="332">
        <v>0</v>
      </c>
      <c r="Q25" s="332">
        <v>0</v>
      </c>
      <c r="R25" s="332">
        <v>0</v>
      </c>
      <c r="S25" s="332">
        <v>0</v>
      </c>
      <c r="T25" s="332">
        <v>0</v>
      </c>
      <c r="U25" s="332">
        <v>0</v>
      </c>
      <c r="V25" s="332">
        <v>0</v>
      </c>
      <c r="W25" s="332">
        <v>0</v>
      </c>
      <c r="X25" s="332">
        <v>0</v>
      </c>
      <c r="Y25" s="332">
        <v>0</v>
      </c>
      <c r="Z25" s="332">
        <v>0</v>
      </c>
      <c r="AA25" s="332">
        <v>0</v>
      </c>
      <c r="AB25" s="319">
        <f t="shared" ref="AB25:AB64" si="7">H25+L25+P25+T25+X25</f>
        <v>0</v>
      </c>
      <c r="AC25" s="327">
        <f t="shared" ref="AC25:AC64" si="8">J25+N25+R25+V25+Z25</f>
        <v>0</v>
      </c>
    </row>
    <row r="26" spans="1:32" x14ac:dyDescent="0.25">
      <c r="A26" s="329" t="s">
        <v>175</v>
      </c>
      <c r="B26" s="330" t="s">
        <v>174</v>
      </c>
      <c r="C26" s="319">
        <v>0</v>
      </c>
      <c r="D26" s="327">
        <v>0</v>
      </c>
      <c r="E26" s="331">
        <f>C26</f>
        <v>0</v>
      </c>
      <c r="F26" s="319">
        <f t="shared" ref="F26:F64" si="9">E26-G26-J26</f>
        <v>0</v>
      </c>
      <c r="G26" s="332">
        <v>0</v>
      </c>
      <c r="H26" s="332">
        <v>0</v>
      </c>
      <c r="I26" s="332">
        <v>0</v>
      </c>
      <c r="J26" s="332">
        <v>0</v>
      </c>
      <c r="K26" s="332">
        <v>0</v>
      </c>
      <c r="L26" s="332">
        <v>0</v>
      </c>
      <c r="M26" s="332">
        <v>0</v>
      </c>
      <c r="N26" s="332">
        <v>0</v>
      </c>
      <c r="O26" s="332">
        <v>0</v>
      </c>
      <c r="P26" s="332">
        <v>0</v>
      </c>
      <c r="Q26" s="332">
        <v>0</v>
      </c>
      <c r="R26" s="332">
        <v>0</v>
      </c>
      <c r="S26" s="332">
        <v>0</v>
      </c>
      <c r="T26" s="332">
        <v>0</v>
      </c>
      <c r="U26" s="332">
        <v>0</v>
      </c>
      <c r="V26" s="332">
        <v>0</v>
      </c>
      <c r="W26" s="332">
        <v>0</v>
      </c>
      <c r="X26" s="332">
        <v>0</v>
      </c>
      <c r="Y26" s="332">
        <v>0</v>
      </c>
      <c r="Z26" s="332">
        <v>0</v>
      </c>
      <c r="AA26" s="332">
        <v>0</v>
      </c>
      <c r="AB26" s="319">
        <f t="shared" si="7"/>
        <v>0</v>
      </c>
      <c r="AC26" s="327">
        <f t="shared" si="8"/>
        <v>0</v>
      </c>
    </row>
    <row r="27" spans="1:32" ht="31.5" x14ac:dyDescent="0.25">
      <c r="A27" s="329" t="s">
        <v>173</v>
      </c>
      <c r="B27" s="330" t="s">
        <v>424</v>
      </c>
      <c r="C27" s="319">
        <v>10.20312092</v>
      </c>
      <c r="D27" s="327">
        <v>0</v>
      </c>
      <c r="E27" s="331">
        <f>C27</f>
        <v>10.20312092</v>
      </c>
      <c r="F27" s="319">
        <f t="shared" si="9"/>
        <v>6.0031209199999997</v>
      </c>
      <c r="G27" s="332">
        <v>0</v>
      </c>
      <c r="H27" s="332">
        <v>4.2</v>
      </c>
      <c r="I27" s="332">
        <v>0</v>
      </c>
      <c r="J27" s="332">
        <v>4.2</v>
      </c>
      <c r="K27" s="332">
        <v>0</v>
      </c>
      <c r="L27" s="332">
        <v>6.0031209199999997</v>
      </c>
      <c r="M27" s="332">
        <v>6.0031209199999997</v>
      </c>
      <c r="N27" s="332">
        <v>6.0031209199999997</v>
      </c>
      <c r="O27" s="332">
        <v>6.0031209199999997</v>
      </c>
      <c r="P27" s="332">
        <v>0</v>
      </c>
      <c r="Q27" s="332">
        <v>0</v>
      </c>
      <c r="R27" s="332">
        <v>0</v>
      </c>
      <c r="S27" s="332">
        <v>0</v>
      </c>
      <c r="T27" s="332">
        <v>0</v>
      </c>
      <c r="U27" s="332">
        <v>0</v>
      </c>
      <c r="V27" s="333">
        <v>0</v>
      </c>
      <c r="W27" s="332">
        <v>0</v>
      </c>
      <c r="X27" s="332">
        <v>0</v>
      </c>
      <c r="Y27" s="332">
        <v>0</v>
      </c>
      <c r="Z27" s="332">
        <v>0</v>
      </c>
      <c r="AA27" s="332">
        <v>0</v>
      </c>
      <c r="AB27" s="319">
        <f t="shared" si="7"/>
        <v>10.20312092</v>
      </c>
      <c r="AC27" s="327">
        <f t="shared" si="8"/>
        <v>10.20312092</v>
      </c>
    </row>
    <row r="28" spans="1:32" x14ac:dyDescent="0.25">
      <c r="A28" s="329" t="s">
        <v>172</v>
      </c>
      <c r="B28" s="330" t="s">
        <v>171</v>
      </c>
      <c r="C28" s="319">
        <v>0</v>
      </c>
      <c r="D28" s="327">
        <v>0</v>
      </c>
      <c r="E28" s="331">
        <f>C28</f>
        <v>0</v>
      </c>
      <c r="F28" s="319">
        <f t="shared" si="9"/>
        <v>0</v>
      </c>
      <c r="G28" s="332">
        <v>0</v>
      </c>
      <c r="H28" s="332">
        <v>0</v>
      </c>
      <c r="I28" s="332">
        <v>0</v>
      </c>
      <c r="J28" s="332">
        <v>0</v>
      </c>
      <c r="K28" s="332">
        <v>0</v>
      </c>
      <c r="L28" s="332">
        <v>0</v>
      </c>
      <c r="M28" s="332">
        <v>0</v>
      </c>
      <c r="N28" s="332">
        <v>0</v>
      </c>
      <c r="O28" s="332">
        <v>0</v>
      </c>
      <c r="P28" s="332">
        <v>0</v>
      </c>
      <c r="Q28" s="332">
        <v>0</v>
      </c>
      <c r="R28" s="332">
        <v>0</v>
      </c>
      <c r="S28" s="332">
        <v>0</v>
      </c>
      <c r="T28" s="332">
        <v>0</v>
      </c>
      <c r="U28" s="332">
        <v>0</v>
      </c>
      <c r="V28" s="332">
        <v>0</v>
      </c>
      <c r="W28" s="332">
        <v>0</v>
      </c>
      <c r="X28" s="332">
        <v>0</v>
      </c>
      <c r="Y28" s="332">
        <v>0</v>
      </c>
      <c r="Z28" s="332">
        <v>0</v>
      </c>
      <c r="AA28" s="332">
        <v>0</v>
      </c>
      <c r="AB28" s="319">
        <f t="shared" si="7"/>
        <v>0</v>
      </c>
      <c r="AC28" s="327">
        <f t="shared" si="8"/>
        <v>0</v>
      </c>
    </row>
    <row r="29" spans="1:32" x14ac:dyDescent="0.25">
      <c r="A29" s="329" t="s">
        <v>170</v>
      </c>
      <c r="B29" s="58" t="s">
        <v>169</v>
      </c>
      <c r="C29" s="319">
        <v>0</v>
      </c>
      <c r="D29" s="327">
        <v>0</v>
      </c>
      <c r="E29" s="331">
        <f>C29</f>
        <v>0</v>
      </c>
      <c r="F29" s="319">
        <f t="shared" si="9"/>
        <v>0</v>
      </c>
      <c r="G29" s="332">
        <v>0</v>
      </c>
      <c r="H29" s="332">
        <v>0</v>
      </c>
      <c r="I29" s="332">
        <v>0</v>
      </c>
      <c r="J29" s="332">
        <v>0</v>
      </c>
      <c r="K29" s="332">
        <v>0</v>
      </c>
      <c r="L29" s="332">
        <v>0</v>
      </c>
      <c r="M29" s="332">
        <v>0</v>
      </c>
      <c r="N29" s="332">
        <v>0</v>
      </c>
      <c r="O29" s="332">
        <v>0</v>
      </c>
      <c r="P29" s="332">
        <v>0</v>
      </c>
      <c r="Q29" s="332">
        <v>0</v>
      </c>
      <c r="R29" s="332">
        <v>0</v>
      </c>
      <c r="S29" s="332">
        <v>0</v>
      </c>
      <c r="T29" s="332">
        <v>0</v>
      </c>
      <c r="U29" s="332">
        <v>0</v>
      </c>
      <c r="V29" s="332">
        <v>0</v>
      </c>
      <c r="W29" s="332">
        <v>0</v>
      </c>
      <c r="X29" s="332">
        <v>0</v>
      </c>
      <c r="Y29" s="332">
        <v>0</v>
      </c>
      <c r="Z29" s="332">
        <v>0</v>
      </c>
      <c r="AA29" s="332">
        <v>0</v>
      </c>
      <c r="AB29" s="319">
        <f t="shared" si="7"/>
        <v>0</v>
      </c>
      <c r="AC29" s="327">
        <f t="shared" si="8"/>
        <v>0</v>
      </c>
    </row>
    <row r="30" spans="1:32" ht="47.25" x14ac:dyDescent="0.25">
      <c r="A30" s="325" t="s">
        <v>61</v>
      </c>
      <c r="B30" s="326" t="s">
        <v>168</v>
      </c>
      <c r="C30" s="319">
        <f t="shared" ref="C30:F30" si="10">SUM(C31:C34)</f>
        <v>8.5026007700000008</v>
      </c>
      <c r="D30" s="327">
        <f t="shared" si="10"/>
        <v>0</v>
      </c>
      <c r="E30" s="327">
        <f t="shared" si="10"/>
        <v>8.5026007700000008</v>
      </c>
      <c r="F30" s="319">
        <f t="shared" si="10"/>
        <v>0</v>
      </c>
      <c r="G30" s="319">
        <f t="shared" ref="G30:AA30" si="11">SUM(G31:G34)</f>
        <v>0</v>
      </c>
      <c r="H30" s="319">
        <f t="shared" si="11"/>
        <v>8.5026007700000008</v>
      </c>
      <c r="I30" s="319">
        <f t="shared" ref="I30" si="12">SUM(I31:I34)</f>
        <v>0</v>
      </c>
      <c r="J30" s="319">
        <f t="shared" ref="J30:K30" si="13">SUM(J31:J34)</f>
        <v>8.502600769999999</v>
      </c>
      <c r="K30" s="319">
        <f t="shared" si="13"/>
        <v>0</v>
      </c>
      <c r="L30" s="319">
        <f t="shared" si="11"/>
        <v>0</v>
      </c>
      <c r="M30" s="319">
        <f t="shared" si="11"/>
        <v>0</v>
      </c>
      <c r="N30" s="319">
        <f t="shared" ref="N30" si="14">SUM(N31:N34)</f>
        <v>0</v>
      </c>
      <c r="O30" s="319">
        <f t="shared" si="11"/>
        <v>0</v>
      </c>
      <c r="P30" s="319">
        <f t="shared" si="11"/>
        <v>0</v>
      </c>
      <c r="Q30" s="319">
        <f t="shared" si="11"/>
        <v>0</v>
      </c>
      <c r="R30" s="319">
        <f t="shared" si="11"/>
        <v>0</v>
      </c>
      <c r="S30" s="319">
        <f t="shared" si="11"/>
        <v>0</v>
      </c>
      <c r="T30" s="319">
        <f t="shared" si="11"/>
        <v>0</v>
      </c>
      <c r="U30" s="319">
        <f t="shared" si="11"/>
        <v>0</v>
      </c>
      <c r="V30" s="319">
        <f t="shared" si="11"/>
        <v>0</v>
      </c>
      <c r="W30" s="319">
        <f t="shared" si="11"/>
        <v>0</v>
      </c>
      <c r="X30" s="319">
        <f t="shared" si="11"/>
        <v>0</v>
      </c>
      <c r="Y30" s="319">
        <f t="shared" si="11"/>
        <v>0</v>
      </c>
      <c r="Z30" s="319">
        <f t="shared" si="11"/>
        <v>0</v>
      </c>
      <c r="AA30" s="319">
        <f t="shared" si="11"/>
        <v>0</v>
      </c>
      <c r="AB30" s="319">
        <f t="shared" si="7"/>
        <v>8.5026007700000008</v>
      </c>
      <c r="AC30" s="327">
        <f t="shared" si="8"/>
        <v>8.502600769999999</v>
      </c>
    </row>
    <row r="31" spans="1:32" x14ac:dyDescent="0.25">
      <c r="A31" s="325" t="s">
        <v>167</v>
      </c>
      <c r="B31" s="330" t="s">
        <v>166</v>
      </c>
      <c r="C31" s="319">
        <v>0</v>
      </c>
      <c r="D31" s="327">
        <v>0</v>
      </c>
      <c r="E31" s="331">
        <f t="shared" ref="E31:E64" si="15">C31</f>
        <v>0</v>
      </c>
      <c r="F31" s="319">
        <f t="shared" si="9"/>
        <v>0</v>
      </c>
      <c r="G31" s="332">
        <v>0</v>
      </c>
      <c r="H31" s="332">
        <v>0</v>
      </c>
      <c r="I31" s="332">
        <v>0</v>
      </c>
      <c r="J31" s="332">
        <v>0</v>
      </c>
      <c r="K31" s="332">
        <v>0</v>
      </c>
      <c r="L31" s="332">
        <v>0</v>
      </c>
      <c r="M31" s="332">
        <v>0</v>
      </c>
      <c r="N31" s="332">
        <v>0</v>
      </c>
      <c r="O31" s="332">
        <v>0</v>
      </c>
      <c r="P31" s="332">
        <v>0</v>
      </c>
      <c r="Q31" s="332">
        <v>0</v>
      </c>
      <c r="R31" s="332">
        <v>0</v>
      </c>
      <c r="S31" s="332">
        <v>0</v>
      </c>
      <c r="T31" s="332">
        <v>0</v>
      </c>
      <c r="U31" s="332">
        <v>0</v>
      </c>
      <c r="V31" s="332">
        <v>0</v>
      </c>
      <c r="W31" s="332">
        <v>0</v>
      </c>
      <c r="X31" s="332">
        <v>0</v>
      </c>
      <c r="Y31" s="332">
        <v>0</v>
      </c>
      <c r="Z31" s="332">
        <v>0</v>
      </c>
      <c r="AA31" s="332">
        <v>0</v>
      </c>
      <c r="AB31" s="319">
        <f t="shared" si="7"/>
        <v>0</v>
      </c>
      <c r="AC31" s="327">
        <f t="shared" si="8"/>
        <v>0</v>
      </c>
    </row>
    <row r="32" spans="1:32" ht="31.5" x14ac:dyDescent="0.25">
      <c r="A32" s="325" t="s">
        <v>165</v>
      </c>
      <c r="B32" s="330" t="s">
        <v>164</v>
      </c>
      <c r="C32" s="319">
        <v>0</v>
      </c>
      <c r="D32" s="327">
        <v>0</v>
      </c>
      <c r="E32" s="331">
        <f t="shared" si="15"/>
        <v>0</v>
      </c>
      <c r="F32" s="319">
        <f t="shared" si="9"/>
        <v>0</v>
      </c>
      <c r="G32" s="332">
        <v>0</v>
      </c>
      <c r="H32" s="332">
        <v>0</v>
      </c>
      <c r="I32" s="332">
        <v>0</v>
      </c>
      <c r="J32" s="332">
        <v>0</v>
      </c>
      <c r="K32" s="332">
        <v>0</v>
      </c>
      <c r="L32" s="332">
        <v>0</v>
      </c>
      <c r="M32" s="332">
        <v>0</v>
      </c>
      <c r="N32" s="332">
        <v>0</v>
      </c>
      <c r="O32" s="332">
        <v>0</v>
      </c>
      <c r="P32" s="332">
        <v>0</v>
      </c>
      <c r="Q32" s="332">
        <v>0</v>
      </c>
      <c r="R32" s="332">
        <v>0</v>
      </c>
      <c r="S32" s="332">
        <v>0</v>
      </c>
      <c r="T32" s="332">
        <v>0</v>
      </c>
      <c r="U32" s="332">
        <v>0</v>
      </c>
      <c r="V32" s="332">
        <v>0</v>
      </c>
      <c r="W32" s="332">
        <v>0</v>
      </c>
      <c r="X32" s="332">
        <v>0</v>
      </c>
      <c r="Y32" s="332">
        <v>0</v>
      </c>
      <c r="Z32" s="332">
        <v>0</v>
      </c>
      <c r="AA32" s="332">
        <v>0</v>
      </c>
      <c r="AB32" s="319">
        <f t="shared" si="7"/>
        <v>0</v>
      </c>
      <c r="AC32" s="327">
        <f t="shared" si="8"/>
        <v>0</v>
      </c>
    </row>
    <row r="33" spans="1:29" x14ac:dyDescent="0.25">
      <c r="A33" s="325" t="s">
        <v>163</v>
      </c>
      <c r="B33" s="330" t="s">
        <v>162</v>
      </c>
      <c r="C33" s="319">
        <v>0</v>
      </c>
      <c r="D33" s="327">
        <v>0</v>
      </c>
      <c r="E33" s="331">
        <f t="shared" si="15"/>
        <v>0</v>
      </c>
      <c r="F33" s="319">
        <f t="shared" si="9"/>
        <v>0</v>
      </c>
      <c r="G33" s="332">
        <v>0</v>
      </c>
      <c r="H33" s="332">
        <v>0</v>
      </c>
      <c r="I33" s="332">
        <v>0</v>
      </c>
      <c r="J33" s="332">
        <v>0</v>
      </c>
      <c r="K33" s="332">
        <v>0</v>
      </c>
      <c r="L33" s="332">
        <v>0</v>
      </c>
      <c r="M33" s="332">
        <v>0</v>
      </c>
      <c r="N33" s="332">
        <v>0</v>
      </c>
      <c r="O33" s="332">
        <v>0</v>
      </c>
      <c r="P33" s="332">
        <v>0</v>
      </c>
      <c r="Q33" s="332">
        <v>0</v>
      </c>
      <c r="R33" s="332">
        <v>0</v>
      </c>
      <c r="S33" s="332">
        <v>0</v>
      </c>
      <c r="T33" s="332">
        <v>0</v>
      </c>
      <c r="U33" s="332">
        <v>0</v>
      </c>
      <c r="V33" s="332">
        <v>0</v>
      </c>
      <c r="W33" s="332">
        <v>0</v>
      </c>
      <c r="X33" s="332">
        <v>0</v>
      </c>
      <c r="Y33" s="332">
        <v>0</v>
      </c>
      <c r="Z33" s="332">
        <v>0</v>
      </c>
      <c r="AA33" s="332">
        <v>0</v>
      </c>
      <c r="AB33" s="319">
        <f t="shared" si="7"/>
        <v>0</v>
      </c>
      <c r="AC33" s="327">
        <f t="shared" si="8"/>
        <v>0</v>
      </c>
    </row>
    <row r="34" spans="1:29" x14ac:dyDescent="0.25">
      <c r="A34" s="325" t="s">
        <v>161</v>
      </c>
      <c r="B34" s="330" t="s">
        <v>160</v>
      </c>
      <c r="C34" s="319">
        <v>8.5026007700000008</v>
      </c>
      <c r="D34" s="327">
        <v>0</v>
      </c>
      <c r="E34" s="331">
        <f t="shared" si="15"/>
        <v>8.5026007700000008</v>
      </c>
      <c r="F34" s="319">
        <f t="shared" si="9"/>
        <v>0</v>
      </c>
      <c r="G34" s="332">
        <v>0</v>
      </c>
      <c r="H34" s="332">
        <v>8.5026007700000008</v>
      </c>
      <c r="I34" s="332">
        <v>0</v>
      </c>
      <c r="J34" s="332">
        <v>8.502600769999999</v>
      </c>
      <c r="K34" s="332">
        <v>0</v>
      </c>
      <c r="L34" s="332">
        <v>0</v>
      </c>
      <c r="M34" s="332">
        <v>0</v>
      </c>
      <c r="N34" s="332">
        <v>0</v>
      </c>
      <c r="O34" s="332">
        <v>0</v>
      </c>
      <c r="P34" s="332">
        <v>0</v>
      </c>
      <c r="Q34" s="332">
        <v>0</v>
      </c>
      <c r="R34" s="332">
        <v>0</v>
      </c>
      <c r="S34" s="332">
        <v>0</v>
      </c>
      <c r="T34" s="332">
        <v>0</v>
      </c>
      <c r="U34" s="332">
        <v>0</v>
      </c>
      <c r="V34" s="332">
        <v>0</v>
      </c>
      <c r="W34" s="332">
        <v>0</v>
      </c>
      <c r="X34" s="332">
        <v>0</v>
      </c>
      <c r="Y34" s="332">
        <v>0</v>
      </c>
      <c r="Z34" s="332">
        <v>0</v>
      </c>
      <c r="AA34" s="332">
        <v>0</v>
      </c>
      <c r="AB34" s="319">
        <f t="shared" si="7"/>
        <v>8.5026007700000008</v>
      </c>
      <c r="AC34" s="327">
        <f t="shared" si="8"/>
        <v>8.502600769999999</v>
      </c>
    </row>
    <row r="35" spans="1:29" ht="31.5" x14ac:dyDescent="0.25">
      <c r="A35" s="325" t="s">
        <v>60</v>
      </c>
      <c r="B35" s="326" t="s">
        <v>159</v>
      </c>
      <c r="C35" s="319">
        <v>0</v>
      </c>
      <c r="D35" s="327">
        <v>0</v>
      </c>
      <c r="E35" s="331">
        <f t="shared" si="15"/>
        <v>0</v>
      </c>
      <c r="F35" s="319">
        <f t="shared" si="9"/>
        <v>0</v>
      </c>
      <c r="G35" s="319">
        <v>0</v>
      </c>
      <c r="H35" s="319">
        <v>0</v>
      </c>
      <c r="I35" s="319">
        <v>0</v>
      </c>
      <c r="J35" s="319">
        <v>0</v>
      </c>
      <c r="K35" s="319">
        <v>0</v>
      </c>
      <c r="L35" s="319">
        <v>0</v>
      </c>
      <c r="M35" s="319">
        <v>0</v>
      </c>
      <c r="N35" s="319">
        <v>0</v>
      </c>
      <c r="O35" s="319">
        <v>0</v>
      </c>
      <c r="P35" s="319">
        <v>0</v>
      </c>
      <c r="Q35" s="319">
        <v>0</v>
      </c>
      <c r="R35" s="319">
        <v>0</v>
      </c>
      <c r="S35" s="319">
        <v>0</v>
      </c>
      <c r="T35" s="319">
        <v>0</v>
      </c>
      <c r="U35" s="319">
        <v>0</v>
      </c>
      <c r="V35" s="334">
        <v>0</v>
      </c>
      <c r="W35" s="319">
        <v>0</v>
      </c>
      <c r="X35" s="319">
        <v>0</v>
      </c>
      <c r="Y35" s="319">
        <v>0</v>
      </c>
      <c r="Z35" s="319">
        <v>0</v>
      </c>
      <c r="AA35" s="319">
        <v>0</v>
      </c>
      <c r="AB35" s="319">
        <f t="shared" si="7"/>
        <v>0</v>
      </c>
      <c r="AC35" s="327">
        <f t="shared" si="8"/>
        <v>0</v>
      </c>
    </row>
    <row r="36" spans="1:29" ht="31.5" x14ac:dyDescent="0.25">
      <c r="A36" s="329" t="s">
        <v>158</v>
      </c>
      <c r="B36" s="335" t="s">
        <v>157</v>
      </c>
      <c r="C36" s="319">
        <v>0</v>
      </c>
      <c r="D36" s="327">
        <v>0</v>
      </c>
      <c r="E36" s="331">
        <f t="shared" si="15"/>
        <v>0</v>
      </c>
      <c r="F36" s="319">
        <f t="shared" si="9"/>
        <v>0</v>
      </c>
      <c r="G36" s="332">
        <v>0</v>
      </c>
      <c r="H36" s="332">
        <v>0</v>
      </c>
      <c r="I36" s="332">
        <v>0</v>
      </c>
      <c r="J36" s="332">
        <v>0</v>
      </c>
      <c r="K36" s="332">
        <v>0</v>
      </c>
      <c r="L36" s="332">
        <v>0</v>
      </c>
      <c r="M36" s="332">
        <v>0</v>
      </c>
      <c r="N36" s="332">
        <v>0</v>
      </c>
      <c r="O36" s="332">
        <v>0</v>
      </c>
      <c r="P36" s="332">
        <v>0</v>
      </c>
      <c r="Q36" s="332">
        <v>0</v>
      </c>
      <c r="R36" s="332">
        <v>0</v>
      </c>
      <c r="S36" s="332">
        <v>0</v>
      </c>
      <c r="T36" s="332">
        <v>0</v>
      </c>
      <c r="U36" s="332">
        <v>0</v>
      </c>
      <c r="V36" s="332">
        <v>0</v>
      </c>
      <c r="W36" s="332">
        <v>0</v>
      </c>
      <c r="X36" s="332">
        <v>0</v>
      </c>
      <c r="Y36" s="332">
        <v>0</v>
      </c>
      <c r="Z36" s="332">
        <v>0</v>
      </c>
      <c r="AA36" s="332">
        <v>0</v>
      </c>
      <c r="AB36" s="319">
        <f t="shared" si="7"/>
        <v>0</v>
      </c>
      <c r="AC36" s="327">
        <f t="shared" si="8"/>
        <v>0</v>
      </c>
    </row>
    <row r="37" spans="1:29" x14ac:dyDescent="0.25">
      <c r="A37" s="329" t="s">
        <v>156</v>
      </c>
      <c r="B37" s="335" t="s">
        <v>146</v>
      </c>
      <c r="C37" s="319">
        <v>0</v>
      </c>
      <c r="D37" s="327">
        <v>0</v>
      </c>
      <c r="E37" s="331">
        <f t="shared" si="15"/>
        <v>0</v>
      </c>
      <c r="F37" s="319">
        <f t="shared" si="9"/>
        <v>0</v>
      </c>
      <c r="G37" s="332">
        <v>0</v>
      </c>
      <c r="H37" s="332">
        <v>0</v>
      </c>
      <c r="I37" s="332">
        <v>0</v>
      </c>
      <c r="J37" s="332">
        <v>0</v>
      </c>
      <c r="K37" s="332">
        <v>0</v>
      </c>
      <c r="L37" s="332">
        <v>0</v>
      </c>
      <c r="M37" s="332">
        <v>0</v>
      </c>
      <c r="N37" s="332">
        <v>0</v>
      </c>
      <c r="O37" s="332">
        <v>0</v>
      </c>
      <c r="P37" s="332">
        <v>0</v>
      </c>
      <c r="Q37" s="332">
        <v>0</v>
      </c>
      <c r="R37" s="332">
        <v>0</v>
      </c>
      <c r="S37" s="332">
        <v>0</v>
      </c>
      <c r="T37" s="332">
        <v>0</v>
      </c>
      <c r="U37" s="332">
        <v>0</v>
      </c>
      <c r="V37" s="333">
        <v>0</v>
      </c>
      <c r="W37" s="332">
        <v>0</v>
      </c>
      <c r="X37" s="332">
        <v>0</v>
      </c>
      <c r="Y37" s="332">
        <v>0</v>
      </c>
      <c r="Z37" s="332">
        <v>0</v>
      </c>
      <c r="AA37" s="332">
        <v>0</v>
      </c>
      <c r="AB37" s="319">
        <f t="shared" si="7"/>
        <v>0</v>
      </c>
      <c r="AC37" s="327">
        <f t="shared" si="8"/>
        <v>0</v>
      </c>
    </row>
    <row r="38" spans="1:29" x14ac:dyDescent="0.25">
      <c r="A38" s="329" t="s">
        <v>155</v>
      </c>
      <c r="B38" s="335" t="s">
        <v>144</v>
      </c>
      <c r="C38" s="319">
        <v>0</v>
      </c>
      <c r="D38" s="327">
        <v>0</v>
      </c>
      <c r="E38" s="331">
        <f t="shared" si="15"/>
        <v>0</v>
      </c>
      <c r="F38" s="319">
        <f t="shared" si="9"/>
        <v>0</v>
      </c>
      <c r="G38" s="332">
        <v>0</v>
      </c>
      <c r="H38" s="332">
        <v>0</v>
      </c>
      <c r="I38" s="332">
        <v>0</v>
      </c>
      <c r="J38" s="332">
        <v>0</v>
      </c>
      <c r="K38" s="332">
        <v>0</v>
      </c>
      <c r="L38" s="332">
        <v>0</v>
      </c>
      <c r="M38" s="332">
        <v>0</v>
      </c>
      <c r="N38" s="332">
        <v>0</v>
      </c>
      <c r="O38" s="332">
        <v>0</v>
      </c>
      <c r="P38" s="332">
        <v>0</v>
      </c>
      <c r="Q38" s="332">
        <v>0</v>
      </c>
      <c r="R38" s="332">
        <v>0</v>
      </c>
      <c r="S38" s="332">
        <v>0</v>
      </c>
      <c r="T38" s="332">
        <v>0</v>
      </c>
      <c r="U38" s="332">
        <v>0</v>
      </c>
      <c r="V38" s="332">
        <v>0</v>
      </c>
      <c r="W38" s="332">
        <v>0</v>
      </c>
      <c r="X38" s="332">
        <v>0</v>
      </c>
      <c r="Y38" s="332">
        <v>0</v>
      </c>
      <c r="Z38" s="332">
        <v>0</v>
      </c>
      <c r="AA38" s="332">
        <v>0</v>
      </c>
      <c r="AB38" s="319">
        <f t="shared" si="7"/>
        <v>0</v>
      </c>
      <c r="AC38" s="327">
        <f t="shared" si="8"/>
        <v>0</v>
      </c>
    </row>
    <row r="39" spans="1:29" ht="31.5" x14ac:dyDescent="0.25">
      <c r="A39" s="329" t="s">
        <v>154</v>
      </c>
      <c r="B39" s="330" t="s">
        <v>142</v>
      </c>
      <c r="C39" s="319">
        <v>0</v>
      </c>
      <c r="D39" s="327">
        <v>0</v>
      </c>
      <c r="E39" s="331">
        <f t="shared" si="15"/>
        <v>0</v>
      </c>
      <c r="F39" s="319">
        <f t="shared" si="9"/>
        <v>0</v>
      </c>
      <c r="G39" s="332">
        <v>0</v>
      </c>
      <c r="H39" s="332">
        <v>0</v>
      </c>
      <c r="I39" s="332">
        <v>0</v>
      </c>
      <c r="J39" s="332">
        <v>0</v>
      </c>
      <c r="K39" s="332">
        <v>0</v>
      </c>
      <c r="L39" s="332">
        <v>0</v>
      </c>
      <c r="M39" s="332">
        <v>0</v>
      </c>
      <c r="N39" s="332">
        <v>0</v>
      </c>
      <c r="O39" s="332">
        <v>0</v>
      </c>
      <c r="P39" s="332">
        <v>0</v>
      </c>
      <c r="Q39" s="332">
        <v>0</v>
      </c>
      <c r="R39" s="332">
        <v>0</v>
      </c>
      <c r="S39" s="332">
        <v>0</v>
      </c>
      <c r="T39" s="332">
        <v>0</v>
      </c>
      <c r="U39" s="332">
        <v>0</v>
      </c>
      <c r="V39" s="332">
        <v>0</v>
      </c>
      <c r="W39" s="332">
        <v>0</v>
      </c>
      <c r="X39" s="332">
        <v>0</v>
      </c>
      <c r="Y39" s="332">
        <v>0</v>
      </c>
      <c r="Z39" s="332">
        <v>0</v>
      </c>
      <c r="AA39" s="332">
        <v>0</v>
      </c>
      <c r="AB39" s="319">
        <f t="shared" si="7"/>
        <v>0</v>
      </c>
      <c r="AC39" s="327">
        <f t="shared" si="8"/>
        <v>0</v>
      </c>
    </row>
    <row r="40" spans="1:29" ht="31.5" x14ac:dyDescent="0.25">
      <c r="A40" s="329" t="s">
        <v>153</v>
      </c>
      <c r="B40" s="330" t="s">
        <v>140</v>
      </c>
      <c r="C40" s="319">
        <v>0</v>
      </c>
      <c r="D40" s="327">
        <v>0</v>
      </c>
      <c r="E40" s="331">
        <f t="shared" si="15"/>
        <v>0</v>
      </c>
      <c r="F40" s="319">
        <f t="shared" si="9"/>
        <v>0</v>
      </c>
      <c r="G40" s="332">
        <v>0</v>
      </c>
      <c r="H40" s="332">
        <v>0</v>
      </c>
      <c r="I40" s="332">
        <v>0</v>
      </c>
      <c r="J40" s="332">
        <v>0</v>
      </c>
      <c r="K40" s="332">
        <v>0</v>
      </c>
      <c r="L40" s="332">
        <v>0</v>
      </c>
      <c r="M40" s="332">
        <v>0</v>
      </c>
      <c r="N40" s="332">
        <v>0</v>
      </c>
      <c r="O40" s="332">
        <v>0</v>
      </c>
      <c r="P40" s="332">
        <v>0</v>
      </c>
      <c r="Q40" s="332">
        <v>0</v>
      </c>
      <c r="R40" s="332">
        <v>0</v>
      </c>
      <c r="S40" s="332">
        <v>0</v>
      </c>
      <c r="T40" s="332">
        <v>0</v>
      </c>
      <c r="U40" s="332">
        <v>0</v>
      </c>
      <c r="V40" s="332">
        <v>0</v>
      </c>
      <c r="W40" s="332">
        <v>0</v>
      </c>
      <c r="X40" s="332">
        <v>0</v>
      </c>
      <c r="Y40" s="332">
        <v>0</v>
      </c>
      <c r="Z40" s="332">
        <v>0</v>
      </c>
      <c r="AA40" s="332">
        <v>0</v>
      </c>
      <c r="AB40" s="319">
        <f t="shared" si="7"/>
        <v>0</v>
      </c>
      <c r="AC40" s="327">
        <f t="shared" si="8"/>
        <v>0</v>
      </c>
    </row>
    <row r="41" spans="1:29" x14ac:dyDescent="0.25">
      <c r="A41" s="329" t="s">
        <v>152</v>
      </c>
      <c r="B41" s="330" t="s">
        <v>138</v>
      </c>
      <c r="C41" s="319">
        <v>0</v>
      </c>
      <c r="D41" s="327">
        <v>0</v>
      </c>
      <c r="E41" s="331">
        <f t="shared" si="15"/>
        <v>0</v>
      </c>
      <c r="F41" s="319">
        <f t="shared" si="9"/>
        <v>0</v>
      </c>
      <c r="G41" s="332">
        <v>0</v>
      </c>
      <c r="H41" s="332">
        <v>0</v>
      </c>
      <c r="I41" s="332">
        <v>0</v>
      </c>
      <c r="J41" s="332">
        <v>0</v>
      </c>
      <c r="K41" s="332">
        <v>0</v>
      </c>
      <c r="L41" s="332">
        <v>0</v>
      </c>
      <c r="M41" s="332">
        <v>0</v>
      </c>
      <c r="N41" s="332">
        <v>0</v>
      </c>
      <c r="O41" s="332">
        <v>0</v>
      </c>
      <c r="P41" s="332">
        <v>0</v>
      </c>
      <c r="Q41" s="332">
        <v>0</v>
      </c>
      <c r="R41" s="332">
        <v>0</v>
      </c>
      <c r="S41" s="332">
        <v>0</v>
      </c>
      <c r="T41" s="332">
        <v>0</v>
      </c>
      <c r="U41" s="332">
        <v>0</v>
      </c>
      <c r="V41" s="332">
        <v>0</v>
      </c>
      <c r="W41" s="332">
        <v>0</v>
      </c>
      <c r="X41" s="332">
        <v>0</v>
      </c>
      <c r="Y41" s="332">
        <v>0</v>
      </c>
      <c r="Z41" s="332">
        <v>0</v>
      </c>
      <c r="AA41" s="332">
        <v>0</v>
      </c>
      <c r="AB41" s="319">
        <f t="shared" si="7"/>
        <v>0</v>
      </c>
      <c r="AC41" s="327">
        <f t="shared" si="8"/>
        <v>0</v>
      </c>
    </row>
    <row r="42" spans="1:29" ht="18.75" x14ac:dyDescent="0.25">
      <c r="A42" s="329" t="s">
        <v>151</v>
      </c>
      <c r="B42" s="335" t="s">
        <v>136</v>
      </c>
      <c r="C42" s="319">
        <v>0</v>
      </c>
      <c r="D42" s="327">
        <v>0</v>
      </c>
      <c r="E42" s="331">
        <f t="shared" si="15"/>
        <v>0</v>
      </c>
      <c r="F42" s="319">
        <f t="shared" si="9"/>
        <v>0</v>
      </c>
      <c r="G42" s="332">
        <v>0</v>
      </c>
      <c r="H42" s="332">
        <v>0</v>
      </c>
      <c r="I42" s="332">
        <v>0</v>
      </c>
      <c r="J42" s="332">
        <v>0</v>
      </c>
      <c r="K42" s="332">
        <v>0</v>
      </c>
      <c r="L42" s="332">
        <v>0</v>
      </c>
      <c r="M42" s="332">
        <v>0</v>
      </c>
      <c r="N42" s="332">
        <v>0</v>
      </c>
      <c r="O42" s="332">
        <v>0</v>
      </c>
      <c r="P42" s="332">
        <v>0</v>
      </c>
      <c r="Q42" s="332">
        <v>0</v>
      </c>
      <c r="R42" s="332">
        <v>0</v>
      </c>
      <c r="S42" s="332">
        <v>0</v>
      </c>
      <c r="T42" s="332">
        <v>0</v>
      </c>
      <c r="U42" s="332">
        <v>0</v>
      </c>
      <c r="V42" s="332">
        <v>0</v>
      </c>
      <c r="W42" s="332">
        <v>0</v>
      </c>
      <c r="X42" s="332">
        <v>0</v>
      </c>
      <c r="Y42" s="332">
        <v>0</v>
      </c>
      <c r="Z42" s="332">
        <v>0</v>
      </c>
      <c r="AA42" s="332">
        <v>0</v>
      </c>
      <c r="AB42" s="319">
        <f t="shared" si="7"/>
        <v>0</v>
      </c>
      <c r="AC42" s="327">
        <f t="shared" si="8"/>
        <v>0</v>
      </c>
    </row>
    <row r="43" spans="1:29" x14ac:dyDescent="0.25">
      <c r="A43" s="325" t="s">
        <v>59</v>
      </c>
      <c r="B43" s="326" t="s">
        <v>150</v>
      </c>
      <c r="C43" s="319">
        <v>0</v>
      </c>
      <c r="D43" s="327">
        <v>0</v>
      </c>
      <c r="E43" s="331">
        <f t="shared" si="15"/>
        <v>0</v>
      </c>
      <c r="F43" s="319">
        <f t="shared" si="9"/>
        <v>0</v>
      </c>
      <c r="G43" s="319">
        <v>0</v>
      </c>
      <c r="H43" s="319">
        <v>0</v>
      </c>
      <c r="I43" s="319">
        <v>0</v>
      </c>
      <c r="J43" s="319">
        <v>0</v>
      </c>
      <c r="K43" s="319">
        <v>0</v>
      </c>
      <c r="L43" s="319">
        <v>0</v>
      </c>
      <c r="M43" s="319">
        <v>0</v>
      </c>
      <c r="N43" s="319">
        <v>0</v>
      </c>
      <c r="O43" s="319">
        <v>0</v>
      </c>
      <c r="P43" s="319">
        <v>0</v>
      </c>
      <c r="Q43" s="319">
        <v>0</v>
      </c>
      <c r="R43" s="319">
        <v>0</v>
      </c>
      <c r="S43" s="319">
        <v>0</v>
      </c>
      <c r="T43" s="319">
        <v>0</v>
      </c>
      <c r="U43" s="319">
        <v>0</v>
      </c>
      <c r="V43" s="334">
        <v>0</v>
      </c>
      <c r="W43" s="319">
        <v>0</v>
      </c>
      <c r="X43" s="319">
        <v>0</v>
      </c>
      <c r="Y43" s="319">
        <v>0</v>
      </c>
      <c r="Z43" s="319">
        <v>0</v>
      </c>
      <c r="AA43" s="319">
        <v>0</v>
      </c>
      <c r="AB43" s="319">
        <f t="shared" si="7"/>
        <v>0</v>
      </c>
      <c r="AC43" s="327">
        <f t="shared" si="8"/>
        <v>0</v>
      </c>
    </row>
    <row r="44" spans="1:29" x14ac:dyDescent="0.25">
      <c r="A44" s="329" t="s">
        <v>149</v>
      </c>
      <c r="B44" s="330" t="s">
        <v>148</v>
      </c>
      <c r="C44" s="319">
        <v>0</v>
      </c>
      <c r="D44" s="327">
        <v>0</v>
      </c>
      <c r="E44" s="331">
        <f t="shared" si="15"/>
        <v>0</v>
      </c>
      <c r="F44" s="319">
        <f t="shared" si="9"/>
        <v>0</v>
      </c>
      <c r="G44" s="332">
        <v>0</v>
      </c>
      <c r="H44" s="332">
        <v>0</v>
      </c>
      <c r="I44" s="332">
        <v>0</v>
      </c>
      <c r="J44" s="332">
        <v>0</v>
      </c>
      <c r="K44" s="332">
        <v>0</v>
      </c>
      <c r="L44" s="332">
        <v>0</v>
      </c>
      <c r="M44" s="332">
        <v>0</v>
      </c>
      <c r="N44" s="332">
        <v>0</v>
      </c>
      <c r="O44" s="332">
        <v>0</v>
      </c>
      <c r="P44" s="332">
        <v>0</v>
      </c>
      <c r="Q44" s="332">
        <v>0</v>
      </c>
      <c r="R44" s="332">
        <v>0</v>
      </c>
      <c r="S44" s="332">
        <v>0</v>
      </c>
      <c r="T44" s="332">
        <v>0</v>
      </c>
      <c r="U44" s="332">
        <v>0</v>
      </c>
      <c r="V44" s="332">
        <v>0</v>
      </c>
      <c r="W44" s="332">
        <v>0</v>
      </c>
      <c r="X44" s="332">
        <v>0</v>
      </c>
      <c r="Y44" s="332">
        <v>0</v>
      </c>
      <c r="Z44" s="332">
        <v>0</v>
      </c>
      <c r="AA44" s="332">
        <v>0</v>
      </c>
      <c r="AB44" s="319">
        <f t="shared" si="7"/>
        <v>0</v>
      </c>
      <c r="AC44" s="327">
        <f t="shared" si="8"/>
        <v>0</v>
      </c>
    </row>
    <row r="45" spans="1:29" x14ac:dyDescent="0.25">
      <c r="A45" s="329" t="s">
        <v>147</v>
      </c>
      <c r="B45" s="330" t="s">
        <v>146</v>
      </c>
      <c r="C45" s="319">
        <v>0</v>
      </c>
      <c r="D45" s="327">
        <v>0</v>
      </c>
      <c r="E45" s="331">
        <f t="shared" si="15"/>
        <v>0</v>
      </c>
      <c r="F45" s="319">
        <f t="shared" si="9"/>
        <v>0</v>
      </c>
      <c r="G45" s="332">
        <v>0</v>
      </c>
      <c r="H45" s="332">
        <v>0</v>
      </c>
      <c r="I45" s="332">
        <v>0</v>
      </c>
      <c r="J45" s="332">
        <v>0</v>
      </c>
      <c r="K45" s="332">
        <v>0</v>
      </c>
      <c r="L45" s="332">
        <v>0</v>
      </c>
      <c r="M45" s="332">
        <v>0</v>
      </c>
      <c r="N45" s="332">
        <v>0</v>
      </c>
      <c r="O45" s="332">
        <v>0</v>
      </c>
      <c r="P45" s="332">
        <v>0</v>
      </c>
      <c r="Q45" s="332">
        <v>0</v>
      </c>
      <c r="R45" s="332">
        <v>0</v>
      </c>
      <c r="S45" s="332">
        <v>0</v>
      </c>
      <c r="T45" s="332">
        <v>0</v>
      </c>
      <c r="U45" s="332">
        <v>0</v>
      </c>
      <c r="V45" s="333">
        <v>0</v>
      </c>
      <c r="W45" s="332">
        <v>0</v>
      </c>
      <c r="X45" s="332">
        <v>0</v>
      </c>
      <c r="Y45" s="332">
        <v>0</v>
      </c>
      <c r="Z45" s="332">
        <v>0</v>
      </c>
      <c r="AA45" s="332">
        <v>0</v>
      </c>
      <c r="AB45" s="319">
        <f t="shared" si="7"/>
        <v>0</v>
      </c>
      <c r="AC45" s="327">
        <f t="shared" si="8"/>
        <v>0</v>
      </c>
    </row>
    <row r="46" spans="1:29" x14ac:dyDescent="0.25">
      <c r="A46" s="329" t="s">
        <v>145</v>
      </c>
      <c r="B46" s="330" t="s">
        <v>144</v>
      </c>
      <c r="C46" s="319">
        <v>0</v>
      </c>
      <c r="D46" s="327">
        <v>0</v>
      </c>
      <c r="E46" s="331">
        <f t="shared" si="15"/>
        <v>0</v>
      </c>
      <c r="F46" s="319">
        <f t="shared" si="9"/>
        <v>0</v>
      </c>
      <c r="G46" s="332">
        <v>0</v>
      </c>
      <c r="H46" s="332">
        <v>0</v>
      </c>
      <c r="I46" s="332">
        <v>0</v>
      </c>
      <c r="J46" s="332">
        <v>0</v>
      </c>
      <c r="K46" s="332">
        <v>0</v>
      </c>
      <c r="L46" s="332">
        <v>0</v>
      </c>
      <c r="M46" s="332">
        <v>0</v>
      </c>
      <c r="N46" s="332">
        <v>0</v>
      </c>
      <c r="O46" s="332">
        <v>0</v>
      </c>
      <c r="P46" s="332">
        <v>0</v>
      </c>
      <c r="Q46" s="332">
        <v>0</v>
      </c>
      <c r="R46" s="332">
        <v>0</v>
      </c>
      <c r="S46" s="332">
        <v>0</v>
      </c>
      <c r="T46" s="332">
        <v>0</v>
      </c>
      <c r="U46" s="332">
        <v>0</v>
      </c>
      <c r="V46" s="332">
        <v>0</v>
      </c>
      <c r="W46" s="332">
        <v>0</v>
      </c>
      <c r="X46" s="332">
        <v>0</v>
      </c>
      <c r="Y46" s="332">
        <v>0</v>
      </c>
      <c r="Z46" s="332">
        <v>0</v>
      </c>
      <c r="AA46" s="332">
        <v>0</v>
      </c>
      <c r="AB46" s="319">
        <f t="shared" si="7"/>
        <v>0</v>
      </c>
      <c r="AC46" s="327">
        <f t="shared" si="8"/>
        <v>0</v>
      </c>
    </row>
    <row r="47" spans="1:29" ht="31.5" x14ac:dyDescent="0.25">
      <c r="A47" s="329" t="s">
        <v>143</v>
      </c>
      <c r="B47" s="330" t="s">
        <v>142</v>
      </c>
      <c r="C47" s="319">
        <v>0</v>
      </c>
      <c r="D47" s="327">
        <v>0</v>
      </c>
      <c r="E47" s="331">
        <f t="shared" si="15"/>
        <v>0</v>
      </c>
      <c r="F47" s="319">
        <f t="shared" si="9"/>
        <v>0</v>
      </c>
      <c r="G47" s="332">
        <v>0</v>
      </c>
      <c r="H47" s="332">
        <v>0</v>
      </c>
      <c r="I47" s="332">
        <v>0</v>
      </c>
      <c r="J47" s="332">
        <v>0</v>
      </c>
      <c r="K47" s="332">
        <v>0</v>
      </c>
      <c r="L47" s="332">
        <v>0</v>
      </c>
      <c r="M47" s="332">
        <v>0</v>
      </c>
      <c r="N47" s="332">
        <v>0</v>
      </c>
      <c r="O47" s="332">
        <v>0</v>
      </c>
      <c r="P47" s="332">
        <v>0</v>
      </c>
      <c r="Q47" s="332">
        <v>0</v>
      </c>
      <c r="R47" s="332">
        <v>0</v>
      </c>
      <c r="S47" s="332">
        <v>0</v>
      </c>
      <c r="T47" s="332">
        <v>0</v>
      </c>
      <c r="U47" s="332">
        <v>0</v>
      </c>
      <c r="V47" s="332">
        <v>0</v>
      </c>
      <c r="W47" s="332">
        <v>0</v>
      </c>
      <c r="X47" s="332">
        <v>0</v>
      </c>
      <c r="Y47" s="332">
        <v>0</v>
      </c>
      <c r="Z47" s="332">
        <v>0</v>
      </c>
      <c r="AA47" s="332">
        <v>0</v>
      </c>
      <c r="AB47" s="319">
        <f t="shared" si="7"/>
        <v>0</v>
      </c>
      <c r="AC47" s="327">
        <f t="shared" si="8"/>
        <v>0</v>
      </c>
    </row>
    <row r="48" spans="1:29" ht="31.5" x14ac:dyDescent="0.25">
      <c r="A48" s="329" t="s">
        <v>141</v>
      </c>
      <c r="B48" s="330" t="s">
        <v>140</v>
      </c>
      <c r="C48" s="319">
        <v>0</v>
      </c>
      <c r="D48" s="327">
        <v>0</v>
      </c>
      <c r="E48" s="331">
        <f t="shared" si="15"/>
        <v>0</v>
      </c>
      <c r="F48" s="319">
        <f t="shared" si="9"/>
        <v>0</v>
      </c>
      <c r="G48" s="332">
        <v>0</v>
      </c>
      <c r="H48" s="332">
        <v>0</v>
      </c>
      <c r="I48" s="332">
        <v>0</v>
      </c>
      <c r="J48" s="332">
        <v>0</v>
      </c>
      <c r="K48" s="332">
        <v>0</v>
      </c>
      <c r="L48" s="332">
        <v>0</v>
      </c>
      <c r="M48" s="332">
        <v>0</v>
      </c>
      <c r="N48" s="332">
        <v>0</v>
      </c>
      <c r="O48" s="332">
        <v>0</v>
      </c>
      <c r="P48" s="332">
        <v>0</v>
      </c>
      <c r="Q48" s="332">
        <v>0</v>
      </c>
      <c r="R48" s="332">
        <v>0</v>
      </c>
      <c r="S48" s="332">
        <v>0</v>
      </c>
      <c r="T48" s="332">
        <v>0</v>
      </c>
      <c r="U48" s="332">
        <v>0</v>
      </c>
      <c r="V48" s="332">
        <v>0</v>
      </c>
      <c r="W48" s="332">
        <v>0</v>
      </c>
      <c r="X48" s="332">
        <v>0</v>
      </c>
      <c r="Y48" s="332">
        <v>0</v>
      </c>
      <c r="Z48" s="332">
        <v>0</v>
      </c>
      <c r="AA48" s="332">
        <v>0</v>
      </c>
      <c r="AB48" s="319">
        <f t="shared" si="7"/>
        <v>0</v>
      </c>
      <c r="AC48" s="327">
        <f t="shared" si="8"/>
        <v>0</v>
      </c>
    </row>
    <row r="49" spans="1:29" x14ac:dyDescent="0.25">
      <c r="A49" s="329" t="s">
        <v>139</v>
      </c>
      <c r="B49" s="330" t="s">
        <v>138</v>
      </c>
      <c r="C49" s="319">
        <v>0</v>
      </c>
      <c r="D49" s="327">
        <v>0</v>
      </c>
      <c r="E49" s="331">
        <f t="shared" si="15"/>
        <v>0</v>
      </c>
      <c r="F49" s="319">
        <f t="shared" si="9"/>
        <v>0</v>
      </c>
      <c r="G49" s="332">
        <v>0</v>
      </c>
      <c r="H49" s="332">
        <v>0</v>
      </c>
      <c r="I49" s="332">
        <v>0</v>
      </c>
      <c r="J49" s="332">
        <v>0</v>
      </c>
      <c r="K49" s="332">
        <v>0</v>
      </c>
      <c r="L49" s="332">
        <v>0</v>
      </c>
      <c r="M49" s="332">
        <v>0</v>
      </c>
      <c r="N49" s="332">
        <v>0</v>
      </c>
      <c r="O49" s="332">
        <v>0</v>
      </c>
      <c r="P49" s="332">
        <v>0</v>
      </c>
      <c r="Q49" s="332">
        <v>0</v>
      </c>
      <c r="R49" s="332">
        <v>0</v>
      </c>
      <c r="S49" s="332">
        <v>0</v>
      </c>
      <c r="T49" s="332">
        <v>0</v>
      </c>
      <c r="U49" s="332">
        <v>0</v>
      </c>
      <c r="V49" s="332">
        <v>0</v>
      </c>
      <c r="W49" s="332">
        <v>0</v>
      </c>
      <c r="X49" s="332">
        <v>0</v>
      </c>
      <c r="Y49" s="332">
        <v>0</v>
      </c>
      <c r="Z49" s="332">
        <v>0</v>
      </c>
      <c r="AA49" s="332">
        <v>0</v>
      </c>
      <c r="AB49" s="319">
        <f t="shared" si="7"/>
        <v>0</v>
      </c>
      <c r="AC49" s="327">
        <f t="shared" si="8"/>
        <v>0</v>
      </c>
    </row>
    <row r="50" spans="1:29" ht="18.75" x14ac:dyDescent="0.25">
      <c r="A50" s="329" t="s">
        <v>137</v>
      </c>
      <c r="B50" s="335" t="s">
        <v>553</v>
      </c>
      <c r="C50" s="319">
        <v>1</v>
      </c>
      <c r="D50" s="327">
        <v>0</v>
      </c>
      <c r="E50" s="331">
        <f t="shared" si="15"/>
        <v>1</v>
      </c>
      <c r="F50" s="319">
        <f t="shared" si="9"/>
        <v>0</v>
      </c>
      <c r="G50" s="332">
        <v>0</v>
      </c>
      <c r="H50" s="332">
        <v>1</v>
      </c>
      <c r="I50" s="332">
        <v>0</v>
      </c>
      <c r="J50" s="332">
        <v>1</v>
      </c>
      <c r="K50" s="332">
        <v>0</v>
      </c>
      <c r="L50" s="332">
        <v>0</v>
      </c>
      <c r="M50" s="332">
        <v>0</v>
      </c>
      <c r="N50" s="332">
        <v>0</v>
      </c>
      <c r="O50" s="332">
        <v>0</v>
      </c>
      <c r="P50" s="332">
        <v>0</v>
      </c>
      <c r="Q50" s="332">
        <v>0</v>
      </c>
      <c r="R50" s="332">
        <v>0</v>
      </c>
      <c r="S50" s="332">
        <v>0</v>
      </c>
      <c r="T50" s="332">
        <v>0</v>
      </c>
      <c r="U50" s="332">
        <v>0</v>
      </c>
      <c r="V50" s="332">
        <v>0</v>
      </c>
      <c r="W50" s="332">
        <v>0</v>
      </c>
      <c r="X50" s="332">
        <v>0</v>
      </c>
      <c r="Y50" s="332">
        <v>0</v>
      </c>
      <c r="Z50" s="332">
        <v>0</v>
      </c>
      <c r="AA50" s="332">
        <v>0</v>
      </c>
      <c r="AB50" s="319">
        <f t="shared" si="7"/>
        <v>1</v>
      </c>
      <c r="AC50" s="327">
        <f t="shared" si="8"/>
        <v>1</v>
      </c>
    </row>
    <row r="51" spans="1:29" ht="35.25" customHeight="1" x14ac:dyDescent="0.25">
      <c r="A51" s="325" t="s">
        <v>57</v>
      </c>
      <c r="B51" s="326" t="s">
        <v>135</v>
      </c>
      <c r="C51" s="319">
        <v>0</v>
      </c>
      <c r="D51" s="327">
        <v>0</v>
      </c>
      <c r="E51" s="331">
        <f t="shared" si="15"/>
        <v>0</v>
      </c>
      <c r="F51" s="319">
        <f t="shared" si="9"/>
        <v>0</v>
      </c>
      <c r="G51" s="319">
        <v>0</v>
      </c>
      <c r="H51" s="319">
        <v>0</v>
      </c>
      <c r="I51" s="319">
        <v>0</v>
      </c>
      <c r="J51" s="319">
        <v>0</v>
      </c>
      <c r="K51" s="319">
        <v>0</v>
      </c>
      <c r="L51" s="319">
        <v>0</v>
      </c>
      <c r="M51" s="319">
        <v>0</v>
      </c>
      <c r="N51" s="319">
        <v>0</v>
      </c>
      <c r="O51" s="319">
        <v>0</v>
      </c>
      <c r="P51" s="319">
        <v>0</v>
      </c>
      <c r="Q51" s="319">
        <v>0</v>
      </c>
      <c r="R51" s="319">
        <v>0</v>
      </c>
      <c r="S51" s="319">
        <v>0</v>
      </c>
      <c r="T51" s="319">
        <v>0</v>
      </c>
      <c r="U51" s="319">
        <v>0</v>
      </c>
      <c r="V51" s="334">
        <v>0</v>
      </c>
      <c r="W51" s="319">
        <v>0</v>
      </c>
      <c r="X51" s="319">
        <v>0</v>
      </c>
      <c r="Y51" s="319">
        <v>0</v>
      </c>
      <c r="Z51" s="319">
        <v>0</v>
      </c>
      <c r="AA51" s="319">
        <v>0</v>
      </c>
      <c r="AB51" s="319">
        <f t="shared" si="7"/>
        <v>0</v>
      </c>
      <c r="AC51" s="327">
        <f t="shared" si="8"/>
        <v>0</v>
      </c>
    </row>
    <row r="52" spans="1:29" x14ac:dyDescent="0.25">
      <c r="A52" s="329" t="s">
        <v>134</v>
      </c>
      <c r="B52" s="330" t="s">
        <v>133</v>
      </c>
      <c r="C52" s="319">
        <v>0</v>
      </c>
      <c r="D52" s="327">
        <v>0</v>
      </c>
      <c r="E52" s="331">
        <f t="shared" si="15"/>
        <v>0</v>
      </c>
      <c r="F52" s="319">
        <f t="shared" si="9"/>
        <v>0</v>
      </c>
      <c r="G52" s="332">
        <v>0</v>
      </c>
      <c r="H52" s="332">
        <v>0</v>
      </c>
      <c r="I52" s="332">
        <v>0</v>
      </c>
      <c r="J52" s="332">
        <v>0</v>
      </c>
      <c r="K52" s="332">
        <v>0</v>
      </c>
      <c r="L52" s="332">
        <v>0</v>
      </c>
      <c r="M52" s="332">
        <v>0</v>
      </c>
      <c r="N52" s="332">
        <v>0</v>
      </c>
      <c r="O52" s="332">
        <v>0</v>
      </c>
      <c r="P52" s="332">
        <v>0</v>
      </c>
      <c r="Q52" s="332">
        <v>0</v>
      </c>
      <c r="R52" s="332">
        <v>0</v>
      </c>
      <c r="S52" s="332">
        <v>0</v>
      </c>
      <c r="T52" s="332">
        <v>0</v>
      </c>
      <c r="U52" s="332">
        <v>0</v>
      </c>
      <c r="V52" s="332">
        <v>0</v>
      </c>
      <c r="W52" s="332">
        <v>0</v>
      </c>
      <c r="X52" s="332">
        <v>0</v>
      </c>
      <c r="Y52" s="332">
        <v>0</v>
      </c>
      <c r="Z52" s="332">
        <v>0</v>
      </c>
      <c r="AA52" s="332">
        <v>0</v>
      </c>
      <c r="AB52" s="319">
        <f t="shared" si="7"/>
        <v>0</v>
      </c>
      <c r="AC52" s="327">
        <f t="shared" si="8"/>
        <v>0</v>
      </c>
    </row>
    <row r="53" spans="1:29" x14ac:dyDescent="0.25">
      <c r="A53" s="329" t="s">
        <v>132</v>
      </c>
      <c r="B53" s="330" t="s">
        <v>126</v>
      </c>
      <c r="C53" s="319">
        <v>0</v>
      </c>
      <c r="D53" s="327">
        <v>0</v>
      </c>
      <c r="E53" s="331">
        <f t="shared" si="15"/>
        <v>0</v>
      </c>
      <c r="F53" s="319">
        <f t="shared" si="9"/>
        <v>0</v>
      </c>
      <c r="G53" s="332">
        <v>0</v>
      </c>
      <c r="H53" s="332">
        <v>0</v>
      </c>
      <c r="I53" s="332">
        <v>0</v>
      </c>
      <c r="J53" s="332">
        <v>0</v>
      </c>
      <c r="K53" s="332">
        <v>0</v>
      </c>
      <c r="L53" s="332">
        <v>0</v>
      </c>
      <c r="M53" s="332">
        <v>0</v>
      </c>
      <c r="N53" s="332">
        <v>0</v>
      </c>
      <c r="O53" s="332">
        <v>0</v>
      </c>
      <c r="P53" s="332">
        <v>0</v>
      </c>
      <c r="Q53" s="332">
        <v>0</v>
      </c>
      <c r="R53" s="332">
        <v>0</v>
      </c>
      <c r="S53" s="332">
        <v>0</v>
      </c>
      <c r="T53" s="332">
        <v>0</v>
      </c>
      <c r="U53" s="332">
        <v>0</v>
      </c>
      <c r="V53" s="333">
        <v>0</v>
      </c>
      <c r="W53" s="332">
        <v>0</v>
      </c>
      <c r="X53" s="332">
        <v>0</v>
      </c>
      <c r="Y53" s="332">
        <v>0</v>
      </c>
      <c r="Z53" s="332">
        <v>0</v>
      </c>
      <c r="AA53" s="332">
        <v>0</v>
      </c>
      <c r="AB53" s="319">
        <f t="shared" si="7"/>
        <v>0</v>
      </c>
      <c r="AC53" s="327">
        <f t="shared" si="8"/>
        <v>0</v>
      </c>
    </row>
    <row r="54" spans="1:29" x14ac:dyDescent="0.25">
      <c r="A54" s="329" t="s">
        <v>131</v>
      </c>
      <c r="B54" s="335" t="s">
        <v>125</v>
      </c>
      <c r="C54" s="319">
        <v>0</v>
      </c>
      <c r="D54" s="327">
        <v>0</v>
      </c>
      <c r="E54" s="331">
        <f t="shared" si="15"/>
        <v>0</v>
      </c>
      <c r="F54" s="319">
        <f t="shared" si="9"/>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19">
        <f t="shared" si="7"/>
        <v>0</v>
      </c>
      <c r="AC54" s="327">
        <f t="shared" si="8"/>
        <v>0</v>
      </c>
    </row>
    <row r="55" spans="1:29" x14ac:dyDescent="0.25">
      <c r="A55" s="329" t="s">
        <v>130</v>
      </c>
      <c r="B55" s="335" t="s">
        <v>124</v>
      </c>
      <c r="C55" s="319">
        <v>0</v>
      </c>
      <c r="D55" s="327">
        <v>0</v>
      </c>
      <c r="E55" s="331">
        <f t="shared" si="15"/>
        <v>0</v>
      </c>
      <c r="F55" s="319">
        <f t="shared" si="9"/>
        <v>0</v>
      </c>
      <c r="G55" s="332">
        <v>0</v>
      </c>
      <c r="H55" s="332">
        <v>0</v>
      </c>
      <c r="I55" s="332">
        <v>0</v>
      </c>
      <c r="J55" s="332">
        <v>0</v>
      </c>
      <c r="K55" s="332">
        <v>0</v>
      </c>
      <c r="L55" s="332">
        <v>0</v>
      </c>
      <c r="M55" s="332">
        <v>0</v>
      </c>
      <c r="N55" s="332">
        <v>0</v>
      </c>
      <c r="O55" s="332">
        <v>0</v>
      </c>
      <c r="P55" s="332">
        <v>0</v>
      </c>
      <c r="Q55" s="332">
        <v>0</v>
      </c>
      <c r="R55" s="332">
        <v>0</v>
      </c>
      <c r="S55" s="332">
        <v>0</v>
      </c>
      <c r="T55" s="332">
        <v>0</v>
      </c>
      <c r="U55" s="332">
        <v>0</v>
      </c>
      <c r="V55" s="332">
        <v>0</v>
      </c>
      <c r="W55" s="332">
        <v>0</v>
      </c>
      <c r="X55" s="332">
        <v>0</v>
      </c>
      <c r="Y55" s="332">
        <v>0</v>
      </c>
      <c r="Z55" s="332">
        <v>0</v>
      </c>
      <c r="AA55" s="332">
        <v>0</v>
      </c>
      <c r="AB55" s="319">
        <f t="shared" si="7"/>
        <v>0</v>
      </c>
      <c r="AC55" s="327">
        <f t="shared" si="8"/>
        <v>0</v>
      </c>
    </row>
    <row r="56" spans="1:29" x14ac:dyDescent="0.25">
      <c r="A56" s="329" t="s">
        <v>129</v>
      </c>
      <c r="B56" s="335" t="s">
        <v>123</v>
      </c>
      <c r="C56" s="319">
        <v>0</v>
      </c>
      <c r="D56" s="327">
        <v>0</v>
      </c>
      <c r="E56" s="331">
        <f t="shared" si="15"/>
        <v>0</v>
      </c>
      <c r="F56" s="319">
        <f t="shared" si="9"/>
        <v>0</v>
      </c>
      <c r="G56" s="332">
        <v>0</v>
      </c>
      <c r="H56" s="332">
        <v>0</v>
      </c>
      <c r="I56" s="332">
        <v>0</v>
      </c>
      <c r="J56" s="332">
        <v>0</v>
      </c>
      <c r="K56" s="332">
        <v>0</v>
      </c>
      <c r="L56" s="332">
        <v>0</v>
      </c>
      <c r="M56" s="332">
        <v>0</v>
      </c>
      <c r="N56" s="332">
        <v>0</v>
      </c>
      <c r="O56" s="332">
        <v>0</v>
      </c>
      <c r="P56" s="332">
        <v>0</v>
      </c>
      <c r="Q56" s="332">
        <v>0</v>
      </c>
      <c r="R56" s="332">
        <v>0</v>
      </c>
      <c r="S56" s="332">
        <v>0</v>
      </c>
      <c r="T56" s="332">
        <v>0</v>
      </c>
      <c r="U56" s="332">
        <v>0</v>
      </c>
      <c r="V56" s="332">
        <v>0</v>
      </c>
      <c r="W56" s="332">
        <v>0</v>
      </c>
      <c r="X56" s="332">
        <v>0</v>
      </c>
      <c r="Y56" s="332">
        <v>0</v>
      </c>
      <c r="Z56" s="332">
        <v>0</v>
      </c>
      <c r="AA56" s="332">
        <v>0</v>
      </c>
      <c r="AB56" s="319">
        <f t="shared" si="7"/>
        <v>0</v>
      </c>
      <c r="AC56" s="327">
        <f t="shared" si="8"/>
        <v>0</v>
      </c>
    </row>
    <row r="57" spans="1:29" ht="18.75" x14ac:dyDescent="0.25">
      <c r="A57" s="329" t="s">
        <v>128</v>
      </c>
      <c r="B57" s="335" t="s">
        <v>553</v>
      </c>
      <c r="C57" s="319">
        <v>1</v>
      </c>
      <c r="D57" s="327">
        <v>0</v>
      </c>
      <c r="E57" s="331">
        <f t="shared" si="15"/>
        <v>1</v>
      </c>
      <c r="F57" s="319">
        <f t="shared" si="9"/>
        <v>0</v>
      </c>
      <c r="G57" s="332">
        <v>0</v>
      </c>
      <c r="H57" s="332">
        <v>1</v>
      </c>
      <c r="I57" s="332">
        <v>0</v>
      </c>
      <c r="J57" s="332">
        <v>1</v>
      </c>
      <c r="K57" s="332">
        <v>0</v>
      </c>
      <c r="L57" s="332">
        <v>0</v>
      </c>
      <c r="M57" s="332">
        <v>0</v>
      </c>
      <c r="N57" s="332">
        <v>0</v>
      </c>
      <c r="O57" s="332">
        <v>0</v>
      </c>
      <c r="P57" s="332">
        <v>0</v>
      </c>
      <c r="Q57" s="332">
        <v>0</v>
      </c>
      <c r="R57" s="332">
        <v>0</v>
      </c>
      <c r="S57" s="332">
        <v>0</v>
      </c>
      <c r="T57" s="332">
        <v>0</v>
      </c>
      <c r="U57" s="332">
        <v>0</v>
      </c>
      <c r="V57" s="332">
        <v>0</v>
      </c>
      <c r="W57" s="332">
        <v>0</v>
      </c>
      <c r="X57" s="332">
        <v>0</v>
      </c>
      <c r="Y57" s="332">
        <v>0</v>
      </c>
      <c r="Z57" s="332">
        <v>0</v>
      </c>
      <c r="AA57" s="332">
        <v>0</v>
      </c>
      <c r="AB57" s="319">
        <f t="shared" si="7"/>
        <v>1</v>
      </c>
      <c r="AC57" s="327">
        <f t="shared" si="8"/>
        <v>1</v>
      </c>
    </row>
    <row r="58" spans="1:29" ht="36.75" customHeight="1" x14ac:dyDescent="0.25">
      <c r="A58" s="325" t="s">
        <v>56</v>
      </c>
      <c r="B58" s="336" t="s">
        <v>226</v>
      </c>
      <c r="C58" s="319">
        <f>C30</f>
        <v>8.5026007700000008</v>
      </c>
      <c r="D58" s="327">
        <v>0</v>
      </c>
      <c r="E58" s="331">
        <f t="shared" si="15"/>
        <v>8.5026007700000008</v>
      </c>
      <c r="F58" s="319">
        <f t="shared" si="9"/>
        <v>0</v>
      </c>
      <c r="G58" s="319">
        <v>0</v>
      </c>
      <c r="H58" s="319">
        <v>8.5026007700000008</v>
      </c>
      <c r="I58" s="319">
        <v>0</v>
      </c>
      <c r="J58" s="319">
        <v>8.502600769999999</v>
      </c>
      <c r="K58" s="319">
        <v>0</v>
      </c>
      <c r="L58" s="319">
        <v>0</v>
      </c>
      <c r="M58" s="319">
        <v>0</v>
      </c>
      <c r="N58" s="319">
        <v>0</v>
      </c>
      <c r="O58" s="319">
        <v>0</v>
      </c>
      <c r="P58" s="319">
        <v>0</v>
      </c>
      <c r="Q58" s="319">
        <v>0</v>
      </c>
      <c r="R58" s="319">
        <v>0</v>
      </c>
      <c r="S58" s="319">
        <v>0</v>
      </c>
      <c r="T58" s="319">
        <v>0</v>
      </c>
      <c r="U58" s="319">
        <v>0</v>
      </c>
      <c r="V58" s="334">
        <v>0</v>
      </c>
      <c r="W58" s="319">
        <v>0</v>
      </c>
      <c r="X58" s="319">
        <v>0</v>
      </c>
      <c r="Y58" s="319">
        <v>0</v>
      </c>
      <c r="Z58" s="319">
        <v>0</v>
      </c>
      <c r="AA58" s="319">
        <v>0</v>
      </c>
      <c r="AB58" s="319">
        <f t="shared" si="7"/>
        <v>8.5026007700000008</v>
      </c>
      <c r="AC58" s="327">
        <f t="shared" si="8"/>
        <v>8.502600769999999</v>
      </c>
    </row>
    <row r="59" spans="1:29" x14ac:dyDescent="0.25">
      <c r="A59" s="325" t="s">
        <v>54</v>
      </c>
      <c r="B59" s="326" t="s">
        <v>127</v>
      </c>
      <c r="C59" s="319">
        <v>0</v>
      </c>
      <c r="D59" s="327">
        <v>0</v>
      </c>
      <c r="E59" s="331">
        <f t="shared" si="15"/>
        <v>0</v>
      </c>
      <c r="F59" s="319">
        <f t="shared" si="9"/>
        <v>0</v>
      </c>
      <c r="G59" s="319">
        <v>0</v>
      </c>
      <c r="H59" s="319">
        <v>0</v>
      </c>
      <c r="I59" s="319">
        <v>0</v>
      </c>
      <c r="J59" s="319">
        <v>0</v>
      </c>
      <c r="K59" s="319">
        <v>0</v>
      </c>
      <c r="L59" s="319">
        <v>0</v>
      </c>
      <c r="M59" s="319">
        <v>0</v>
      </c>
      <c r="N59" s="319">
        <v>0</v>
      </c>
      <c r="O59" s="319">
        <v>0</v>
      </c>
      <c r="P59" s="319">
        <v>0</v>
      </c>
      <c r="Q59" s="319">
        <v>0</v>
      </c>
      <c r="R59" s="319">
        <v>0</v>
      </c>
      <c r="S59" s="319">
        <v>0</v>
      </c>
      <c r="T59" s="319">
        <v>0</v>
      </c>
      <c r="U59" s="319">
        <v>0</v>
      </c>
      <c r="V59" s="334">
        <v>0</v>
      </c>
      <c r="W59" s="319">
        <v>0</v>
      </c>
      <c r="X59" s="319">
        <v>0</v>
      </c>
      <c r="Y59" s="319">
        <v>0</v>
      </c>
      <c r="Z59" s="319">
        <v>0</v>
      </c>
      <c r="AA59" s="319">
        <v>0</v>
      </c>
      <c r="AB59" s="319">
        <f t="shared" si="7"/>
        <v>0</v>
      </c>
      <c r="AC59" s="327">
        <f t="shared" si="8"/>
        <v>0</v>
      </c>
    </row>
    <row r="60" spans="1:29" x14ac:dyDescent="0.25">
      <c r="A60" s="329" t="s">
        <v>220</v>
      </c>
      <c r="B60" s="57" t="s">
        <v>148</v>
      </c>
      <c r="C60" s="319">
        <v>0</v>
      </c>
      <c r="D60" s="327">
        <v>0</v>
      </c>
      <c r="E60" s="331">
        <f t="shared" si="15"/>
        <v>0</v>
      </c>
      <c r="F60" s="319">
        <f t="shared" si="9"/>
        <v>0</v>
      </c>
      <c r="G60" s="332">
        <v>0</v>
      </c>
      <c r="H60" s="332">
        <v>0</v>
      </c>
      <c r="I60" s="332">
        <v>0</v>
      </c>
      <c r="J60" s="332">
        <v>0</v>
      </c>
      <c r="K60" s="332">
        <v>0</v>
      </c>
      <c r="L60" s="332">
        <v>0</v>
      </c>
      <c r="M60" s="332">
        <v>0</v>
      </c>
      <c r="N60" s="332">
        <v>0</v>
      </c>
      <c r="O60" s="332">
        <v>0</v>
      </c>
      <c r="P60" s="332">
        <v>0</v>
      </c>
      <c r="Q60" s="332">
        <v>0</v>
      </c>
      <c r="R60" s="332">
        <v>0</v>
      </c>
      <c r="S60" s="332">
        <v>0</v>
      </c>
      <c r="T60" s="332">
        <v>0</v>
      </c>
      <c r="U60" s="332">
        <v>0</v>
      </c>
      <c r="V60" s="332">
        <v>0</v>
      </c>
      <c r="W60" s="332">
        <v>0</v>
      </c>
      <c r="X60" s="332">
        <v>0</v>
      </c>
      <c r="Y60" s="332">
        <v>0</v>
      </c>
      <c r="Z60" s="332">
        <v>0</v>
      </c>
      <c r="AA60" s="332">
        <v>0</v>
      </c>
      <c r="AB60" s="319">
        <f t="shared" si="7"/>
        <v>0</v>
      </c>
      <c r="AC60" s="327">
        <f t="shared" si="8"/>
        <v>0</v>
      </c>
    </row>
    <row r="61" spans="1:29" x14ac:dyDescent="0.25">
      <c r="A61" s="329" t="s">
        <v>221</v>
      </c>
      <c r="B61" s="57" t="s">
        <v>146</v>
      </c>
      <c r="C61" s="319">
        <v>0</v>
      </c>
      <c r="D61" s="327">
        <v>0</v>
      </c>
      <c r="E61" s="331">
        <f t="shared" si="15"/>
        <v>0</v>
      </c>
      <c r="F61" s="319">
        <f t="shared" si="9"/>
        <v>0</v>
      </c>
      <c r="G61" s="332">
        <v>0</v>
      </c>
      <c r="H61" s="332">
        <v>0</v>
      </c>
      <c r="I61" s="332">
        <v>0</v>
      </c>
      <c r="J61" s="332">
        <v>0</v>
      </c>
      <c r="K61" s="332">
        <v>0</v>
      </c>
      <c r="L61" s="332">
        <v>0</v>
      </c>
      <c r="M61" s="332">
        <v>0</v>
      </c>
      <c r="N61" s="332">
        <v>0</v>
      </c>
      <c r="O61" s="332">
        <v>0</v>
      </c>
      <c r="P61" s="332">
        <v>0</v>
      </c>
      <c r="Q61" s="332">
        <v>0</v>
      </c>
      <c r="R61" s="332">
        <v>0</v>
      </c>
      <c r="S61" s="332">
        <v>0</v>
      </c>
      <c r="T61" s="332">
        <v>0</v>
      </c>
      <c r="U61" s="332">
        <v>0</v>
      </c>
      <c r="V61" s="332">
        <v>0</v>
      </c>
      <c r="W61" s="332">
        <v>0</v>
      </c>
      <c r="X61" s="332">
        <v>0</v>
      </c>
      <c r="Y61" s="332">
        <v>0</v>
      </c>
      <c r="Z61" s="332">
        <v>0</v>
      </c>
      <c r="AA61" s="332">
        <v>0</v>
      </c>
      <c r="AB61" s="319">
        <f t="shared" si="7"/>
        <v>0</v>
      </c>
      <c r="AC61" s="327">
        <f t="shared" si="8"/>
        <v>0</v>
      </c>
    </row>
    <row r="62" spans="1:29" x14ac:dyDescent="0.25">
      <c r="A62" s="329" t="s">
        <v>222</v>
      </c>
      <c r="B62" s="57" t="s">
        <v>144</v>
      </c>
      <c r="C62" s="319">
        <v>0</v>
      </c>
      <c r="D62" s="327">
        <v>0</v>
      </c>
      <c r="E62" s="331">
        <f t="shared" si="15"/>
        <v>0</v>
      </c>
      <c r="F62" s="319">
        <f t="shared" si="9"/>
        <v>0</v>
      </c>
      <c r="G62" s="332">
        <v>0</v>
      </c>
      <c r="H62" s="332">
        <v>0</v>
      </c>
      <c r="I62" s="332">
        <v>0</v>
      </c>
      <c r="J62" s="332">
        <v>0</v>
      </c>
      <c r="K62" s="332">
        <v>0</v>
      </c>
      <c r="L62" s="332">
        <v>0</v>
      </c>
      <c r="M62" s="332">
        <v>0</v>
      </c>
      <c r="N62" s="332">
        <v>0</v>
      </c>
      <c r="O62" s="332">
        <v>0</v>
      </c>
      <c r="P62" s="332">
        <v>0</v>
      </c>
      <c r="Q62" s="332">
        <v>0</v>
      </c>
      <c r="R62" s="332">
        <v>0</v>
      </c>
      <c r="S62" s="332">
        <v>0</v>
      </c>
      <c r="T62" s="332">
        <v>0</v>
      </c>
      <c r="U62" s="332">
        <v>0</v>
      </c>
      <c r="V62" s="332">
        <v>0</v>
      </c>
      <c r="W62" s="332">
        <v>0</v>
      </c>
      <c r="X62" s="332">
        <v>0</v>
      </c>
      <c r="Y62" s="332">
        <v>0</v>
      </c>
      <c r="Z62" s="332">
        <v>0</v>
      </c>
      <c r="AA62" s="332">
        <v>0</v>
      </c>
      <c r="AB62" s="319">
        <f t="shared" si="7"/>
        <v>0</v>
      </c>
      <c r="AC62" s="327">
        <f t="shared" si="8"/>
        <v>0</v>
      </c>
    </row>
    <row r="63" spans="1:29" x14ac:dyDescent="0.25">
      <c r="A63" s="329" t="s">
        <v>223</v>
      </c>
      <c r="B63" s="57" t="s">
        <v>225</v>
      </c>
      <c r="C63" s="319">
        <v>0</v>
      </c>
      <c r="D63" s="327">
        <v>0</v>
      </c>
      <c r="E63" s="331">
        <f t="shared" si="15"/>
        <v>0</v>
      </c>
      <c r="F63" s="319">
        <f t="shared" si="9"/>
        <v>0</v>
      </c>
      <c r="G63" s="332">
        <v>0</v>
      </c>
      <c r="H63" s="332">
        <v>0</v>
      </c>
      <c r="I63" s="332">
        <v>0</v>
      </c>
      <c r="J63" s="332">
        <v>0</v>
      </c>
      <c r="K63" s="332">
        <v>0</v>
      </c>
      <c r="L63" s="332">
        <v>0</v>
      </c>
      <c r="M63" s="332">
        <v>0</v>
      </c>
      <c r="N63" s="332">
        <v>0</v>
      </c>
      <c r="O63" s="332">
        <v>0</v>
      </c>
      <c r="P63" s="332">
        <v>0</v>
      </c>
      <c r="Q63" s="332">
        <v>0</v>
      </c>
      <c r="R63" s="332">
        <v>0</v>
      </c>
      <c r="S63" s="332">
        <v>0</v>
      </c>
      <c r="T63" s="332">
        <v>0</v>
      </c>
      <c r="U63" s="332">
        <v>0</v>
      </c>
      <c r="V63" s="332">
        <v>0</v>
      </c>
      <c r="W63" s="332">
        <v>0</v>
      </c>
      <c r="X63" s="332">
        <v>0</v>
      </c>
      <c r="Y63" s="332">
        <v>0</v>
      </c>
      <c r="Z63" s="332">
        <v>0</v>
      </c>
      <c r="AA63" s="332">
        <v>0</v>
      </c>
      <c r="AB63" s="319">
        <f t="shared" si="7"/>
        <v>0</v>
      </c>
      <c r="AC63" s="327">
        <f t="shared" si="8"/>
        <v>0</v>
      </c>
    </row>
    <row r="64" spans="1:29" ht="18.75" x14ac:dyDescent="0.25">
      <c r="A64" s="329" t="s">
        <v>224</v>
      </c>
      <c r="B64" s="335" t="s">
        <v>122</v>
      </c>
      <c r="C64" s="319">
        <v>0</v>
      </c>
      <c r="D64" s="327">
        <v>0</v>
      </c>
      <c r="E64" s="331">
        <f t="shared" si="15"/>
        <v>0</v>
      </c>
      <c r="F64" s="319">
        <f t="shared" si="9"/>
        <v>0</v>
      </c>
      <c r="G64" s="332">
        <v>0</v>
      </c>
      <c r="H64" s="332">
        <v>0</v>
      </c>
      <c r="I64" s="332">
        <v>0</v>
      </c>
      <c r="J64" s="332">
        <v>0</v>
      </c>
      <c r="K64" s="332">
        <v>0</v>
      </c>
      <c r="L64" s="332">
        <v>0</v>
      </c>
      <c r="M64" s="332">
        <v>0</v>
      </c>
      <c r="N64" s="332">
        <v>0</v>
      </c>
      <c r="O64" s="332">
        <v>0</v>
      </c>
      <c r="P64" s="332">
        <v>0</v>
      </c>
      <c r="Q64" s="332">
        <v>0</v>
      </c>
      <c r="R64" s="332">
        <v>0</v>
      </c>
      <c r="S64" s="332">
        <v>0</v>
      </c>
      <c r="T64" s="332">
        <v>0</v>
      </c>
      <c r="U64" s="332">
        <v>0</v>
      </c>
      <c r="V64" s="332">
        <v>0</v>
      </c>
      <c r="W64" s="332">
        <v>0</v>
      </c>
      <c r="X64" s="332">
        <v>0</v>
      </c>
      <c r="Y64" s="332">
        <v>0</v>
      </c>
      <c r="Z64" s="332">
        <v>0</v>
      </c>
      <c r="AA64" s="332">
        <v>0</v>
      </c>
      <c r="AB64" s="319">
        <f t="shared" si="7"/>
        <v>0</v>
      </c>
      <c r="AC64" s="327">
        <f t="shared" si="8"/>
        <v>0</v>
      </c>
    </row>
    <row r="65" spans="1:28" x14ac:dyDescent="0.25">
      <c r="A65" s="54"/>
      <c r="B65" s="55"/>
      <c r="C65" s="55"/>
      <c r="D65" s="55"/>
      <c r="E65" s="55"/>
      <c r="F65" s="55"/>
      <c r="G65" s="55"/>
      <c r="H65" s="55"/>
      <c r="I65" s="55"/>
      <c r="J65" s="55"/>
      <c r="K65" s="55"/>
      <c r="L65" s="55"/>
      <c r="M65" s="55"/>
      <c r="N65" s="55"/>
      <c r="O65" s="55"/>
      <c r="P65" s="54"/>
      <c r="Q65" s="54"/>
      <c r="R65" s="49"/>
      <c r="S65" s="49"/>
      <c r="T65" s="49"/>
      <c r="U65" s="49"/>
      <c r="V65" s="49"/>
      <c r="W65" s="49"/>
      <c r="X65" s="49"/>
      <c r="Y65" s="49"/>
      <c r="Z65" s="49"/>
      <c r="AA65" s="49"/>
      <c r="AB65" s="49"/>
    </row>
    <row r="66" spans="1:28" ht="54" customHeight="1" x14ac:dyDescent="0.25">
      <c r="A66" s="49"/>
      <c r="B66" s="532"/>
      <c r="C66" s="532"/>
      <c r="D66" s="532"/>
      <c r="E66" s="532"/>
      <c r="F66" s="532"/>
      <c r="G66" s="532"/>
      <c r="H66" s="345"/>
      <c r="I66" s="345"/>
      <c r="J66" s="345"/>
      <c r="K66" s="345"/>
      <c r="L66" s="345"/>
      <c r="M66" s="345"/>
      <c r="N66" s="345"/>
      <c r="O66" s="345"/>
      <c r="P66" s="53"/>
      <c r="Q66" s="53"/>
      <c r="R66" s="53"/>
      <c r="S66" s="53"/>
      <c r="T66" s="53"/>
      <c r="U66" s="53"/>
      <c r="V66" s="53"/>
      <c r="W66" s="53"/>
      <c r="X66" s="53"/>
      <c r="Y66" s="53"/>
      <c r="Z66" s="53"/>
      <c r="AA66" s="53"/>
      <c r="AB66" s="53"/>
    </row>
    <row r="67" spans="1:28" x14ac:dyDescent="0.25">
      <c r="A67" s="49"/>
      <c r="B67" s="49"/>
      <c r="C67" s="49"/>
      <c r="D67" s="49"/>
      <c r="E67" s="49"/>
      <c r="F67" s="49"/>
      <c r="P67" s="49"/>
      <c r="Q67" s="49"/>
      <c r="R67" s="49"/>
      <c r="S67" s="49"/>
      <c r="T67" s="49"/>
      <c r="U67" s="49"/>
      <c r="V67" s="49"/>
      <c r="W67" s="49"/>
      <c r="X67" s="49"/>
      <c r="Y67" s="49"/>
      <c r="Z67" s="49"/>
      <c r="AA67" s="49"/>
      <c r="AB67" s="49"/>
    </row>
    <row r="68" spans="1:28" ht="50.25" customHeight="1" x14ac:dyDescent="0.25">
      <c r="A68" s="49"/>
      <c r="B68" s="533"/>
      <c r="C68" s="533"/>
      <c r="D68" s="533"/>
      <c r="E68" s="533"/>
      <c r="F68" s="533"/>
      <c r="G68" s="533"/>
      <c r="H68" s="346"/>
      <c r="I68" s="346"/>
      <c r="J68" s="346"/>
      <c r="K68" s="346"/>
      <c r="L68" s="346"/>
      <c r="M68" s="346"/>
      <c r="N68" s="346"/>
      <c r="O68" s="346"/>
      <c r="P68" s="49"/>
      <c r="Q68" s="49"/>
      <c r="R68" s="49"/>
      <c r="S68" s="49"/>
      <c r="T68" s="49"/>
      <c r="U68" s="49"/>
      <c r="V68" s="49"/>
      <c r="W68" s="49"/>
      <c r="X68" s="49"/>
      <c r="Y68" s="49"/>
      <c r="Z68" s="49"/>
      <c r="AA68" s="49"/>
      <c r="AB68" s="49"/>
    </row>
    <row r="69" spans="1:28" x14ac:dyDescent="0.25">
      <c r="A69" s="49"/>
      <c r="B69" s="49"/>
      <c r="C69" s="49"/>
      <c r="D69" s="49"/>
      <c r="E69" s="49"/>
      <c r="F69" s="49"/>
      <c r="P69" s="49"/>
      <c r="Q69" s="49"/>
      <c r="R69" s="49"/>
      <c r="S69" s="49"/>
      <c r="T69" s="49"/>
      <c r="U69" s="49"/>
      <c r="V69" s="49"/>
      <c r="W69" s="49"/>
      <c r="X69" s="49"/>
      <c r="Y69" s="49"/>
      <c r="Z69" s="49"/>
      <c r="AA69" s="49"/>
      <c r="AB69" s="49"/>
    </row>
    <row r="70" spans="1:28" ht="36.75" customHeight="1" x14ac:dyDescent="0.25">
      <c r="A70" s="49"/>
      <c r="B70" s="532"/>
      <c r="C70" s="532"/>
      <c r="D70" s="532"/>
      <c r="E70" s="532"/>
      <c r="F70" s="532"/>
      <c r="G70" s="532"/>
      <c r="H70" s="345"/>
      <c r="I70" s="345"/>
      <c r="J70" s="345"/>
      <c r="K70" s="345"/>
      <c r="L70" s="345"/>
      <c r="M70" s="345"/>
      <c r="N70" s="345"/>
      <c r="O70" s="345"/>
      <c r="P70" s="49"/>
      <c r="Q70" s="49"/>
      <c r="R70" s="49"/>
      <c r="S70" s="49"/>
      <c r="T70" s="49"/>
      <c r="U70" s="49"/>
      <c r="V70" s="49"/>
      <c r="W70" s="49"/>
      <c r="X70" s="49"/>
      <c r="Y70" s="49"/>
      <c r="Z70" s="49"/>
      <c r="AA70" s="49"/>
      <c r="AB70" s="49"/>
    </row>
    <row r="71" spans="1:28" x14ac:dyDescent="0.25">
      <c r="A71" s="49"/>
      <c r="B71" s="52"/>
      <c r="C71" s="52"/>
      <c r="D71" s="52"/>
      <c r="E71" s="52"/>
      <c r="F71" s="52"/>
      <c r="P71" s="49"/>
      <c r="Q71" s="49"/>
      <c r="R71" s="337"/>
      <c r="S71" s="49"/>
      <c r="T71" s="49"/>
      <c r="U71" s="49"/>
      <c r="V71" s="49"/>
      <c r="W71" s="49"/>
      <c r="X71" s="49"/>
      <c r="Y71" s="49"/>
      <c r="Z71" s="49"/>
      <c r="AA71" s="49"/>
      <c r="AB71" s="49"/>
    </row>
    <row r="72" spans="1:28" ht="51" customHeight="1" x14ac:dyDescent="0.25">
      <c r="A72" s="49"/>
      <c r="B72" s="532"/>
      <c r="C72" s="532"/>
      <c r="D72" s="532"/>
      <c r="E72" s="532"/>
      <c r="F72" s="532"/>
      <c r="G72" s="532"/>
      <c r="H72" s="345"/>
      <c r="I72" s="345"/>
      <c r="J72" s="345"/>
      <c r="K72" s="345"/>
      <c r="L72" s="345"/>
      <c r="M72" s="345"/>
      <c r="N72" s="345"/>
      <c r="O72" s="345"/>
      <c r="P72" s="49"/>
      <c r="Q72" s="49"/>
      <c r="R72" s="337"/>
      <c r="S72" s="49"/>
      <c r="T72" s="49"/>
      <c r="U72" s="49"/>
      <c r="V72" s="49"/>
      <c r="W72" s="49"/>
      <c r="X72" s="49"/>
      <c r="Y72" s="49"/>
      <c r="Z72" s="49"/>
      <c r="AA72" s="49"/>
      <c r="AB72" s="49"/>
    </row>
    <row r="73" spans="1:28" ht="32.25" customHeight="1" x14ac:dyDescent="0.25">
      <c r="A73" s="49"/>
      <c r="B73" s="533"/>
      <c r="C73" s="533"/>
      <c r="D73" s="533"/>
      <c r="E73" s="533"/>
      <c r="F73" s="533"/>
      <c r="G73" s="533"/>
      <c r="H73" s="346"/>
      <c r="I73" s="346"/>
      <c r="J73" s="346"/>
      <c r="K73" s="346"/>
      <c r="L73" s="346"/>
      <c r="M73" s="346"/>
      <c r="N73" s="346"/>
      <c r="O73" s="346"/>
      <c r="P73" s="49"/>
      <c r="Q73" s="49"/>
      <c r="R73" s="49"/>
      <c r="S73" s="49"/>
      <c r="T73" s="49"/>
      <c r="U73" s="49"/>
      <c r="V73" s="49"/>
      <c r="W73" s="49"/>
      <c r="X73" s="49"/>
      <c r="Y73" s="49"/>
      <c r="Z73" s="49"/>
      <c r="AA73" s="49"/>
      <c r="AB73" s="49"/>
    </row>
    <row r="74" spans="1:28" ht="51.75" customHeight="1" x14ac:dyDescent="0.25">
      <c r="A74" s="49"/>
      <c r="B74" s="532"/>
      <c r="C74" s="532"/>
      <c r="D74" s="532"/>
      <c r="E74" s="532"/>
      <c r="F74" s="532"/>
      <c r="G74" s="532"/>
      <c r="H74" s="345"/>
      <c r="I74" s="345"/>
      <c r="J74" s="345"/>
      <c r="K74" s="345"/>
      <c r="L74" s="345"/>
      <c r="M74" s="345"/>
      <c r="N74" s="345"/>
      <c r="O74" s="345"/>
      <c r="P74" s="49"/>
      <c r="Q74" s="49"/>
      <c r="R74" s="49"/>
      <c r="S74" s="49"/>
      <c r="T74" s="49"/>
      <c r="U74" s="49"/>
      <c r="V74" s="49"/>
      <c r="W74" s="49"/>
      <c r="X74" s="49"/>
      <c r="Y74" s="49"/>
      <c r="Z74" s="49"/>
      <c r="AA74" s="49"/>
      <c r="AB74" s="49"/>
    </row>
    <row r="75" spans="1:28" ht="21.75" customHeight="1" x14ac:dyDescent="0.25">
      <c r="A75" s="49"/>
      <c r="B75" s="530"/>
      <c r="C75" s="530"/>
      <c r="D75" s="530"/>
      <c r="E75" s="530"/>
      <c r="F75" s="530"/>
      <c r="G75" s="530"/>
      <c r="H75" s="343"/>
      <c r="I75" s="343"/>
      <c r="J75" s="343"/>
      <c r="K75" s="343"/>
      <c r="L75" s="343"/>
      <c r="M75" s="343"/>
      <c r="N75" s="343"/>
      <c r="O75" s="343"/>
      <c r="P75" s="50"/>
      <c r="Q75" s="50"/>
      <c r="R75" s="49"/>
      <c r="S75" s="49"/>
      <c r="T75" s="49"/>
      <c r="U75" s="49"/>
      <c r="V75" s="49"/>
      <c r="W75" s="49"/>
      <c r="X75" s="49"/>
      <c r="Y75" s="49"/>
      <c r="Z75" s="49"/>
      <c r="AA75" s="49"/>
      <c r="AB75" s="49"/>
    </row>
    <row r="76" spans="1:28" ht="23.25" customHeight="1" x14ac:dyDescent="0.25">
      <c r="A76" s="49"/>
      <c r="B76" s="50"/>
      <c r="C76" s="50"/>
      <c r="D76" s="50"/>
      <c r="E76" s="50"/>
      <c r="F76" s="50"/>
      <c r="P76" s="49"/>
      <c r="Q76" s="49"/>
      <c r="R76" s="49"/>
      <c r="S76" s="49"/>
      <c r="T76" s="49"/>
      <c r="U76" s="49"/>
      <c r="V76" s="49"/>
      <c r="W76" s="49"/>
      <c r="X76" s="49"/>
      <c r="Y76" s="49"/>
      <c r="Z76" s="49"/>
      <c r="AA76" s="49"/>
      <c r="AB76" s="49"/>
    </row>
    <row r="77" spans="1:28" ht="18.75" customHeight="1" x14ac:dyDescent="0.25">
      <c r="A77" s="49"/>
      <c r="B77" s="531"/>
      <c r="C77" s="531"/>
      <c r="D77" s="531"/>
      <c r="E77" s="531"/>
      <c r="F77" s="531"/>
      <c r="G77" s="531"/>
      <c r="H77" s="344"/>
      <c r="I77" s="344"/>
      <c r="J77" s="344"/>
      <c r="K77" s="344"/>
      <c r="L77" s="344"/>
      <c r="M77" s="344"/>
      <c r="N77" s="344"/>
      <c r="O77" s="344"/>
      <c r="P77" s="49"/>
      <c r="Q77" s="49"/>
      <c r="R77" s="49"/>
      <c r="S77" s="49"/>
      <c r="T77" s="49"/>
      <c r="U77" s="49"/>
      <c r="V77" s="49"/>
      <c r="W77" s="49"/>
      <c r="X77" s="49"/>
      <c r="Y77" s="49"/>
      <c r="Z77" s="49"/>
      <c r="AA77" s="49"/>
      <c r="AB77" s="49"/>
    </row>
    <row r="78" spans="1:28" x14ac:dyDescent="0.25">
      <c r="A78" s="49"/>
      <c r="B78" s="49"/>
      <c r="C78" s="49"/>
      <c r="D78" s="49"/>
      <c r="E78" s="49"/>
      <c r="F78" s="49"/>
      <c r="P78" s="49"/>
      <c r="Q78" s="49"/>
      <c r="R78" s="49"/>
      <c r="S78" s="49"/>
      <c r="T78" s="49"/>
      <c r="U78" s="49"/>
      <c r="V78" s="49"/>
      <c r="W78" s="49"/>
      <c r="X78" s="49"/>
      <c r="Y78" s="49"/>
      <c r="Z78" s="49"/>
      <c r="AA78" s="49"/>
      <c r="AB78" s="49"/>
    </row>
    <row r="79" spans="1:28" x14ac:dyDescent="0.25">
      <c r="A79" s="49"/>
      <c r="B79" s="49"/>
      <c r="C79" s="49"/>
      <c r="D79" s="49"/>
      <c r="E79" s="49"/>
      <c r="F79" s="49"/>
      <c r="P79" s="49"/>
      <c r="Q79" s="49"/>
      <c r="R79" s="49"/>
      <c r="S79" s="49"/>
      <c r="T79" s="49"/>
      <c r="U79" s="49"/>
      <c r="V79" s="49"/>
      <c r="W79" s="49"/>
      <c r="X79" s="49"/>
      <c r="Y79" s="49"/>
      <c r="Z79" s="49"/>
      <c r="AA79" s="49"/>
      <c r="AB79" s="49"/>
    </row>
    <row r="80" spans="1:28" x14ac:dyDescent="0.25">
      <c r="G80" s="48"/>
      <c r="H80" s="48"/>
      <c r="I80" s="48"/>
      <c r="J80" s="48"/>
      <c r="K80" s="48"/>
      <c r="L80" s="48"/>
      <c r="M80" s="48"/>
      <c r="N80" s="48"/>
      <c r="O80" s="48"/>
    </row>
    <row r="81" spans="7:15" x14ac:dyDescent="0.25">
      <c r="G81" s="48"/>
      <c r="H81" s="48"/>
      <c r="I81" s="48"/>
      <c r="J81" s="48"/>
      <c r="K81" s="48"/>
      <c r="L81" s="48"/>
      <c r="M81" s="48"/>
      <c r="N81" s="48"/>
      <c r="O81" s="48"/>
    </row>
    <row r="82" spans="7:15" x14ac:dyDescent="0.25">
      <c r="G82" s="48"/>
      <c r="H82" s="48"/>
      <c r="I82" s="48"/>
      <c r="J82" s="48"/>
      <c r="K82" s="48"/>
      <c r="L82" s="48"/>
      <c r="M82" s="48"/>
      <c r="N82" s="48"/>
      <c r="O82" s="48"/>
    </row>
    <row r="83" spans="7:15" x14ac:dyDescent="0.25">
      <c r="G83" s="48"/>
      <c r="H83" s="48"/>
      <c r="I83" s="48"/>
      <c r="J83" s="48"/>
      <c r="K83" s="48"/>
      <c r="L83" s="48"/>
      <c r="M83" s="48"/>
      <c r="N83" s="48"/>
      <c r="O83" s="48"/>
    </row>
    <row r="84" spans="7:15" x14ac:dyDescent="0.25">
      <c r="G84" s="48"/>
      <c r="H84" s="48"/>
      <c r="I84" s="48"/>
      <c r="J84" s="48"/>
      <c r="K84" s="48"/>
      <c r="L84" s="48"/>
      <c r="M84" s="48"/>
      <c r="N84" s="48"/>
      <c r="O84" s="48"/>
    </row>
    <row r="85" spans="7:15" x14ac:dyDescent="0.25">
      <c r="G85" s="48"/>
      <c r="H85" s="48"/>
      <c r="I85" s="48"/>
      <c r="J85" s="48"/>
      <c r="K85" s="48"/>
      <c r="L85" s="48"/>
      <c r="M85" s="48"/>
      <c r="N85" s="48"/>
      <c r="O85" s="48"/>
    </row>
    <row r="86" spans="7:15" x14ac:dyDescent="0.25">
      <c r="G86" s="48"/>
      <c r="H86" s="48"/>
      <c r="I86" s="48"/>
      <c r="J86" s="48"/>
      <c r="K86" s="48"/>
      <c r="L86" s="48"/>
      <c r="M86" s="48"/>
      <c r="N86" s="48"/>
      <c r="O86" s="48"/>
    </row>
    <row r="87" spans="7:15" x14ac:dyDescent="0.25">
      <c r="G87" s="48"/>
      <c r="H87" s="48"/>
      <c r="I87" s="48"/>
      <c r="J87" s="48"/>
      <c r="K87" s="48"/>
      <c r="L87" s="48"/>
      <c r="M87" s="48"/>
      <c r="N87" s="48"/>
      <c r="O87" s="48"/>
    </row>
    <row r="88" spans="7:15" x14ac:dyDescent="0.25">
      <c r="G88" s="48"/>
      <c r="H88" s="48"/>
      <c r="I88" s="48"/>
      <c r="J88" s="48"/>
      <c r="K88" s="48"/>
      <c r="L88" s="48"/>
      <c r="M88" s="48"/>
      <c r="N88" s="48"/>
      <c r="O88" s="48"/>
    </row>
    <row r="89" spans="7:15" x14ac:dyDescent="0.25">
      <c r="G89" s="48"/>
      <c r="H89" s="48"/>
      <c r="I89" s="48"/>
      <c r="J89" s="48"/>
      <c r="K89" s="48"/>
      <c r="L89" s="48"/>
      <c r="M89" s="48"/>
      <c r="N89" s="48"/>
      <c r="O89" s="48"/>
    </row>
    <row r="90" spans="7:15" x14ac:dyDescent="0.25">
      <c r="G90" s="48"/>
      <c r="H90" s="48"/>
      <c r="I90" s="48"/>
      <c r="J90" s="48"/>
      <c r="K90" s="48"/>
      <c r="L90" s="48"/>
      <c r="M90" s="48"/>
      <c r="N90" s="48"/>
      <c r="O90" s="48"/>
    </row>
    <row r="91" spans="7:15" x14ac:dyDescent="0.25">
      <c r="G91" s="48"/>
      <c r="H91" s="48"/>
      <c r="I91" s="48"/>
      <c r="J91" s="48"/>
      <c r="K91" s="48"/>
      <c r="L91" s="48"/>
      <c r="M91" s="48"/>
      <c r="N91" s="48"/>
      <c r="O91" s="48"/>
    </row>
    <row r="92" spans="7:15" x14ac:dyDescent="0.25">
      <c r="G92" s="48"/>
      <c r="H92" s="48"/>
      <c r="I92" s="48"/>
      <c r="J92" s="48"/>
      <c r="K92" s="48"/>
      <c r="L92" s="48"/>
      <c r="M92" s="48"/>
      <c r="N92" s="48"/>
      <c r="O92" s="48"/>
    </row>
  </sheetData>
  <mergeCells count="39">
    <mergeCell ref="B77:G77"/>
    <mergeCell ref="H20:K20"/>
    <mergeCell ref="L20:O20"/>
    <mergeCell ref="H21:I21"/>
    <mergeCell ref="J21:K21"/>
    <mergeCell ref="L21:M21"/>
    <mergeCell ref="N21:O21"/>
    <mergeCell ref="B66:G66"/>
    <mergeCell ref="B68:G68"/>
    <mergeCell ref="B70:G70"/>
    <mergeCell ref="B72:G72"/>
    <mergeCell ref="B73:G73"/>
    <mergeCell ref="B74:G74"/>
    <mergeCell ref="T21:U21"/>
    <mergeCell ref="V21:W21"/>
    <mergeCell ref="X21:Y21"/>
    <mergeCell ref="Z21:AA21"/>
    <mergeCell ref="B75:G75"/>
    <mergeCell ref="A4:AC4"/>
    <mergeCell ref="A6:AC6"/>
    <mergeCell ref="A8:AC8"/>
    <mergeCell ref="A9:AC9"/>
    <mergeCell ref="A11:AC11"/>
    <mergeCell ref="A12:AC12"/>
    <mergeCell ref="A20:A22"/>
    <mergeCell ref="B20:B22"/>
    <mergeCell ref="C20:D21"/>
    <mergeCell ref="E20:F21"/>
    <mergeCell ref="G20:G22"/>
    <mergeCell ref="T20:W20"/>
    <mergeCell ref="P20:S20"/>
    <mergeCell ref="P21:Q21"/>
    <mergeCell ref="R21:S21"/>
    <mergeCell ref="A14:AC14"/>
    <mergeCell ref="A15:AC15"/>
    <mergeCell ref="A16:AC16"/>
    <mergeCell ref="A18:AC18"/>
    <mergeCell ref="AB20:AC21"/>
    <mergeCell ref="X20:AA20"/>
  </mergeCells>
  <conditionalFormatting sqref="T24:AB29 T31:AB64 O30:AB30 K24:M64">
    <cfRule type="cellIs" dxfId="34" priority="41" operator="notEqual">
      <formula>0</formula>
    </cfRule>
  </conditionalFormatting>
  <conditionalFormatting sqref="H24:H26 H28:H64">
    <cfRule type="cellIs" dxfId="33" priority="38" operator="notEqual">
      <formula>0</formula>
    </cfRule>
  </conditionalFormatting>
  <conditionalFormatting sqref="G24:G64">
    <cfRule type="cellIs" dxfId="32" priority="42" operator="notEqual">
      <formula>0</formula>
    </cfRule>
  </conditionalFormatting>
  <conditionalFormatting sqref="AC24:AC64">
    <cfRule type="cellIs" dxfId="31" priority="40" operator="notEqual">
      <formula>0</formula>
    </cfRule>
  </conditionalFormatting>
  <conditionalFormatting sqref="L31:M64 L24:M29 O24:S29 O31:S64">
    <cfRule type="cellIs" dxfId="30" priority="39" operator="notEqual">
      <formula>0</formula>
    </cfRule>
  </conditionalFormatting>
  <conditionalFormatting sqref="C25:C26 C58:C64 C34:C51 C31:C32 C53:C56 C28:C29">
    <cfRule type="cellIs" dxfId="29" priority="30" operator="greaterThan">
      <formula>0</formula>
    </cfRule>
  </conditionalFormatting>
  <conditionalFormatting sqref="C27">
    <cfRule type="cellIs" dxfId="28" priority="27" operator="notEqual">
      <formula>0</formula>
    </cfRule>
  </conditionalFormatting>
  <conditionalFormatting sqref="C30 C24">
    <cfRule type="cellIs" dxfId="27" priority="31" operator="notEqual">
      <formula>0</formula>
    </cfRule>
  </conditionalFormatting>
  <conditionalFormatting sqref="C33">
    <cfRule type="cellIs" dxfId="26" priority="29" operator="greaterThan">
      <formula>0</formula>
    </cfRule>
  </conditionalFormatting>
  <conditionalFormatting sqref="C57">
    <cfRule type="cellIs" dxfId="25" priority="28" operator="greaterThan">
      <formula>0</formula>
    </cfRule>
  </conditionalFormatting>
  <conditionalFormatting sqref="C52">
    <cfRule type="cellIs" dxfId="24" priority="26" operator="greaterThan">
      <formula>0</formula>
    </cfRule>
  </conditionalFormatting>
  <conditionalFormatting sqref="H27">
    <cfRule type="cellIs" dxfId="23" priority="24" operator="notEqual">
      <formula>0</formula>
    </cfRule>
  </conditionalFormatting>
  <conditionalFormatting sqref="H27">
    <cfRule type="cellIs" dxfId="22" priority="23" operator="notEqual">
      <formula>0</formula>
    </cfRule>
  </conditionalFormatting>
  <conditionalFormatting sqref="N30">
    <cfRule type="cellIs" dxfId="21" priority="22" operator="notEqual">
      <formula>0</formula>
    </cfRule>
  </conditionalFormatting>
  <conditionalFormatting sqref="N24:N29 N31:N64">
    <cfRule type="cellIs" dxfId="20" priority="21" operator="notEqual">
      <formula>0</formula>
    </cfRule>
  </conditionalFormatting>
  <conditionalFormatting sqref="J30">
    <cfRule type="cellIs" dxfId="19" priority="20" operator="notEqual">
      <formula>0</formula>
    </cfRule>
  </conditionalFormatting>
  <conditionalFormatting sqref="J24:J29 J31:J64">
    <cfRule type="cellIs" dxfId="18" priority="19" operator="notEqual">
      <formula>0</formula>
    </cfRule>
  </conditionalFormatting>
  <conditionalFormatting sqref="D52">
    <cfRule type="cellIs" dxfId="14" priority="11" operator="notEqual">
      <formula>0</formula>
    </cfRule>
  </conditionalFormatting>
  <conditionalFormatting sqref="D31:D34">
    <cfRule type="cellIs" dxfId="13" priority="10" operator="notEqual">
      <formula>0</formula>
    </cfRule>
  </conditionalFormatting>
  <conditionalFormatting sqref="D58:D64 D51 D43 D35 D25:D30 E30">
    <cfRule type="cellIs" dxfId="12" priority="15" operator="notEqual">
      <formula>0</formula>
    </cfRule>
  </conditionalFormatting>
  <conditionalFormatting sqref="D24">
    <cfRule type="cellIs" dxfId="11" priority="14" operator="notEqual">
      <formula>0</formula>
    </cfRule>
  </conditionalFormatting>
  <conditionalFormatting sqref="D24">
    <cfRule type="cellIs" dxfId="10" priority="13" operator="notEqual">
      <formula>0</formula>
    </cfRule>
  </conditionalFormatting>
  <conditionalFormatting sqref="D53:D57">
    <cfRule type="cellIs" dxfId="9" priority="12" operator="notEqual">
      <formula>0</formula>
    </cfRule>
  </conditionalFormatting>
  <conditionalFormatting sqref="D44:D50">
    <cfRule type="cellIs" dxfId="8" priority="9" operator="notEqual">
      <formula>0</formula>
    </cfRule>
  </conditionalFormatting>
  <conditionalFormatting sqref="D36:D42">
    <cfRule type="cellIs" dxfId="7" priority="8" operator="notEqual">
      <formula>0</formula>
    </cfRule>
  </conditionalFormatting>
  <conditionalFormatting sqref="E24:E29 E31:E64">
    <cfRule type="cellIs" dxfId="6" priority="7" operator="notEqual">
      <formula>0</formula>
    </cfRule>
  </conditionalFormatting>
  <conditionalFormatting sqref="K31:K64 K24:K29">
    <cfRule type="cellIs" dxfId="5" priority="6" operator="notEqual">
      <formula>0</formula>
    </cfRule>
  </conditionalFormatting>
  <conditionalFormatting sqref="I24:I64">
    <cfRule type="cellIs" dxfId="4" priority="5" operator="notEqual">
      <formula>0</formula>
    </cfRule>
  </conditionalFormatting>
  <conditionalFormatting sqref="I31:I64 I24:I29">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0" zoomScaleSheetLayoutView="80" workbookViewId="0">
      <selection activeCell="AT26" sqref="AT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4.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28" t="s">
        <v>66</v>
      </c>
    </row>
    <row r="2" spans="1:48" ht="18.75" x14ac:dyDescent="0.3">
      <c r="AV2" s="14" t="s">
        <v>8</v>
      </c>
    </row>
    <row r="3" spans="1:48" ht="18.75" x14ac:dyDescent="0.3">
      <c r="AV3" s="14" t="s">
        <v>65</v>
      </c>
    </row>
    <row r="4" spans="1:48" ht="18.75" x14ac:dyDescent="0.3">
      <c r="AV4" s="14"/>
    </row>
    <row r="5" spans="1:48" ht="18.75" customHeight="1" x14ac:dyDescent="0.25">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8.75" x14ac:dyDescent="0.3">
      <c r="AV6" s="14"/>
    </row>
    <row r="7" spans="1:48" ht="18.75" x14ac:dyDescent="0.25">
      <c r="A7" s="446" t="s">
        <v>7</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446"/>
      <c r="AU7" s="446"/>
      <c r="AV7" s="446"/>
    </row>
    <row r="8" spans="1:48" ht="18.7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446"/>
      <c r="AU8" s="446"/>
      <c r="AV8" s="446"/>
    </row>
    <row r="9" spans="1:48" x14ac:dyDescent="0.25">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46"/>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c r="AH11" s="446"/>
      <c r="AI11" s="446"/>
      <c r="AJ11" s="446"/>
      <c r="AK11" s="446"/>
      <c r="AL11" s="446"/>
      <c r="AM11" s="446"/>
      <c r="AN11" s="446"/>
      <c r="AO11" s="446"/>
      <c r="AP11" s="446"/>
      <c r="AQ11" s="446"/>
      <c r="AR11" s="446"/>
      <c r="AS11" s="446"/>
      <c r="AT11" s="446"/>
      <c r="AU11" s="446"/>
      <c r="AV11" s="446"/>
    </row>
    <row r="12" spans="1:48" x14ac:dyDescent="0.25">
      <c r="A12" s="447" t="str">
        <f>'1. паспорт местоположение'!A12:C12</f>
        <v>O_НМА-15-7</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row>
    <row r="15" spans="1:48" ht="43.5" customHeight="1" x14ac:dyDescent="0.25">
      <c r="A15"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3"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3" customFormat="1" x14ac:dyDescent="0.25">
      <c r="A21" s="534" t="s">
        <v>500</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3" customFormat="1" ht="58.5" customHeight="1" x14ac:dyDescent="0.25">
      <c r="A22" s="535" t="s">
        <v>50</v>
      </c>
      <c r="B22" s="538" t="s">
        <v>22</v>
      </c>
      <c r="C22" s="535" t="s">
        <v>49</v>
      </c>
      <c r="D22" s="535" t="s">
        <v>48</v>
      </c>
      <c r="E22" s="541" t="s">
        <v>509</v>
      </c>
      <c r="F22" s="542"/>
      <c r="G22" s="542"/>
      <c r="H22" s="542"/>
      <c r="I22" s="542"/>
      <c r="J22" s="542"/>
      <c r="K22" s="542"/>
      <c r="L22" s="543"/>
      <c r="M22" s="535" t="s">
        <v>47</v>
      </c>
      <c r="N22" s="535" t="s">
        <v>46</v>
      </c>
      <c r="O22" s="535" t="s">
        <v>45</v>
      </c>
      <c r="P22" s="544" t="s">
        <v>255</v>
      </c>
      <c r="Q22" s="544" t="s">
        <v>44</v>
      </c>
      <c r="R22" s="544" t="s">
        <v>43</v>
      </c>
      <c r="S22" s="544" t="s">
        <v>42</v>
      </c>
      <c r="T22" s="544"/>
      <c r="U22" s="545" t="s">
        <v>41</v>
      </c>
      <c r="V22" s="545" t="s">
        <v>40</v>
      </c>
      <c r="W22" s="544" t="s">
        <v>39</v>
      </c>
      <c r="X22" s="544" t="s">
        <v>38</v>
      </c>
      <c r="Y22" s="544" t="s">
        <v>37</v>
      </c>
      <c r="Z22" s="558" t="s">
        <v>36</v>
      </c>
      <c r="AA22" s="544" t="s">
        <v>35</v>
      </c>
      <c r="AB22" s="544" t="s">
        <v>34</v>
      </c>
      <c r="AC22" s="544" t="s">
        <v>33</v>
      </c>
      <c r="AD22" s="544" t="s">
        <v>32</v>
      </c>
      <c r="AE22" s="544" t="s">
        <v>31</v>
      </c>
      <c r="AF22" s="544" t="s">
        <v>30</v>
      </c>
      <c r="AG22" s="544"/>
      <c r="AH22" s="544"/>
      <c r="AI22" s="544"/>
      <c r="AJ22" s="544"/>
      <c r="AK22" s="544"/>
      <c r="AL22" s="544" t="s">
        <v>29</v>
      </c>
      <c r="AM22" s="544"/>
      <c r="AN22" s="544"/>
      <c r="AO22" s="544"/>
      <c r="AP22" s="544" t="s">
        <v>28</v>
      </c>
      <c r="AQ22" s="544"/>
      <c r="AR22" s="544" t="s">
        <v>27</v>
      </c>
      <c r="AS22" s="544" t="s">
        <v>26</v>
      </c>
      <c r="AT22" s="544" t="s">
        <v>25</v>
      </c>
      <c r="AU22" s="544" t="s">
        <v>24</v>
      </c>
      <c r="AV22" s="548" t="s">
        <v>23</v>
      </c>
    </row>
    <row r="23" spans="1:48" s="23" customFormat="1" ht="64.5" customHeight="1" x14ac:dyDescent="0.25">
      <c r="A23" s="536"/>
      <c r="B23" s="539"/>
      <c r="C23" s="536"/>
      <c r="D23" s="536"/>
      <c r="E23" s="550" t="s">
        <v>21</v>
      </c>
      <c r="F23" s="552" t="s">
        <v>126</v>
      </c>
      <c r="G23" s="552" t="s">
        <v>125</v>
      </c>
      <c r="H23" s="552" t="s">
        <v>124</v>
      </c>
      <c r="I23" s="556" t="s">
        <v>421</v>
      </c>
      <c r="J23" s="556" t="s">
        <v>422</v>
      </c>
      <c r="K23" s="556" t="s">
        <v>423</v>
      </c>
      <c r="L23" s="552" t="s">
        <v>564</v>
      </c>
      <c r="M23" s="536"/>
      <c r="N23" s="536"/>
      <c r="O23" s="536"/>
      <c r="P23" s="544"/>
      <c r="Q23" s="544"/>
      <c r="R23" s="544"/>
      <c r="S23" s="554" t="s">
        <v>2</v>
      </c>
      <c r="T23" s="554" t="s">
        <v>9</v>
      </c>
      <c r="U23" s="545"/>
      <c r="V23" s="545"/>
      <c r="W23" s="544"/>
      <c r="X23" s="544"/>
      <c r="Y23" s="544"/>
      <c r="Z23" s="544"/>
      <c r="AA23" s="544"/>
      <c r="AB23" s="544"/>
      <c r="AC23" s="544"/>
      <c r="AD23" s="544"/>
      <c r="AE23" s="544"/>
      <c r="AF23" s="544" t="s">
        <v>20</v>
      </c>
      <c r="AG23" s="544"/>
      <c r="AH23" s="544" t="s">
        <v>19</v>
      </c>
      <c r="AI23" s="544"/>
      <c r="AJ23" s="535" t="s">
        <v>18</v>
      </c>
      <c r="AK23" s="535" t="s">
        <v>17</v>
      </c>
      <c r="AL23" s="535" t="s">
        <v>16</v>
      </c>
      <c r="AM23" s="535" t="s">
        <v>15</v>
      </c>
      <c r="AN23" s="535" t="s">
        <v>14</v>
      </c>
      <c r="AO23" s="535" t="s">
        <v>13</v>
      </c>
      <c r="AP23" s="535" t="s">
        <v>12</v>
      </c>
      <c r="AQ23" s="546" t="s">
        <v>9</v>
      </c>
      <c r="AR23" s="544"/>
      <c r="AS23" s="544"/>
      <c r="AT23" s="544"/>
      <c r="AU23" s="544"/>
      <c r="AV23" s="549"/>
    </row>
    <row r="24" spans="1:48" s="23" customFormat="1" ht="96.75" customHeight="1" x14ac:dyDescent="0.25">
      <c r="A24" s="537"/>
      <c r="B24" s="540"/>
      <c r="C24" s="537"/>
      <c r="D24" s="537"/>
      <c r="E24" s="551"/>
      <c r="F24" s="553"/>
      <c r="G24" s="553"/>
      <c r="H24" s="553"/>
      <c r="I24" s="557"/>
      <c r="J24" s="557"/>
      <c r="K24" s="557"/>
      <c r="L24" s="553"/>
      <c r="M24" s="537"/>
      <c r="N24" s="537"/>
      <c r="O24" s="537"/>
      <c r="P24" s="544"/>
      <c r="Q24" s="544"/>
      <c r="R24" s="544"/>
      <c r="S24" s="555"/>
      <c r="T24" s="555"/>
      <c r="U24" s="545"/>
      <c r="V24" s="545"/>
      <c r="W24" s="544"/>
      <c r="X24" s="544"/>
      <c r="Y24" s="544"/>
      <c r="Z24" s="544"/>
      <c r="AA24" s="544"/>
      <c r="AB24" s="544"/>
      <c r="AC24" s="544"/>
      <c r="AD24" s="544"/>
      <c r="AE24" s="544"/>
      <c r="AF24" s="131" t="s">
        <v>11</v>
      </c>
      <c r="AG24" s="131" t="s">
        <v>10</v>
      </c>
      <c r="AH24" s="132" t="s">
        <v>2</v>
      </c>
      <c r="AI24" s="132" t="s">
        <v>9</v>
      </c>
      <c r="AJ24" s="537"/>
      <c r="AK24" s="537"/>
      <c r="AL24" s="537"/>
      <c r="AM24" s="537"/>
      <c r="AN24" s="537"/>
      <c r="AO24" s="537"/>
      <c r="AP24" s="537"/>
      <c r="AQ24" s="547"/>
      <c r="AR24" s="544"/>
      <c r="AS24" s="544"/>
      <c r="AT24" s="544"/>
      <c r="AU24" s="544"/>
      <c r="AV24" s="549"/>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157.5" x14ac:dyDescent="0.2">
      <c r="A26" s="189">
        <v>1</v>
      </c>
      <c r="B26" s="20" t="s">
        <v>592</v>
      </c>
      <c r="C26" s="20"/>
      <c r="D26" s="194">
        <f>'6.1. Паспорт сетевой график'!H53</f>
        <v>45657</v>
      </c>
      <c r="E26" s="21"/>
      <c r="F26" s="21"/>
      <c r="G26" s="21"/>
      <c r="H26" s="21"/>
      <c r="I26" s="21"/>
      <c r="J26" s="21"/>
      <c r="K26" s="21"/>
      <c r="L26" s="21">
        <v>1</v>
      </c>
      <c r="M26" s="417" t="s">
        <v>608</v>
      </c>
      <c r="N26" s="418" t="s">
        <v>612</v>
      </c>
      <c r="O26" s="417" t="s">
        <v>592</v>
      </c>
      <c r="P26" s="419">
        <v>8502.6007699999991</v>
      </c>
      <c r="Q26" s="420" t="s">
        <v>609</v>
      </c>
      <c r="R26" s="419">
        <f>P26</f>
        <v>8502.6007699999991</v>
      </c>
      <c r="S26" s="417" t="s">
        <v>610</v>
      </c>
      <c r="T26" s="417" t="s">
        <v>610</v>
      </c>
      <c r="U26" s="421">
        <v>1</v>
      </c>
      <c r="V26" s="421">
        <v>1</v>
      </c>
      <c r="W26" s="417" t="s">
        <v>611</v>
      </c>
      <c r="X26" s="418">
        <f>R26</f>
        <v>8502.6007699999991</v>
      </c>
      <c r="Y26" s="422"/>
      <c r="Z26" s="423"/>
      <c r="AA26" s="419"/>
      <c r="AB26" s="419">
        <f>X26</f>
        <v>8502.6007699999991</v>
      </c>
      <c r="AC26" s="417" t="s">
        <v>611</v>
      </c>
      <c r="AD26" s="419">
        <f>'8. Общие сведения'!B51*1000</f>
        <v>10203.120919999999</v>
      </c>
      <c r="AE26" s="419"/>
      <c r="AF26" s="424"/>
      <c r="AG26" s="422"/>
      <c r="AH26" s="423"/>
      <c r="AI26" s="425"/>
      <c r="AJ26" s="425"/>
      <c r="AK26" s="425"/>
      <c r="AL26" s="426"/>
      <c r="AM26" s="426"/>
      <c r="AN26" s="426"/>
      <c r="AO26" s="426"/>
      <c r="AP26" s="426">
        <v>45534</v>
      </c>
      <c r="AQ26" s="426">
        <v>45534</v>
      </c>
      <c r="AR26" s="426">
        <v>45534</v>
      </c>
      <c r="AS26" s="426">
        <v>45534</v>
      </c>
      <c r="AT26" s="426">
        <v>45643</v>
      </c>
      <c r="AU26" s="425"/>
      <c r="AV26" s="425"/>
    </row>
    <row r="27" spans="1:48" s="19" customFormat="1" ht="12.75" x14ac:dyDescent="0.2">
      <c r="A27" s="215"/>
      <c r="B27" s="20"/>
      <c r="C27" s="216"/>
      <c r="D27" s="217"/>
      <c r="E27" s="218"/>
      <c r="F27" s="218"/>
      <c r="G27" s="218"/>
      <c r="H27" s="218"/>
      <c r="I27" s="218"/>
      <c r="J27" s="218"/>
      <c r="K27" s="218"/>
      <c r="L27" s="218"/>
      <c r="M27" s="216"/>
      <c r="N27" s="216"/>
      <c r="O27" s="20"/>
      <c r="P27" s="219"/>
      <c r="Q27" s="216"/>
      <c r="R27" s="219"/>
      <c r="S27" s="216"/>
      <c r="T27" s="216"/>
      <c r="U27" s="218"/>
      <c r="V27" s="218"/>
      <c r="W27" s="214"/>
      <c r="X27" s="219"/>
      <c r="Y27" s="216"/>
      <c r="Z27" s="220"/>
      <c r="AA27" s="219"/>
      <c r="AB27" s="219"/>
      <c r="AC27" s="219"/>
      <c r="AD27" s="219"/>
      <c r="AE27" s="219"/>
      <c r="AF27" s="218"/>
      <c r="AG27" s="216"/>
      <c r="AH27" s="220"/>
      <c r="AI27" s="221"/>
      <c r="AJ27" s="221"/>
      <c r="AK27" s="221"/>
      <c r="AL27" s="221"/>
      <c r="AM27" s="221"/>
      <c r="AN27" s="221"/>
      <c r="AO27" s="221"/>
      <c r="AP27" s="221"/>
      <c r="AQ27" s="221"/>
      <c r="AR27" s="221"/>
      <c r="AS27" s="221"/>
      <c r="AT27" s="221"/>
      <c r="AU27" s="221"/>
      <c r="AV27" s="221"/>
    </row>
    <row r="28" spans="1:48" x14ac:dyDescent="0.25">
      <c r="AD28" s="338">
        <f>SUM(AD26:AD27)</f>
        <v>10203.120919999999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zoomScale="80" zoomScaleNormal="90" zoomScaleSheetLayoutView="80" workbookViewId="0">
      <selection activeCell="B28" sqref="B28"/>
    </sheetView>
  </sheetViews>
  <sheetFormatPr defaultRowHeight="15.75" x14ac:dyDescent="0.25"/>
  <cols>
    <col min="1" max="1" width="66.140625" style="103" customWidth="1"/>
    <col min="2" max="2" width="87.7109375" style="103" customWidth="1"/>
    <col min="3" max="3" width="9.140625" style="104" hidden="1" customWidth="1"/>
    <col min="4" max="256" width="9.140625" style="104"/>
    <col min="257" max="258" width="66.140625" style="104" customWidth="1"/>
    <col min="259" max="512" width="9.140625" style="104"/>
    <col min="513" max="514" width="66.140625" style="104" customWidth="1"/>
    <col min="515" max="768" width="9.140625" style="104"/>
    <col min="769" max="770" width="66.140625" style="104" customWidth="1"/>
    <col min="771" max="1024" width="9.140625" style="104"/>
    <col min="1025" max="1026" width="66.140625" style="104" customWidth="1"/>
    <col min="1027" max="1280" width="9.140625" style="104"/>
    <col min="1281" max="1282" width="66.140625" style="104" customWidth="1"/>
    <col min="1283" max="1536" width="9.140625" style="104"/>
    <col min="1537" max="1538" width="66.140625" style="104" customWidth="1"/>
    <col min="1539" max="1792" width="9.140625" style="104"/>
    <col min="1793" max="1794" width="66.140625" style="104" customWidth="1"/>
    <col min="1795" max="2048" width="9.140625" style="104"/>
    <col min="2049" max="2050" width="66.140625" style="104" customWidth="1"/>
    <col min="2051" max="2304" width="9.140625" style="104"/>
    <col min="2305" max="2306" width="66.140625" style="104" customWidth="1"/>
    <col min="2307" max="2560" width="9.140625" style="104"/>
    <col min="2561" max="2562" width="66.140625" style="104" customWidth="1"/>
    <col min="2563" max="2816" width="9.140625" style="104"/>
    <col min="2817" max="2818" width="66.140625" style="104" customWidth="1"/>
    <col min="2819" max="3072" width="9.140625" style="104"/>
    <col min="3073" max="3074" width="66.140625" style="104" customWidth="1"/>
    <col min="3075" max="3328" width="9.140625" style="104"/>
    <col min="3329" max="3330" width="66.140625" style="104" customWidth="1"/>
    <col min="3331" max="3584" width="9.140625" style="104"/>
    <col min="3585" max="3586" width="66.140625" style="104" customWidth="1"/>
    <col min="3587" max="3840" width="9.140625" style="104"/>
    <col min="3841" max="3842" width="66.140625" style="104" customWidth="1"/>
    <col min="3843" max="4096" width="9.140625" style="104"/>
    <col min="4097" max="4098" width="66.140625" style="104" customWidth="1"/>
    <col min="4099" max="4352" width="9.140625" style="104"/>
    <col min="4353" max="4354" width="66.140625" style="104" customWidth="1"/>
    <col min="4355" max="4608" width="9.140625" style="104"/>
    <col min="4609" max="4610" width="66.140625" style="104" customWidth="1"/>
    <col min="4611" max="4864" width="9.140625" style="104"/>
    <col min="4865" max="4866" width="66.140625" style="104" customWidth="1"/>
    <col min="4867" max="5120" width="9.140625" style="104"/>
    <col min="5121" max="5122" width="66.140625" style="104" customWidth="1"/>
    <col min="5123" max="5376" width="9.140625" style="104"/>
    <col min="5377" max="5378" width="66.140625" style="104" customWidth="1"/>
    <col min="5379" max="5632" width="9.140625" style="104"/>
    <col min="5633" max="5634" width="66.140625" style="104" customWidth="1"/>
    <col min="5635" max="5888" width="9.140625" style="104"/>
    <col min="5889" max="5890" width="66.140625" style="104" customWidth="1"/>
    <col min="5891" max="6144" width="9.140625" style="104"/>
    <col min="6145" max="6146" width="66.140625" style="104" customWidth="1"/>
    <col min="6147" max="6400" width="9.140625" style="104"/>
    <col min="6401" max="6402" width="66.140625" style="104" customWidth="1"/>
    <col min="6403" max="6656" width="9.140625" style="104"/>
    <col min="6657" max="6658" width="66.140625" style="104" customWidth="1"/>
    <col min="6659" max="6912" width="9.140625" style="104"/>
    <col min="6913" max="6914" width="66.140625" style="104" customWidth="1"/>
    <col min="6915" max="7168" width="9.140625" style="104"/>
    <col min="7169" max="7170" width="66.140625" style="104" customWidth="1"/>
    <col min="7171" max="7424" width="9.140625" style="104"/>
    <col min="7425" max="7426" width="66.140625" style="104" customWidth="1"/>
    <col min="7427" max="7680" width="9.140625" style="104"/>
    <col min="7681" max="7682" width="66.140625" style="104" customWidth="1"/>
    <col min="7683" max="7936" width="9.140625" style="104"/>
    <col min="7937" max="7938" width="66.140625" style="104" customWidth="1"/>
    <col min="7939" max="8192" width="9.140625" style="104"/>
    <col min="8193" max="8194" width="66.140625" style="104" customWidth="1"/>
    <col min="8195" max="8448" width="9.140625" style="104"/>
    <col min="8449" max="8450" width="66.140625" style="104" customWidth="1"/>
    <col min="8451" max="8704" width="9.140625" style="104"/>
    <col min="8705" max="8706" width="66.140625" style="104" customWidth="1"/>
    <col min="8707" max="8960" width="9.140625" style="104"/>
    <col min="8961" max="8962" width="66.140625" style="104" customWidth="1"/>
    <col min="8963" max="9216" width="9.140625" style="104"/>
    <col min="9217" max="9218" width="66.140625" style="104" customWidth="1"/>
    <col min="9219" max="9472" width="9.140625" style="104"/>
    <col min="9473" max="9474" width="66.140625" style="104" customWidth="1"/>
    <col min="9475" max="9728" width="9.140625" style="104"/>
    <col min="9729" max="9730" width="66.140625" style="104" customWidth="1"/>
    <col min="9731" max="9984" width="9.140625" style="104"/>
    <col min="9985" max="9986" width="66.140625" style="104" customWidth="1"/>
    <col min="9987" max="10240" width="9.140625" style="104"/>
    <col min="10241" max="10242" width="66.140625" style="104" customWidth="1"/>
    <col min="10243" max="10496" width="9.140625" style="104"/>
    <col min="10497" max="10498" width="66.140625" style="104" customWidth="1"/>
    <col min="10499" max="10752" width="9.140625" style="104"/>
    <col min="10753" max="10754" width="66.140625" style="104" customWidth="1"/>
    <col min="10755" max="11008" width="9.140625" style="104"/>
    <col min="11009" max="11010" width="66.140625" style="104" customWidth="1"/>
    <col min="11011" max="11264" width="9.140625" style="104"/>
    <col min="11265" max="11266" width="66.140625" style="104" customWidth="1"/>
    <col min="11267" max="11520" width="9.140625" style="104"/>
    <col min="11521" max="11522" width="66.140625" style="104" customWidth="1"/>
    <col min="11523" max="11776" width="9.140625" style="104"/>
    <col min="11777" max="11778" width="66.140625" style="104" customWidth="1"/>
    <col min="11779" max="12032" width="9.140625" style="104"/>
    <col min="12033" max="12034" width="66.140625" style="104" customWidth="1"/>
    <col min="12035" max="12288" width="9.140625" style="104"/>
    <col min="12289" max="12290" width="66.140625" style="104" customWidth="1"/>
    <col min="12291" max="12544" width="9.140625" style="104"/>
    <col min="12545" max="12546" width="66.140625" style="104" customWidth="1"/>
    <col min="12547" max="12800" width="9.140625" style="104"/>
    <col min="12801" max="12802" width="66.140625" style="104" customWidth="1"/>
    <col min="12803" max="13056" width="9.140625" style="104"/>
    <col min="13057" max="13058" width="66.140625" style="104" customWidth="1"/>
    <col min="13059" max="13312" width="9.140625" style="104"/>
    <col min="13313" max="13314" width="66.140625" style="104" customWidth="1"/>
    <col min="13315" max="13568" width="9.140625" style="104"/>
    <col min="13569" max="13570" width="66.140625" style="104" customWidth="1"/>
    <col min="13571" max="13824" width="9.140625" style="104"/>
    <col min="13825" max="13826" width="66.140625" style="104" customWidth="1"/>
    <col min="13827" max="14080" width="9.140625" style="104"/>
    <col min="14081" max="14082" width="66.140625" style="104" customWidth="1"/>
    <col min="14083" max="14336" width="9.140625" style="104"/>
    <col min="14337" max="14338" width="66.140625" style="104" customWidth="1"/>
    <col min="14339" max="14592" width="9.140625" style="104"/>
    <col min="14593" max="14594" width="66.140625" style="104" customWidth="1"/>
    <col min="14595" max="14848" width="9.140625" style="104"/>
    <col min="14849" max="14850" width="66.140625" style="104" customWidth="1"/>
    <col min="14851" max="15104" width="9.140625" style="104"/>
    <col min="15105" max="15106" width="66.140625" style="104" customWidth="1"/>
    <col min="15107" max="15360" width="9.140625" style="104"/>
    <col min="15361" max="15362" width="66.140625" style="104" customWidth="1"/>
    <col min="15363" max="15616" width="9.140625" style="104"/>
    <col min="15617" max="15618" width="66.140625" style="104" customWidth="1"/>
    <col min="15619" max="15872" width="9.140625" style="104"/>
    <col min="15873" max="15874" width="66.140625" style="104" customWidth="1"/>
    <col min="15875" max="16128" width="9.140625" style="104"/>
    <col min="16129" max="16130" width="66.140625" style="104" customWidth="1"/>
    <col min="16131" max="16384" width="9.140625" style="104"/>
  </cols>
  <sheetData>
    <row r="1" spans="1:8" ht="18.75" x14ac:dyDescent="0.25">
      <c r="B1" s="28" t="s">
        <v>66</v>
      </c>
    </row>
    <row r="2" spans="1:8" ht="18.75" x14ac:dyDescent="0.3">
      <c r="B2" s="14" t="s">
        <v>8</v>
      </c>
    </row>
    <row r="3" spans="1:8" ht="18.75" x14ac:dyDescent="0.3">
      <c r="B3" s="14" t="s">
        <v>517</v>
      </c>
    </row>
    <row r="4" spans="1:8" x14ac:dyDescent="0.25">
      <c r="B4" s="31"/>
    </row>
    <row r="5" spans="1:8" ht="18.75" x14ac:dyDescent="0.3">
      <c r="A5" s="559" t="str">
        <f>'1. паспорт местоположение'!A5:C5</f>
        <v>Год раскрытия информации: 2025 год</v>
      </c>
      <c r="B5" s="559"/>
      <c r="C5" s="62"/>
      <c r="D5" s="62"/>
      <c r="E5" s="62"/>
      <c r="F5" s="62"/>
      <c r="G5" s="62"/>
      <c r="H5" s="62"/>
    </row>
    <row r="6" spans="1:8" ht="18.75" x14ac:dyDescent="0.3">
      <c r="A6" s="136"/>
      <c r="B6" s="136"/>
      <c r="C6" s="136"/>
      <c r="D6" s="136"/>
      <c r="E6" s="136"/>
      <c r="F6" s="136"/>
      <c r="G6" s="136"/>
      <c r="H6" s="136"/>
    </row>
    <row r="7" spans="1:8" ht="18.75" x14ac:dyDescent="0.25">
      <c r="A7" s="446" t="s">
        <v>7</v>
      </c>
      <c r="B7" s="446"/>
      <c r="C7" s="135"/>
      <c r="D7" s="135"/>
      <c r="E7" s="135"/>
      <c r="F7" s="135"/>
      <c r="G7" s="135"/>
      <c r="H7" s="135"/>
    </row>
    <row r="8" spans="1:8" ht="18.75" x14ac:dyDescent="0.25">
      <c r="A8" s="135"/>
      <c r="B8" s="135"/>
      <c r="C8" s="135"/>
      <c r="D8" s="135"/>
      <c r="E8" s="135"/>
      <c r="F8" s="135"/>
      <c r="G8" s="135"/>
      <c r="H8" s="135"/>
    </row>
    <row r="9" spans="1:8" x14ac:dyDescent="0.25">
      <c r="A9" s="447" t="str">
        <f>'1. паспорт местоположение'!A9:C9</f>
        <v>Акционерное общество "Россети Янтарь"</v>
      </c>
      <c r="B9" s="447"/>
      <c r="C9" s="133"/>
      <c r="D9" s="133"/>
      <c r="E9" s="133"/>
      <c r="F9" s="133"/>
      <c r="G9" s="133"/>
      <c r="H9" s="133"/>
    </row>
    <row r="10" spans="1:8" x14ac:dyDescent="0.25">
      <c r="A10" s="442" t="s">
        <v>6</v>
      </c>
      <c r="B10" s="442"/>
      <c r="C10" s="134"/>
      <c r="D10" s="134"/>
      <c r="E10" s="134"/>
      <c r="F10" s="134"/>
      <c r="G10" s="134"/>
      <c r="H10" s="134"/>
    </row>
    <row r="11" spans="1:8" ht="18.75" x14ac:dyDescent="0.25">
      <c r="A11" s="135"/>
      <c r="B11" s="135"/>
      <c r="C11" s="135"/>
      <c r="D11" s="135"/>
      <c r="E11" s="135"/>
      <c r="F11" s="135"/>
      <c r="G11" s="135"/>
      <c r="H11" s="135"/>
    </row>
    <row r="12" spans="1:8" x14ac:dyDescent="0.25">
      <c r="A12" s="560" t="str">
        <f>'1. паспорт местоположение'!A12:C12</f>
        <v>O_НМА-15-7</v>
      </c>
      <c r="B12" s="560"/>
      <c r="C12" s="133"/>
      <c r="D12" s="133"/>
      <c r="E12" s="133"/>
      <c r="F12" s="133"/>
      <c r="G12" s="133"/>
      <c r="H12" s="133"/>
    </row>
    <row r="13" spans="1:8" x14ac:dyDescent="0.25">
      <c r="A13" s="442" t="s">
        <v>5</v>
      </c>
      <c r="B13" s="442"/>
      <c r="C13" s="134"/>
      <c r="D13" s="134"/>
      <c r="E13" s="134"/>
      <c r="F13" s="134"/>
      <c r="G13" s="134"/>
      <c r="H13" s="134"/>
    </row>
    <row r="14" spans="1:8" ht="18.75" x14ac:dyDescent="0.25">
      <c r="A14" s="10"/>
      <c r="B14" s="10"/>
      <c r="C14" s="10"/>
      <c r="D14" s="10"/>
      <c r="E14" s="10"/>
      <c r="F14" s="10"/>
      <c r="G14" s="10"/>
      <c r="H14" s="10"/>
    </row>
    <row r="15" spans="1:8" ht="56.25" customHeight="1" x14ac:dyDescent="0.25">
      <c r="A15" s="564" t="str">
        <f>'1. паспорт местоположение'!A15:C15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564"/>
      <c r="C15" s="133"/>
      <c r="D15" s="133"/>
      <c r="E15" s="133"/>
      <c r="F15" s="133"/>
      <c r="G15" s="133"/>
      <c r="H15" s="133"/>
    </row>
    <row r="16" spans="1:8" x14ac:dyDescent="0.25">
      <c r="A16" s="442" t="s">
        <v>4</v>
      </c>
      <c r="B16" s="442"/>
      <c r="C16" s="134"/>
      <c r="D16" s="134"/>
      <c r="E16" s="134"/>
      <c r="F16" s="134"/>
      <c r="G16" s="134"/>
      <c r="H16" s="134"/>
    </row>
    <row r="17" spans="1:2" x14ac:dyDescent="0.25">
      <c r="B17" s="105"/>
    </row>
    <row r="18" spans="1:2" x14ac:dyDescent="0.25">
      <c r="A18" s="565" t="s">
        <v>501</v>
      </c>
      <c r="B18" s="566"/>
    </row>
    <row r="19" spans="1:2" x14ac:dyDescent="0.25">
      <c r="B19" s="31"/>
    </row>
    <row r="20" spans="1:2" ht="16.5" thickBot="1" x14ac:dyDescent="0.3">
      <c r="B20" s="106"/>
    </row>
    <row r="21" spans="1:2" ht="48" thickBot="1" x14ac:dyDescent="0.3">
      <c r="A21" s="107" t="s">
        <v>372</v>
      </c>
      <c r="B21" s="193" t="str">
        <f>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row>
    <row r="22" spans="1:2" ht="16.5" thickBot="1" x14ac:dyDescent="0.3">
      <c r="A22" s="107" t="s">
        <v>373</v>
      </c>
      <c r="B22" s="10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7" t="s">
        <v>338</v>
      </c>
      <c r="B23" s="109" t="s">
        <v>552</v>
      </c>
    </row>
    <row r="24" spans="1:2" ht="16.5" thickBot="1" x14ac:dyDescent="0.3">
      <c r="A24" s="107" t="s">
        <v>374</v>
      </c>
      <c r="B24" s="109">
        <v>0</v>
      </c>
    </row>
    <row r="25" spans="1:2" ht="16.5" thickBot="1" x14ac:dyDescent="0.3">
      <c r="A25" s="110" t="s">
        <v>375</v>
      </c>
      <c r="B25" s="108">
        <v>2024</v>
      </c>
    </row>
    <row r="26" spans="1:2" ht="16.5" thickBot="1" x14ac:dyDescent="0.3">
      <c r="A26" s="111" t="s">
        <v>376</v>
      </c>
      <c r="B26" s="112" t="s">
        <v>616</v>
      </c>
    </row>
    <row r="27" spans="1:2" ht="29.25" thickBot="1" x14ac:dyDescent="0.3">
      <c r="A27" s="119" t="s">
        <v>596</v>
      </c>
      <c r="B27" s="204">
        <f>'6.2. Паспорт фин осв ввод'!C24</f>
        <v>10.20312092</v>
      </c>
    </row>
    <row r="28" spans="1:2" ht="16.5" thickBot="1" x14ac:dyDescent="0.3">
      <c r="A28" s="114" t="s">
        <v>377</v>
      </c>
      <c r="B28" s="203" t="s">
        <v>618</v>
      </c>
    </row>
    <row r="29" spans="1:2" ht="29.25" thickBot="1" x14ac:dyDescent="0.3">
      <c r="A29" s="120" t="s">
        <v>378</v>
      </c>
      <c r="B29" s="190">
        <f>'7. Паспорт отчет о закупке'!AD28/1000</f>
        <v>10.20312092</v>
      </c>
    </row>
    <row r="30" spans="1:2" ht="29.25" thickBot="1" x14ac:dyDescent="0.3">
      <c r="A30" s="120" t="s">
        <v>379</v>
      </c>
      <c r="B30" s="190">
        <f>B32+B37+B50</f>
        <v>10.20312092</v>
      </c>
    </row>
    <row r="31" spans="1:2" ht="16.5" thickBot="1" x14ac:dyDescent="0.3">
      <c r="A31" s="114" t="s">
        <v>380</v>
      </c>
      <c r="B31" s="190"/>
    </row>
    <row r="32" spans="1:2" ht="29.25" thickBot="1" x14ac:dyDescent="0.3">
      <c r="A32" s="120" t="s">
        <v>381</v>
      </c>
      <c r="B32" s="190">
        <f>SUMIF(C33:C36,10,B33:B36)</f>
        <v>0</v>
      </c>
    </row>
    <row r="33" spans="1:8" ht="16.5" thickBot="1" x14ac:dyDescent="0.3">
      <c r="A33" s="114" t="s">
        <v>382</v>
      </c>
      <c r="B33" s="114"/>
      <c r="C33" s="104">
        <v>10</v>
      </c>
    </row>
    <row r="34" spans="1:8" ht="16.5" thickBot="1" x14ac:dyDescent="0.3">
      <c r="A34" s="114" t="s">
        <v>383</v>
      </c>
      <c r="B34" s="191">
        <f>B33/B$27</f>
        <v>0</v>
      </c>
    </row>
    <row r="35" spans="1:8" ht="16.5" thickBot="1" x14ac:dyDescent="0.3">
      <c r="A35" s="114" t="s">
        <v>384</v>
      </c>
      <c r="B35" s="114"/>
      <c r="C35" s="104">
        <v>1</v>
      </c>
    </row>
    <row r="36" spans="1:8" ht="16.5" thickBot="1" x14ac:dyDescent="0.3">
      <c r="A36" s="114" t="s">
        <v>385</v>
      </c>
      <c r="B36" s="114"/>
      <c r="C36" s="104">
        <v>2</v>
      </c>
    </row>
    <row r="37" spans="1:8" ht="29.25" thickBot="1" x14ac:dyDescent="0.3">
      <c r="A37" s="120" t="s">
        <v>386</v>
      </c>
      <c r="B37" s="190">
        <f>SUMIF(C38:C49,20,B38:B49)</f>
        <v>0</v>
      </c>
    </row>
    <row r="38" spans="1:8" ht="16.5" thickBot="1" x14ac:dyDescent="0.3">
      <c r="A38" s="203"/>
      <c r="B38" s="204"/>
      <c r="C38" s="200">
        <v>20</v>
      </c>
      <c r="D38" s="198"/>
      <c r="E38" s="198"/>
      <c r="F38" s="198"/>
      <c r="G38" s="198"/>
      <c r="H38" s="198"/>
    </row>
    <row r="39" spans="1:8" ht="16.5" thickBot="1" x14ac:dyDescent="0.3">
      <c r="A39" s="203" t="s">
        <v>383</v>
      </c>
      <c r="B39" s="205">
        <f t="shared" ref="B39" si="0">B38/B$27</f>
        <v>0</v>
      </c>
      <c r="C39" s="199"/>
      <c r="D39" s="198"/>
      <c r="E39" s="198"/>
      <c r="F39" s="198"/>
      <c r="G39" s="198"/>
      <c r="H39" s="198"/>
    </row>
    <row r="40" spans="1:8" ht="16.5" thickBot="1" x14ac:dyDescent="0.3">
      <c r="A40" s="203" t="s">
        <v>384</v>
      </c>
      <c r="B40" s="204"/>
      <c r="C40" s="200">
        <v>1</v>
      </c>
      <c r="D40" s="198"/>
      <c r="E40" s="198"/>
      <c r="F40" s="198"/>
      <c r="G40" s="198"/>
      <c r="H40" s="198"/>
    </row>
    <row r="41" spans="1:8" ht="16.5" thickBot="1" x14ac:dyDescent="0.3">
      <c r="A41" s="203" t="s">
        <v>385</v>
      </c>
      <c r="B41" s="204"/>
      <c r="C41" s="200">
        <v>2</v>
      </c>
      <c r="D41" s="198"/>
      <c r="E41" s="198"/>
      <c r="F41" s="198"/>
      <c r="G41" s="198"/>
      <c r="H41" s="198"/>
    </row>
    <row r="42" spans="1:8" ht="16.5" thickBot="1" x14ac:dyDescent="0.3">
      <c r="A42" s="203" t="s">
        <v>382</v>
      </c>
      <c r="B42" s="203"/>
      <c r="C42" s="200">
        <v>20</v>
      </c>
      <c r="D42" s="198"/>
      <c r="E42" s="198"/>
      <c r="F42" s="198"/>
      <c r="G42" s="198"/>
      <c r="H42" s="198"/>
    </row>
    <row r="43" spans="1:8" ht="16.5" thickBot="1" x14ac:dyDescent="0.3">
      <c r="A43" s="203" t="s">
        <v>383</v>
      </c>
      <c r="B43" s="205">
        <f t="shared" ref="B43" si="1">B42/B$27</f>
        <v>0</v>
      </c>
      <c r="C43" s="199"/>
      <c r="D43" s="198"/>
      <c r="E43" s="198"/>
      <c r="F43" s="198"/>
      <c r="G43" s="198"/>
      <c r="H43" s="198"/>
    </row>
    <row r="44" spans="1:8" ht="16.5" thickBot="1" x14ac:dyDescent="0.3">
      <c r="A44" s="203" t="s">
        <v>384</v>
      </c>
      <c r="B44" s="204"/>
      <c r="C44" s="200">
        <v>1</v>
      </c>
      <c r="D44" s="198"/>
      <c r="E44" s="198"/>
      <c r="F44" s="198"/>
      <c r="G44" s="198"/>
      <c r="H44" s="198"/>
    </row>
    <row r="45" spans="1:8" ht="16.5" thickBot="1" x14ac:dyDescent="0.3">
      <c r="A45" s="203" t="s">
        <v>385</v>
      </c>
      <c r="B45" s="204"/>
      <c r="C45" s="200">
        <v>2</v>
      </c>
      <c r="D45" s="198"/>
      <c r="E45" s="198"/>
      <c r="F45" s="198"/>
      <c r="G45" s="198"/>
      <c r="H45" s="198"/>
    </row>
    <row r="46" spans="1:8" ht="16.5" thickBot="1" x14ac:dyDescent="0.3">
      <c r="A46" s="203" t="s">
        <v>382</v>
      </c>
      <c r="B46" s="203"/>
      <c r="C46" s="202">
        <v>20</v>
      </c>
      <c r="D46" s="200"/>
      <c r="E46" s="200"/>
      <c r="F46" s="200"/>
      <c r="G46" s="200"/>
      <c r="H46" s="200"/>
    </row>
    <row r="47" spans="1:8" ht="16.5" thickBot="1" x14ac:dyDescent="0.3">
      <c r="A47" s="203" t="s">
        <v>383</v>
      </c>
      <c r="B47" s="205">
        <f t="shared" ref="B47" si="2">B46/B$27</f>
        <v>0</v>
      </c>
      <c r="C47" s="201"/>
      <c r="D47" s="200"/>
      <c r="E47" s="200"/>
      <c r="F47" s="200"/>
      <c r="G47" s="200"/>
      <c r="H47" s="200"/>
    </row>
    <row r="48" spans="1:8" ht="16.5" thickBot="1" x14ac:dyDescent="0.3">
      <c r="A48" s="203" t="s">
        <v>384</v>
      </c>
      <c r="B48" s="204"/>
      <c r="C48" s="202">
        <v>1</v>
      </c>
      <c r="D48" s="200"/>
      <c r="E48" s="200"/>
      <c r="F48" s="200"/>
      <c r="G48" s="200"/>
      <c r="H48" s="200"/>
    </row>
    <row r="49" spans="1:8" ht="16.5" thickBot="1" x14ac:dyDescent="0.3">
      <c r="A49" s="203" t="s">
        <v>385</v>
      </c>
      <c r="B49" s="204"/>
      <c r="C49" s="202">
        <v>2</v>
      </c>
      <c r="D49" s="200"/>
      <c r="E49" s="200"/>
      <c r="F49" s="200"/>
      <c r="G49" s="200"/>
      <c r="H49" s="200"/>
    </row>
    <row r="50" spans="1:8" ht="29.25" thickBot="1" x14ac:dyDescent="0.3">
      <c r="A50" s="120" t="s">
        <v>387</v>
      </c>
      <c r="B50" s="204">
        <f>SUMIF(C51:C58,30,B51:B58)</f>
        <v>10.20312092</v>
      </c>
    </row>
    <row r="51" spans="1:8" s="202" customFormat="1" ht="30.75" thickBot="1" x14ac:dyDescent="0.3">
      <c r="A51" s="415" t="s">
        <v>606</v>
      </c>
      <c r="B51" s="416">
        <v>10.20312092</v>
      </c>
      <c r="C51" s="202">
        <v>30</v>
      </c>
    </row>
    <row r="52" spans="1:8" s="202" customFormat="1" ht="16.5" thickBot="1" x14ac:dyDescent="0.3">
      <c r="A52" s="203" t="s">
        <v>383</v>
      </c>
      <c r="B52" s="205">
        <f t="shared" ref="B52" si="3">B51/B$27</f>
        <v>1</v>
      </c>
    </row>
    <row r="53" spans="1:8" s="202" customFormat="1" ht="16.5" thickBot="1" x14ac:dyDescent="0.3">
      <c r="A53" s="203" t="s">
        <v>384</v>
      </c>
      <c r="B53" s="204">
        <v>10.20312092</v>
      </c>
      <c r="C53" s="202">
        <v>1</v>
      </c>
    </row>
    <row r="54" spans="1:8" s="202" customFormat="1" ht="16.5" thickBot="1" x14ac:dyDescent="0.3">
      <c r="A54" s="203" t="s">
        <v>385</v>
      </c>
      <c r="B54" s="204">
        <v>10.20312092</v>
      </c>
      <c r="C54" s="202">
        <v>2</v>
      </c>
    </row>
    <row r="55" spans="1:8" ht="16.5" thickBot="1" x14ac:dyDescent="0.3">
      <c r="A55" s="203" t="s">
        <v>382</v>
      </c>
      <c r="B55" s="203"/>
      <c r="C55" s="104">
        <v>30</v>
      </c>
    </row>
    <row r="56" spans="1:8" ht="16.5" thickBot="1" x14ac:dyDescent="0.3">
      <c r="A56" s="203" t="s">
        <v>383</v>
      </c>
      <c r="B56" s="205">
        <f t="shared" ref="B56" si="4">B55/B$27</f>
        <v>0</v>
      </c>
    </row>
    <row r="57" spans="1:8" ht="16.5" thickBot="1" x14ac:dyDescent="0.3">
      <c r="A57" s="203" t="s">
        <v>384</v>
      </c>
      <c r="B57" s="204"/>
      <c r="C57" s="104">
        <v>1</v>
      </c>
    </row>
    <row r="58" spans="1:8" ht="16.5" thickBot="1" x14ac:dyDescent="0.3">
      <c r="A58" s="203" t="s">
        <v>385</v>
      </c>
      <c r="B58" s="204"/>
      <c r="C58" s="104">
        <v>2</v>
      </c>
    </row>
    <row r="59" spans="1:8" ht="29.25" thickBot="1" x14ac:dyDescent="0.3">
      <c r="A59" s="113" t="s">
        <v>388</v>
      </c>
      <c r="B59" s="191">
        <f>B30/B27</f>
        <v>1</v>
      </c>
    </row>
    <row r="60" spans="1:8" ht="16.5" thickBot="1" x14ac:dyDescent="0.3">
      <c r="A60" s="115" t="s">
        <v>380</v>
      </c>
      <c r="B60" s="191"/>
    </row>
    <row r="61" spans="1:8" ht="16.5" thickBot="1" x14ac:dyDescent="0.3">
      <c r="A61" s="115" t="s">
        <v>389</v>
      </c>
      <c r="B61" s="191"/>
    </row>
    <row r="62" spans="1:8" ht="16.5" thickBot="1" x14ac:dyDescent="0.3">
      <c r="A62" s="115" t="s">
        <v>390</v>
      </c>
      <c r="B62" s="191"/>
    </row>
    <row r="63" spans="1:8" ht="16.5" thickBot="1" x14ac:dyDescent="0.3">
      <c r="A63" s="115" t="s">
        <v>391</v>
      </c>
      <c r="B63" s="191"/>
    </row>
    <row r="64" spans="1:8" ht="16.5" thickBot="1" x14ac:dyDescent="0.3">
      <c r="A64" s="110" t="s">
        <v>392</v>
      </c>
      <c r="B64" s="192">
        <f>B65/B$27</f>
        <v>1</v>
      </c>
    </row>
    <row r="65" spans="1:3" ht="16.5" thickBot="1" x14ac:dyDescent="0.3">
      <c r="A65" s="110" t="s">
        <v>393</v>
      </c>
      <c r="B65" s="195">
        <f>SUMIF(C38:C58,1,B38:B58)</f>
        <v>10.20312092</v>
      </c>
      <c r="C65" s="427">
        <f>'6.2. Паспорт фин осв ввод'!D24-'6.2. Паспорт фин осв ввод'!F24</f>
        <v>-6.0031209199999997</v>
      </c>
    </row>
    <row r="66" spans="1:3" ht="16.5" thickBot="1" x14ac:dyDescent="0.3">
      <c r="A66" s="110" t="s">
        <v>394</v>
      </c>
      <c r="B66" s="192">
        <f>B67/B$27</f>
        <v>1</v>
      </c>
      <c r="C66" s="427"/>
    </row>
    <row r="67" spans="1:3" ht="16.5" thickBot="1" x14ac:dyDescent="0.3">
      <c r="A67" s="111" t="s">
        <v>395</v>
      </c>
      <c r="B67" s="196">
        <f>SUMIF(C38:C58,2,B38:B58)</f>
        <v>10.20312092</v>
      </c>
      <c r="C67" s="427">
        <f>'6.2. Паспорт фин осв ввод'!D30-'6.2. Паспорт фин осв ввод'!F30</f>
        <v>0</v>
      </c>
    </row>
    <row r="68" spans="1:3" ht="15.75" customHeight="1" x14ac:dyDescent="0.25">
      <c r="A68" s="113" t="s">
        <v>396</v>
      </c>
      <c r="B68" s="115" t="s">
        <v>593</v>
      </c>
    </row>
    <row r="69" spans="1:3" x14ac:dyDescent="0.25">
      <c r="A69" s="117" t="s">
        <v>397</v>
      </c>
      <c r="B69" s="117" t="s">
        <v>592</v>
      </c>
    </row>
    <row r="70" spans="1:3" x14ac:dyDescent="0.25">
      <c r="A70" s="117" t="s">
        <v>398</v>
      </c>
      <c r="B70" s="117"/>
    </row>
    <row r="71" spans="1:3" x14ac:dyDescent="0.25">
      <c r="A71" s="117" t="s">
        <v>399</v>
      </c>
      <c r="B71" s="117"/>
    </row>
    <row r="72" spans="1:3" x14ac:dyDescent="0.25">
      <c r="A72" s="117" t="s">
        <v>400</v>
      </c>
      <c r="B72" s="117"/>
    </row>
    <row r="73" spans="1:3" ht="16.5" thickBot="1" x14ac:dyDescent="0.3">
      <c r="A73" s="118" t="s">
        <v>401</v>
      </c>
      <c r="B73" s="118" t="s">
        <v>607</v>
      </c>
    </row>
    <row r="74" spans="1:3" ht="30.75" thickBot="1" x14ac:dyDescent="0.3">
      <c r="A74" s="115" t="s">
        <v>402</v>
      </c>
      <c r="B74" s="116" t="s">
        <v>550</v>
      </c>
    </row>
    <row r="75" spans="1:3" ht="29.25" thickBot="1" x14ac:dyDescent="0.3">
      <c r="A75" s="110" t="s">
        <v>403</v>
      </c>
      <c r="B75" s="116" t="s">
        <v>551</v>
      </c>
    </row>
    <row r="76" spans="1:3" ht="16.5" thickBot="1" x14ac:dyDescent="0.3">
      <c r="A76" s="115" t="s">
        <v>380</v>
      </c>
      <c r="B76" s="122"/>
    </row>
    <row r="77" spans="1:3" ht="16.5" thickBot="1" x14ac:dyDescent="0.3">
      <c r="A77" s="115" t="s">
        <v>404</v>
      </c>
      <c r="B77" s="116" t="s">
        <v>551</v>
      </c>
    </row>
    <row r="78" spans="1:3" ht="16.5" thickBot="1" x14ac:dyDescent="0.3">
      <c r="A78" s="115" t="s">
        <v>405</v>
      </c>
      <c r="B78" s="122" t="s">
        <v>551</v>
      </c>
    </row>
    <row r="79" spans="1:3" ht="33" customHeight="1" thickBot="1" x14ac:dyDescent="0.3">
      <c r="A79" s="123" t="s">
        <v>406</v>
      </c>
      <c r="B79" s="230" t="s">
        <v>550</v>
      </c>
    </row>
    <row r="80" spans="1:3" ht="16.5" thickBot="1" x14ac:dyDescent="0.3">
      <c r="A80" s="110" t="s">
        <v>407</v>
      </c>
      <c r="B80" s="121"/>
    </row>
    <row r="81" spans="1:2" ht="16.5" thickBot="1" x14ac:dyDescent="0.3">
      <c r="A81" s="117" t="s">
        <v>408</v>
      </c>
      <c r="B81" s="197">
        <f>'6.1. Паспорт сетевой график'!H43</f>
        <v>45597</v>
      </c>
    </row>
    <row r="82" spans="1:2" ht="16.5" thickBot="1" x14ac:dyDescent="0.3">
      <c r="A82" s="117" t="s">
        <v>409</v>
      </c>
      <c r="B82" s="124" t="s">
        <v>563</v>
      </c>
    </row>
    <row r="83" spans="1:2" ht="16.5" thickBot="1" x14ac:dyDescent="0.3">
      <c r="A83" s="117" t="s">
        <v>410</v>
      </c>
      <c r="B83" s="124" t="s">
        <v>563</v>
      </c>
    </row>
    <row r="84" spans="1:2" ht="29.25" thickBot="1" x14ac:dyDescent="0.3">
      <c r="A84" s="125" t="s">
        <v>411</v>
      </c>
      <c r="B84" s="122" t="s">
        <v>615</v>
      </c>
    </row>
    <row r="85" spans="1:2" ht="28.5" customHeight="1" x14ac:dyDescent="0.25">
      <c r="A85" s="113" t="s">
        <v>412</v>
      </c>
      <c r="B85" s="561" t="s">
        <v>603</v>
      </c>
    </row>
    <row r="86" spans="1:2" x14ac:dyDescent="0.25">
      <c r="A86" s="117" t="s">
        <v>413</v>
      </c>
      <c r="B86" s="562"/>
    </row>
    <row r="87" spans="1:2" x14ac:dyDescent="0.25">
      <c r="A87" s="117" t="s">
        <v>414</v>
      </c>
      <c r="B87" s="562"/>
    </row>
    <row r="88" spans="1:2" x14ac:dyDescent="0.25">
      <c r="A88" s="117" t="s">
        <v>415</v>
      </c>
      <c r="B88" s="562"/>
    </row>
    <row r="89" spans="1:2" x14ac:dyDescent="0.25">
      <c r="A89" s="117" t="s">
        <v>416</v>
      </c>
      <c r="B89" s="562"/>
    </row>
    <row r="90" spans="1:2" ht="16.5" thickBot="1" x14ac:dyDescent="0.3">
      <c r="A90" s="126" t="s">
        <v>417</v>
      </c>
      <c r="B90" s="563"/>
    </row>
    <row r="93" spans="1:2" x14ac:dyDescent="0.25">
      <c r="A93" s="127"/>
      <c r="B93" s="128"/>
    </row>
    <row r="94" spans="1:2" x14ac:dyDescent="0.25">
      <c r="B94" s="129"/>
    </row>
    <row r="95" spans="1:2" x14ac:dyDescent="0.25">
      <c r="B95" s="130"/>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2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row>
    <row r="5" spans="1:28" s="11" customFormat="1" ht="15.75" x14ac:dyDescent="0.2">
      <c r="A5" s="16"/>
    </row>
    <row r="6" spans="1:28" s="11" customFormat="1" ht="18.75" x14ac:dyDescent="0.2">
      <c r="A6" s="446" t="s">
        <v>7</v>
      </c>
      <c r="B6" s="446"/>
      <c r="C6" s="446"/>
      <c r="D6" s="446"/>
      <c r="E6" s="446"/>
      <c r="F6" s="446"/>
      <c r="G6" s="446"/>
      <c r="H6" s="446"/>
      <c r="I6" s="446"/>
      <c r="J6" s="446"/>
      <c r="K6" s="446"/>
      <c r="L6" s="446"/>
      <c r="M6" s="446"/>
      <c r="N6" s="446"/>
      <c r="O6" s="446"/>
      <c r="P6" s="446"/>
      <c r="Q6" s="446"/>
      <c r="R6" s="446"/>
      <c r="S6" s="446"/>
      <c r="T6" s="12"/>
      <c r="U6" s="12"/>
      <c r="V6" s="12"/>
      <c r="W6" s="12"/>
      <c r="X6" s="12"/>
      <c r="Y6" s="12"/>
      <c r="Z6" s="12"/>
      <c r="AA6" s="12"/>
      <c r="AB6" s="12"/>
    </row>
    <row r="7" spans="1:28" s="11" customFormat="1" ht="18.75" x14ac:dyDescent="0.2">
      <c r="A7" s="446"/>
      <c r="B7" s="446"/>
      <c r="C7" s="446"/>
      <c r="D7" s="446"/>
      <c r="E7" s="446"/>
      <c r="F7" s="446"/>
      <c r="G7" s="446"/>
      <c r="H7" s="446"/>
      <c r="I7" s="446"/>
      <c r="J7" s="446"/>
      <c r="K7" s="446"/>
      <c r="L7" s="446"/>
      <c r="M7" s="446"/>
      <c r="N7" s="446"/>
      <c r="O7" s="446"/>
      <c r="P7" s="446"/>
      <c r="Q7" s="446"/>
      <c r="R7" s="446"/>
      <c r="S7" s="446"/>
      <c r="T7" s="12"/>
      <c r="U7" s="12"/>
      <c r="V7" s="12"/>
      <c r="W7" s="12"/>
      <c r="X7" s="12"/>
      <c r="Y7" s="12"/>
      <c r="Z7" s="12"/>
      <c r="AA7" s="12"/>
      <c r="AB7" s="12"/>
    </row>
    <row r="8" spans="1:28" s="11" customFormat="1" ht="18.75" x14ac:dyDescent="0.2">
      <c r="A8" s="447" t="str">
        <f>'1. паспорт местоположение'!A9:C9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42" t="s">
        <v>6</v>
      </c>
      <c r="B9" s="442"/>
      <c r="C9" s="442"/>
      <c r="D9" s="442"/>
      <c r="E9" s="442"/>
      <c r="F9" s="442"/>
      <c r="G9" s="442"/>
      <c r="H9" s="442"/>
      <c r="I9" s="442"/>
      <c r="J9" s="442"/>
      <c r="K9" s="442"/>
      <c r="L9" s="442"/>
      <c r="M9" s="442"/>
      <c r="N9" s="442"/>
      <c r="O9" s="442"/>
      <c r="P9" s="442"/>
      <c r="Q9" s="442"/>
      <c r="R9" s="442"/>
      <c r="S9" s="442"/>
      <c r="T9" s="12"/>
      <c r="U9" s="12"/>
      <c r="V9" s="12"/>
      <c r="W9" s="12"/>
      <c r="X9" s="12"/>
      <c r="Y9" s="12"/>
      <c r="Z9" s="12"/>
      <c r="AA9" s="12"/>
      <c r="AB9" s="12"/>
    </row>
    <row r="10" spans="1:28" s="11" customFormat="1" ht="18.75" x14ac:dyDescent="0.2">
      <c r="A10" s="446"/>
      <c r="B10" s="446"/>
      <c r="C10" s="446"/>
      <c r="D10" s="446"/>
      <c r="E10" s="446"/>
      <c r="F10" s="446"/>
      <c r="G10" s="446"/>
      <c r="H10" s="446"/>
      <c r="I10" s="446"/>
      <c r="J10" s="446"/>
      <c r="K10" s="446"/>
      <c r="L10" s="446"/>
      <c r="M10" s="446"/>
      <c r="N10" s="446"/>
      <c r="O10" s="446"/>
      <c r="P10" s="446"/>
      <c r="Q10" s="446"/>
      <c r="R10" s="446"/>
      <c r="S10" s="446"/>
      <c r="T10" s="12"/>
      <c r="U10" s="12"/>
      <c r="V10" s="12"/>
      <c r="W10" s="12"/>
      <c r="X10" s="12"/>
      <c r="Y10" s="12"/>
      <c r="Z10" s="12"/>
      <c r="AA10" s="12"/>
      <c r="AB10" s="12"/>
    </row>
    <row r="11" spans="1:28" s="11" customFormat="1" ht="18.75" x14ac:dyDescent="0.2">
      <c r="A11" s="447" t="str">
        <f>'1. паспорт местоположение'!A12:C12</f>
        <v>O_НМА-15-7</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12"/>
      <c r="U12" s="12"/>
      <c r="V12" s="12"/>
      <c r="W12" s="12"/>
      <c r="X12" s="12"/>
      <c r="Y12" s="12"/>
      <c r="Z12" s="12"/>
      <c r="AA12" s="12"/>
      <c r="AB12" s="12"/>
    </row>
    <row r="13" spans="1:28" s="8"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9"/>
      <c r="U13" s="9"/>
      <c r="V13" s="9"/>
      <c r="W13" s="9"/>
      <c r="X13" s="9"/>
      <c r="Y13" s="9"/>
      <c r="Z13" s="9"/>
      <c r="AA13" s="9"/>
      <c r="AB13" s="9"/>
    </row>
    <row r="14" spans="1:28" s="3" customFormat="1" ht="36.75" customHeight="1" x14ac:dyDescent="0.2">
      <c r="A14" s="441" t="str">
        <f>'1. паспорт местоположение'!A15:C15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4" s="441"/>
      <c r="C14" s="441"/>
      <c r="D14" s="441"/>
      <c r="E14" s="441"/>
      <c r="F14" s="441"/>
      <c r="G14" s="441"/>
      <c r="H14" s="441"/>
      <c r="I14" s="441"/>
      <c r="J14" s="441"/>
      <c r="K14" s="441"/>
      <c r="L14" s="441"/>
      <c r="M14" s="441"/>
      <c r="N14" s="441"/>
      <c r="O14" s="441"/>
      <c r="P14" s="441"/>
      <c r="Q14" s="441"/>
      <c r="R14" s="441"/>
      <c r="S14" s="441"/>
      <c r="T14" s="7"/>
      <c r="U14" s="7"/>
      <c r="V14" s="7"/>
      <c r="W14" s="7"/>
      <c r="X14" s="7"/>
      <c r="Y14" s="7"/>
      <c r="Z14" s="7"/>
      <c r="AA14" s="7"/>
      <c r="AB14" s="7"/>
    </row>
    <row r="15" spans="1:28" s="3"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5"/>
      <c r="U15" s="5"/>
      <c r="V15" s="5"/>
      <c r="W15" s="5"/>
      <c r="X15" s="5"/>
      <c r="Y15" s="5"/>
      <c r="Z15" s="5"/>
      <c r="AA15" s="5"/>
      <c r="AB15" s="5"/>
    </row>
    <row r="16" spans="1:28" s="3" customFormat="1" ht="15" customHeight="1" x14ac:dyDescent="0.2">
      <c r="A16" s="443"/>
      <c r="B16" s="443"/>
      <c r="C16" s="443"/>
      <c r="D16" s="443"/>
      <c r="E16" s="443"/>
      <c r="F16" s="443"/>
      <c r="G16" s="443"/>
      <c r="H16" s="443"/>
      <c r="I16" s="443"/>
      <c r="J16" s="443"/>
      <c r="K16" s="443"/>
      <c r="L16" s="443"/>
      <c r="M16" s="443"/>
      <c r="N16" s="443"/>
      <c r="O16" s="443"/>
      <c r="P16" s="443"/>
      <c r="Q16" s="443"/>
      <c r="R16" s="443"/>
      <c r="S16" s="443"/>
      <c r="T16" s="4"/>
      <c r="U16" s="4"/>
      <c r="V16" s="4"/>
      <c r="W16" s="4"/>
      <c r="X16" s="4"/>
      <c r="Y16" s="4"/>
    </row>
    <row r="17" spans="1:28" s="3" customFormat="1" ht="45.75" customHeight="1" x14ac:dyDescent="0.2">
      <c r="A17" s="444" t="s">
        <v>476</v>
      </c>
      <c r="B17" s="444"/>
      <c r="C17" s="444"/>
      <c r="D17" s="444"/>
      <c r="E17" s="444"/>
      <c r="F17" s="444"/>
      <c r="G17" s="444"/>
      <c r="H17" s="444"/>
      <c r="I17" s="444"/>
      <c r="J17" s="444"/>
      <c r="K17" s="444"/>
      <c r="L17" s="444"/>
      <c r="M17" s="444"/>
      <c r="N17" s="444"/>
      <c r="O17" s="444"/>
      <c r="P17" s="444"/>
      <c r="Q17" s="444"/>
      <c r="R17" s="444"/>
      <c r="S17" s="444"/>
      <c r="T17" s="6"/>
      <c r="U17" s="6"/>
      <c r="V17" s="6"/>
      <c r="W17" s="6"/>
      <c r="X17" s="6"/>
      <c r="Y17" s="6"/>
      <c r="Z17" s="6"/>
      <c r="AA17" s="6"/>
      <c r="AB17" s="6"/>
    </row>
    <row r="18" spans="1:28"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
      <c r="U18" s="4"/>
      <c r="V18" s="4"/>
      <c r="W18" s="4"/>
      <c r="X18" s="4"/>
      <c r="Y18" s="4"/>
    </row>
    <row r="19" spans="1:28" s="3" customFormat="1" ht="54" customHeight="1" x14ac:dyDescent="0.2">
      <c r="A19" s="449" t="s">
        <v>3</v>
      </c>
      <c r="B19" s="449" t="s">
        <v>94</v>
      </c>
      <c r="C19" s="450" t="s">
        <v>371</v>
      </c>
      <c r="D19" s="449" t="s">
        <v>370</v>
      </c>
      <c r="E19" s="449" t="s">
        <v>93</v>
      </c>
      <c r="F19" s="449" t="s">
        <v>92</v>
      </c>
      <c r="G19" s="449" t="s">
        <v>366</v>
      </c>
      <c r="H19" s="449" t="s">
        <v>91</v>
      </c>
      <c r="I19" s="449" t="s">
        <v>90</v>
      </c>
      <c r="J19" s="449" t="s">
        <v>89</v>
      </c>
      <c r="K19" s="449" t="s">
        <v>88</v>
      </c>
      <c r="L19" s="449" t="s">
        <v>87</v>
      </c>
      <c r="M19" s="449" t="s">
        <v>86</v>
      </c>
      <c r="N19" s="449" t="s">
        <v>85</v>
      </c>
      <c r="O19" s="449" t="s">
        <v>84</v>
      </c>
      <c r="P19" s="449" t="s">
        <v>83</v>
      </c>
      <c r="Q19" s="449" t="s">
        <v>369</v>
      </c>
      <c r="R19" s="449"/>
      <c r="S19" s="452" t="s">
        <v>470</v>
      </c>
      <c r="T19" s="4"/>
      <c r="U19" s="4"/>
      <c r="V19" s="4"/>
      <c r="W19" s="4"/>
      <c r="X19" s="4"/>
      <c r="Y19" s="4"/>
    </row>
    <row r="20" spans="1:28" s="3" customFormat="1" ht="180.75" customHeight="1" x14ac:dyDescent="0.2">
      <c r="A20" s="449"/>
      <c r="B20" s="449"/>
      <c r="C20" s="451"/>
      <c r="D20" s="449"/>
      <c r="E20" s="449"/>
      <c r="F20" s="449"/>
      <c r="G20" s="449"/>
      <c r="H20" s="449"/>
      <c r="I20" s="449"/>
      <c r="J20" s="449"/>
      <c r="K20" s="449"/>
      <c r="L20" s="449"/>
      <c r="M20" s="449"/>
      <c r="N20" s="449"/>
      <c r="O20" s="449"/>
      <c r="P20" s="449"/>
      <c r="Q20" s="29" t="s">
        <v>367</v>
      </c>
      <c r="R20" s="30" t="s">
        <v>368</v>
      </c>
      <c r="S20" s="452"/>
      <c r="T20" s="26"/>
      <c r="U20" s="26"/>
      <c r="V20" s="26"/>
      <c r="W20" s="26"/>
      <c r="X20" s="26"/>
      <c r="Y20" s="26"/>
      <c r="Z20" s="25"/>
      <c r="AA20" s="25"/>
      <c r="AB20" s="25"/>
    </row>
    <row r="21" spans="1:28" s="3" customFormat="1" ht="18.75" x14ac:dyDescent="0.2">
      <c r="A21" s="29">
        <v>1</v>
      </c>
      <c r="B21" s="32">
        <v>2</v>
      </c>
      <c r="C21" s="29">
        <v>3</v>
      </c>
      <c r="D21" s="32">
        <v>4</v>
      </c>
      <c r="E21" s="29">
        <v>5</v>
      </c>
      <c r="F21" s="32">
        <v>6</v>
      </c>
      <c r="G21" s="138">
        <v>7</v>
      </c>
      <c r="H21" s="139">
        <v>8</v>
      </c>
      <c r="I21" s="138">
        <v>9</v>
      </c>
      <c r="J21" s="139">
        <v>10</v>
      </c>
      <c r="K21" s="138">
        <v>11</v>
      </c>
      <c r="L21" s="139">
        <v>12</v>
      </c>
      <c r="M21" s="138">
        <v>13</v>
      </c>
      <c r="N21" s="139">
        <v>14</v>
      </c>
      <c r="O21" s="138">
        <v>15</v>
      </c>
      <c r="P21" s="139">
        <v>16</v>
      </c>
      <c r="Q21" s="138">
        <v>17</v>
      </c>
      <c r="R21" s="139">
        <v>18</v>
      </c>
      <c r="S21" s="138">
        <v>19</v>
      </c>
      <c r="T21" s="26"/>
      <c r="U21" s="26"/>
      <c r="V21" s="26"/>
      <c r="W21" s="26"/>
      <c r="X21" s="26"/>
      <c r="Y21" s="26"/>
      <c r="Z21" s="25"/>
      <c r="AA21" s="25"/>
      <c r="AB21" s="25"/>
    </row>
    <row r="22" spans="1:28" s="3" customFormat="1" ht="32.25" customHeight="1" x14ac:dyDescent="0.2">
      <c r="A22" s="29" t="s">
        <v>365</v>
      </c>
      <c r="B22" s="32" t="s">
        <v>365</v>
      </c>
      <c r="C22" s="32" t="s">
        <v>365</v>
      </c>
      <c r="D22" s="32" t="s">
        <v>365</v>
      </c>
      <c r="E22" s="32" t="s">
        <v>365</v>
      </c>
      <c r="F22" s="32" t="s">
        <v>365</v>
      </c>
      <c r="G22" s="32" t="s">
        <v>365</v>
      </c>
      <c r="H22" s="32" t="s">
        <v>365</v>
      </c>
      <c r="I22" s="32" t="s">
        <v>365</v>
      </c>
      <c r="J22" s="32" t="s">
        <v>365</v>
      </c>
      <c r="K22" s="32" t="s">
        <v>365</v>
      </c>
      <c r="L22" s="32" t="s">
        <v>365</v>
      </c>
      <c r="M22" s="32" t="s">
        <v>365</v>
      </c>
      <c r="N22" s="32" t="s">
        <v>365</v>
      </c>
      <c r="O22" s="32" t="s">
        <v>365</v>
      </c>
      <c r="P22" s="32" t="s">
        <v>365</v>
      </c>
      <c r="Q22" s="187" t="s">
        <v>365</v>
      </c>
      <c r="R22" s="33" t="s">
        <v>365</v>
      </c>
      <c r="S22" s="33" t="s">
        <v>365</v>
      </c>
      <c r="T22" s="26"/>
      <c r="U22" s="26"/>
      <c r="V22" s="26"/>
      <c r="W22" s="26"/>
      <c r="X22" s="26"/>
      <c r="Y22" s="26"/>
      <c r="Z22" s="25"/>
      <c r="AA22" s="25"/>
      <c r="AB22" s="25"/>
    </row>
    <row r="23" spans="1:28" ht="20.25" customHeight="1" x14ac:dyDescent="0.25">
      <c r="A23" s="101"/>
      <c r="B23" s="32" t="s">
        <v>364</v>
      </c>
      <c r="C23" s="32"/>
      <c r="D23" s="32"/>
      <c r="E23" s="101" t="s">
        <v>365</v>
      </c>
      <c r="F23" s="101" t="s">
        <v>365</v>
      </c>
      <c r="G23" s="101" t="s">
        <v>365</v>
      </c>
      <c r="H23" s="101"/>
      <c r="I23" s="101"/>
      <c r="J23" s="101"/>
      <c r="K23" s="101"/>
      <c r="L23" s="101"/>
      <c r="M23" s="101"/>
      <c r="N23" s="101"/>
      <c r="O23" s="101"/>
      <c r="P23" s="101"/>
      <c r="Q23" s="102"/>
      <c r="R23" s="2"/>
      <c r="S23" s="2"/>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4" zoomScale="80" zoomScaleNormal="60" zoomScaleSheetLayoutView="80" workbookViewId="0"/>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4" t="str">
        <f>'1. паспорт местоположение'!A5:C5</f>
        <v>Год раскрытия информации: 2025 год</v>
      </c>
      <c r="B6" s="434"/>
      <c r="C6" s="434"/>
      <c r="D6" s="434"/>
      <c r="E6" s="434"/>
      <c r="F6" s="434"/>
      <c r="G6" s="434"/>
      <c r="H6" s="434"/>
      <c r="I6" s="434"/>
      <c r="J6" s="434"/>
      <c r="K6" s="434"/>
      <c r="L6" s="434"/>
      <c r="M6" s="434"/>
      <c r="N6" s="434"/>
      <c r="O6" s="434"/>
      <c r="P6" s="434"/>
      <c r="Q6" s="434"/>
      <c r="R6" s="434"/>
      <c r="S6" s="434"/>
      <c r="T6" s="434"/>
    </row>
    <row r="7" spans="1:20" s="11" customFormat="1" x14ac:dyDescent="0.2">
      <c r="A7" s="16"/>
      <c r="H7" s="15"/>
    </row>
    <row r="8" spans="1:20" s="11" customFormat="1" ht="18.75" x14ac:dyDescent="0.2">
      <c r="A8" s="446" t="s">
        <v>7</v>
      </c>
      <c r="B8" s="446"/>
      <c r="C8" s="446"/>
      <c r="D8" s="446"/>
      <c r="E8" s="446"/>
      <c r="F8" s="446"/>
      <c r="G8" s="446"/>
      <c r="H8" s="446"/>
      <c r="I8" s="446"/>
      <c r="J8" s="446"/>
      <c r="K8" s="446"/>
      <c r="L8" s="446"/>
      <c r="M8" s="446"/>
      <c r="N8" s="446"/>
      <c r="O8" s="446"/>
      <c r="P8" s="446"/>
      <c r="Q8" s="446"/>
      <c r="R8" s="446"/>
      <c r="S8" s="446"/>
      <c r="T8" s="446"/>
    </row>
    <row r="9" spans="1:20" s="11" customFormat="1" ht="18.75" x14ac:dyDescent="0.2">
      <c r="A9" s="446"/>
      <c r="B9" s="446"/>
      <c r="C9" s="446"/>
      <c r="D9" s="446"/>
      <c r="E9" s="446"/>
      <c r="F9" s="446"/>
      <c r="G9" s="446"/>
      <c r="H9" s="446"/>
      <c r="I9" s="446"/>
      <c r="J9" s="446"/>
      <c r="K9" s="446"/>
      <c r="L9" s="446"/>
      <c r="M9" s="446"/>
      <c r="N9" s="446"/>
      <c r="O9" s="446"/>
      <c r="P9" s="446"/>
      <c r="Q9" s="446"/>
      <c r="R9" s="446"/>
      <c r="S9" s="446"/>
      <c r="T9" s="446"/>
    </row>
    <row r="10" spans="1:20" s="11" customFormat="1" ht="18.75" customHeight="1" x14ac:dyDescent="0.2">
      <c r="A10" s="447" t="str">
        <f>'1. паспорт местоположение'!A9:C9</f>
        <v>Акционерное общество "Россети Янтарь"</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42" t="s">
        <v>6</v>
      </c>
      <c r="B11" s="442"/>
      <c r="C11" s="442"/>
      <c r="D11" s="442"/>
      <c r="E11" s="442"/>
      <c r="F11" s="442"/>
      <c r="G11" s="442"/>
      <c r="H11" s="442"/>
      <c r="I11" s="442"/>
      <c r="J11" s="442"/>
      <c r="K11" s="442"/>
      <c r="L11" s="442"/>
      <c r="M11" s="442"/>
      <c r="N11" s="442"/>
      <c r="O11" s="442"/>
      <c r="P11" s="442"/>
      <c r="Q11" s="442"/>
      <c r="R11" s="442"/>
      <c r="S11" s="442"/>
      <c r="T11" s="442"/>
    </row>
    <row r="12" spans="1:20" s="11" customFormat="1" ht="18.75" x14ac:dyDescent="0.2">
      <c r="A12" s="446"/>
      <c r="B12" s="446"/>
      <c r="C12" s="446"/>
      <c r="D12" s="446"/>
      <c r="E12" s="446"/>
      <c r="F12" s="446"/>
      <c r="G12" s="446"/>
      <c r="H12" s="446"/>
      <c r="I12" s="446"/>
      <c r="J12" s="446"/>
      <c r="K12" s="446"/>
      <c r="L12" s="446"/>
      <c r="M12" s="446"/>
      <c r="N12" s="446"/>
      <c r="O12" s="446"/>
      <c r="P12" s="446"/>
      <c r="Q12" s="446"/>
      <c r="R12" s="446"/>
      <c r="S12" s="446"/>
      <c r="T12" s="446"/>
    </row>
    <row r="13" spans="1:20" s="11" customFormat="1" ht="18.75" customHeight="1" x14ac:dyDescent="0.2">
      <c r="A13" s="447" t="str">
        <f>'1. паспорт местоположение'!A12:C12</f>
        <v>O_НМА-15-7</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42" t="s">
        <v>5</v>
      </c>
      <c r="B14" s="442"/>
      <c r="C14" s="442"/>
      <c r="D14" s="442"/>
      <c r="E14" s="442"/>
      <c r="F14" s="442"/>
      <c r="G14" s="442"/>
      <c r="H14" s="442"/>
      <c r="I14" s="442"/>
      <c r="J14" s="442"/>
      <c r="K14" s="442"/>
      <c r="L14" s="442"/>
      <c r="M14" s="442"/>
      <c r="N14" s="442"/>
      <c r="O14" s="442"/>
      <c r="P14" s="442"/>
      <c r="Q14" s="442"/>
      <c r="R14" s="442"/>
      <c r="S14" s="442"/>
      <c r="T14" s="442"/>
    </row>
    <row r="15" spans="1:20" s="8" customFormat="1" ht="15.75" customHeight="1" x14ac:dyDescent="0.2">
      <c r="A15" s="448"/>
      <c r="B15" s="448"/>
      <c r="C15" s="448"/>
      <c r="D15" s="448"/>
      <c r="E15" s="448"/>
      <c r="F15" s="448"/>
      <c r="G15" s="448"/>
      <c r="H15" s="448"/>
      <c r="I15" s="448"/>
      <c r="J15" s="448"/>
      <c r="K15" s="448"/>
      <c r="L15" s="448"/>
      <c r="M15" s="448"/>
      <c r="N15" s="448"/>
      <c r="O15" s="448"/>
      <c r="P15" s="448"/>
      <c r="Q15" s="448"/>
      <c r="R15" s="448"/>
      <c r="S15" s="448"/>
      <c r="T15" s="448"/>
    </row>
    <row r="16" spans="1:20" s="3" customFormat="1" ht="66" customHeight="1" x14ac:dyDescent="0.2">
      <c r="A16"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6" s="441"/>
      <c r="C16" s="441"/>
      <c r="D16" s="441"/>
      <c r="E16" s="441"/>
      <c r="F16" s="441"/>
      <c r="G16" s="441"/>
      <c r="H16" s="441"/>
      <c r="I16" s="441"/>
      <c r="J16" s="441"/>
      <c r="K16" s="441"/>
      <c r="L16" s="441"/>
      <c r="M16" s="441"/>
      <c r="N16" s="441"/>
      <c r="O16" s="441"/>
      <c r="P16" s="441"/>
      <c r="Q16" s="441"/>
      <c r="R16" s="441"/>
      <c r="S16" s="441"/>
      <c r="T16" s="441"/>
    </row>
    <row r="17" spans="1:113" s="3" customFormat="1" ht="15" customHeight="1" x14ac:dyDescent="0.2">
      <c r="A17" s="442" t="s">
        <v>4</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43"/>
    </row>
    <row r="19" spans="1:113" s="3" customFormat="1" ht="15" customHeight="1" x14ac:dyDescent="0.2">
      <c r="A19" s="456" t="s">
        <v>481</v>
      </c>
      <c r="B19" s="456"/>
      <c r="C19" s="456"/>
      <c r="D19" s="456"/>
      <c r="E19" s="456"/>
      <c r="F19" s="456"/>
      <c r="G19" s="456"/>
      <c r="H19" s="456"/>
      <c r="I19" s="456"/>
      <c r="J19" s="456"/>
      <c r="K19" s="456"/>
      <c r="L19" s="456"/>
      <c r="M19" s="456"/>
      <c r="N19" s="456"/>
      <c r="O19" s="456"/>
      <c r="P19" s="456"/>
      <c r="Q19" s="456"/>
      <c r="R19" s="456"/>
      <c r="S19" s="456"/>
      <c r="T19" s="456"/>
    </row>
    <row r="20" spans="1:113" s="42"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8" t="s">
        <v>3</v>
      </c>
      <c r="B21" s="461" t="s">
        <v>219</v>
      </c>
      <c r="C21" s="462"/>
      <c r="D21" s="465" t="s">
        <v>116</v>
      </c>
      <c r="E21" s="461" t="s">
        <v>508</v>
      </c>
      <c r="F21" s="462"/>
      <c r="G21" s="461" t="s">
        <v>269</v>
      </c>
      <c r="H21" s="462"/>
      <c r="I21" s="461" t="s">
        <v>115</v>
      </c>
      <c r="J21" s="462"/>
      <c r="K21" s="465" t="s">
        <v>114</v>
      </c>
      <c r="L21" s="461" t="s">
        <v>113</v>
      </c>
      <c r="M21" s="462"/>
      <c r="N21" s="461" t="s">
        <v>506</v>
      </c>
      <c r="O21" s="462"/>
      <c r="P21" s="465" t="s">
        <v>112</v>
      </c>
      <c r="Q21" s="453" t="s">
        <v>111</v>
      </c>
      <c r="R21" s="454"/>
      <c r="S21" s="453" t="s">
        <v>110</v>
      </c>
      <c r="T21" s="455"/>
    </row>
    <row r="22" spans="1:113" ht="204.75" customHeight="1" x14ac:dyDescent="0.25">
      <c r="A22" s="459"/>
      <c r="B22" s="463"/>
      <c r="C22" s="464"/>
      <c r="D22" s="468"/>
      <c r="E22" s="463"/>
      <c r="F22" s="464"/>
      <c r="G22" s="463"/>
      <c r="H22" s="464"/>
      <c r="I22" s="463"/>
      <c r="J22" s="464"/>
      <c r="K22" s="466"/>
      <c r="L22" s="463"/>
      <c r="M22" s="464"/>
      <c r="N22" s="463"/>
      <c r="O22" s="464"/>
      <c r="P22" s="466"/>
      <c r="Q22" s="86" t="s">
        <v>109</v>
      </c>
      <c r="R22" s="86" t="s">
        <v>480</v>
      </c>
      <c r="S22" s="86" t="s">
        <v>108</v>
      </c>
      <c r="T22" s="86" t="s">
        <v>107</v>
      </c>
    </row>
    <row r="23" spans="1:113" ht="51.75" customHeight="1" x14ac:dyDescent="0.25">
      <c r="A23" s="460"/>
      <c r="B23" s="144" t="s">
        <v>105</v>
      </c>
      <c r="C23" s="144" t="s">
        <v>106</v>
      </c>
      <c r="D23" s="466"/>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86" t="s">
        <v>105</v>
      </c>
      <c r="R23" s="86" t="s">
        <v>105</v>
      </c>
      <c r="S23" s="86" t="s">
        <v>105</v>
      </c>
      <c r="T23" s="86"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42" customFormat="1" ht="24" customHeight="1" x14ac:dyDescent="0.25">
      <c r="A25" s="46" t="s">
        <v>365</v>
      </c>
      <c r="B25" s="44" t="s">
        <v>365</v>
      </c>
      <c r="C25" s="44" t="s">
        <v>365</v>
      </c>
      <c r="D25" s="44" t="s">
        <v>365</v>
      </c>
      <c r="E25" s="44" t="s">
        <v>365</v>
      </c>
      <c r="F25" s="44" t="s">
        <v>365</v>
      </c>
      <c r="G25" s="44" t="s">
        <v>365</v>
      </c>
      <c r="H25" s="44" t="s">
        <v>365</v>
      </c>
      <c r="I25" s="44" t="s">
        <v>365</v>
      </c>
      <c r="J25" s="43" t="s">
        <v>365</v>
      </c>
      <c r="K25" s="43" t="s">
        <v>365</v>
      </c>
      <c r="L25" s="43" t="s">
        <v>365</v>
      </c>
      <c r="M25" s="45" t="s">
        <v>365</v>
      </c>
      <c r="N25" s="45" t="s">
        <v>365</v>
      </c>
      <c r="O25" s="45" t="s">
        <v>365</v>
      </c>
      <c r="P25" s="43" t="s">
        <v>365</v>
      </c>
      <c r="Q25" s="147" t="s">
        <v>365</v>
      </c>
      <c r="R25" s="44" t="s">
        <v>365</v>
      </c>
      <c r="S25" s="147" t="s">
        <v>365</v>
      </c>
      <c r="T25" s="44" t="s">
        <v>365</v>
      </c>
    </row>
    <row r="26" spans="1:113" ht="3" customHeight="1" x14ac:dyDescent="0.25"/>
    <row r="27" spans="1:113" s="40" customFormat="1" ht="12.75" x14ac:dyDescent="0.2">
      <c r="B27" s="41"/>
      <c r="C27" s="41"/>
      <c r="K27" s="41"/>
    </row>
    <row r="28" spans="1:113" s="40" customFormat="1" x14ac:dyDescent="0.25">
      <c r="B28" s="38" t="s">
        <v>104</v>
      </c>
      <c r="C28" s="38"/>
      <c r="D28" s="38"/>
      <c r="E28" s="38"/>
      <c r="F28" s="38"/>
      <c r="G28" s="38"/>
      <c r="H28" s="38"/>
      <c r="I28" s="38"/>
      <c r="J28" s="38"/>
      <c r="K28" s="38"/>
      <c r="L28" s="38"/>
      <c r="M28" s="38"/>
      <c r="N28" s="38"/>
      <c r="O28" s="38"/>
      <c r="P28" s="38"/>
      <c r="Q28" s="38"/>
      <c r="R28" s="38"/>
    </row>
    <row r="29" spans="1:113" x14ac:dyDescent="0.25">
      <c r="B29" s="467" t="s">
        <v>514</v>
      </c>
      <c r="C29" s="467"/>
      <c r="D29" s="467"/>
      <c r="E29" s="467"/>
      <c r="F29" s="467"/>
      <c r="G29" s="467"/>
      <c r="H29" s="467"/>
      <c r="I29" s="467"/>
      <c r="J29" s="467"/>
      <c r="K29" s="467"/>
      <c r="L29" s="467"/>
      <c r="M29" s="467"/>
      <c r="N29" s="467"/>
      <c r="O29" s="467"/>
      <c r="P29" s="467"/>
      <c r="Q29" s="467"/>
      <c r="R29" s="467"/>
    </row>
    <row r="30" spans="1:113" x14ac:dyDescent="0.25">
      <c r="B30" s="38"/>
      <c r="C30" s="38"/>
      <c r="D30" s="38"/>
      <c r="E30" s="38"/>
      <c r="F30" s="38"/>
      <c r="G30" s="38"/>
      <c r="H30" s="38"/>
      <c r="I30" s="38"/>
      <c r="J30" s="38"/>
      <c r="K30" s="38"/>
      <c r="L30" s="38"/>
      <c r="M30" s="38"/>
      <c r="N30" s="38"/>
      <c r="O30" s="38"/>
      <c r="P30" s="38"/>
      <c r="Q30" s="38"/>
      <c r="R30" s="38"/>
      <c r="S30" s="38"/>
      <c r="T30" s="38"/>
      <c r="U30" s="38"/>
      <c r="V30" s="38"/>
      <c r="AN30" s="38"/>
      <c r="AO30" s="38"/>
      <c r="AP30" s="38"/>
      <c r="AQ30" s="38"/>
      <c r="AR30" s="38"/>
      <c r="AS30" s="38"/>
      <c r="AT30" s="38"/>
      <c r="AU30" s="38"/>
      <c r="AV30" s="38"/>
      <c r="AW30" s="38"/>
      <c r="AX30" s="38"/>
      <c r="AY30" s="38"/>
      <c r="AZ30" s="38"/>
      <c r="BA30" s="38"/>
      <c r="BB30" s="38"/>
      <c r="BC30" s="38"/>
      <c r="BD30" s="38"/>
      <c r="BE30" s="38"/>
      <c r="BF30" s="38"/>
      <c r="BG30" s="38"/>
      <c r="BH30" s="38"/>
      <c r="BI30" s="38"/>
      <c r="BJ30" s="38"/>
      <c r="BK30" s="38"/>
      <c r="BL30" s="38"/>
      <c r="BM30" s="38"/>
      <c r="BN30" s="38"/>
      <c r="BO30" s="38"/>
      <c r="BP30" s="38"/>
      <c r="BQ30" s="38"/>
      <c r="BR30" s="38"/>
      <c r="BS30" s="38"/>
      <c r="BT30" s="38"/>
      <c r="BU30" s="38"/>
      <c r="BV30" s="38"/>
      <c r="BW30" s="38"/>
      <c r="BX30" s="38"/>
      <c r="BY30" s="38"/>
      <c r="BZ30" s="38"/>
      <c r="CA30" s="38"/>
      <c r="CB30" s="38"/>
      <c r="CC30" s="38"/>
      <c r="CD30" s="38"/>
      <c r="CE30" s="38"/>
      <c r="CF30" s="38"/>
      <c r="CG30" s="38"/>
      <c r="CH30" s="38"/>
      <c r="CI30" s="38"/>
      <c r="CJ30" s="38"/>
      <c r="CK30" s="38"/>
      <c r="CL30" s="38"/>
      <c r="CM30" s="38"/>
      <c r="CN30" s="38"/>
      <c r="CO30" s="38"/>
      <c r="CP30" s="38"/>
      <c r="CQ30" s="38"/>
      <c r="CR30" s="38"/>
      <c r="CS30" s="38"/>
      <c r="CT30" s="38"/>
      <c r="CU30" s="38"/>
      <c r="CV30" s="38"/>
      <c r="CW30" s="38"/>
      <c r="CX30" s="38"/>
      <c r="CY30" s="38"/>
      <c r="CZ30" s="38"/>
      <c r="DA30" s="38"/>
      <c r="DB30" s="38"/>
      <c r="DC30" s="38"/>
      <c r="DD30" s="38"/>
      <c r="DE30" s="38"/>
      <c r="DF30" s="38"/>
      <c r="DG30" s="38"/>
      <c r="DH30" s="38"/>
      <c r="DI30" s="38"/>
    </row>
    <row r="31" spans="1:113" x14ac:dyDescent="0.25">
      <c r="B31" s="37" t="s">
        <v>479</v>
      </c>
      <c r="C31" s="37"/>
      <c r="D31" s="37"/>
      <c r="E31" s="37"/>
      <c r="F31" s="35"/>
      <c r="G31" s="35"/>
      <c r="H31" s="37"/>
      <c r="I31" s="37"/>
      <c r="J31" s="37"/>
      <c r="K31" s="37"/>
      <c r="L31" s="37"/>
      <c r="M31" s="37"/>
      <c r="N31" s="37"/>
      <c r="O31" s="37"/>
      <c r="P31" s="37"/>
      <c r="Q31" s="37"/>
      <c r="R31" s="37"/>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7" t="s">
        <v>103</v>
      </c>
      <c r="C32" s="37"/>
      <c r="D32" s="37"/>
      <c r="E32" s="37"/>
      <c r="F32" s="35"/>
      <c r="G32" s="35"/>
      <c r="H32" s="37"/>
      <c r="I32" s="37"/>
      <c r="J32" s="37"/>
      <c r="K32" s="37"/>
      <c r="L32" s="37"/>
      <c r="M32" s="37"/>
      <c r="N32" s="37"/>
      <c r="O32" s="37"/>
      <c r="P32" s="37"/>
      <c r="Q32" s="37"/>
      <c r="R32" s="37"/>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s="35" customFormat="1" x14ac:dyDescent="0.25">
      <c r="B33" s="37" t="s">
        <v>102</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101</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100</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99</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98</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97</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96</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95</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80" zoomScaleSheetLayoutView="80" workbookViewId="0"/>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446" t="s">
        <v>7</v>
      </c>
      <c r="F7" s="446"/>
      <c r="G7" s="446"/>
      <c r="H7" s="446"/>
      <c r="I7" s="446"/>
      <c r="J7" s="446"/>
      <c r="K7" s="446"/>
      <c r="L7" s="446"/>
      <c r="M7" s="446"/>
      <c r="N7" s="446"/>
      <c r="O7" s="446"/>
      <c r="P7" s="446"/>
      <c r="Q7" s="446"/>
      <c r="R7" s="446"/>
      <c r="S7" s="446"/>
      <c r="T7" s="446"/>
      <c r="U7" s="446"/>
      <c r="V7" s="446"/>
      <c r="W7" s="446"/>
      <c r="X7" s="446"/>
      <c r="Y7" s="44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7" t="str">
        <f>'1. паспорт местоположение'!A9</f>
        <v>Акционерное общество "Россети Янтарь"</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7" t="str">
        <f>'1. паспорт местоположение'!A12</f>
        <v>O_НМА-15-7</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483</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2" customFormat="1" ht="21" customHeight="1" x14ac:dyDescent="0.25"/>
    <row r="21" spans="1:27" ht="15.75" customHeight="1" x14ac:dyDescent="0.25">
      <c r="A21" s="469" t="s">
        <v>3</v>
      </c>
      <c r="B21" s="471" t="s">
        <v>490</v>
      </c>
      <c r="C21" s="472"/>
      <c r="D21" s="471" t="s">
        <v>492</v>
      </c>
      <c r="E21" s="472"/>
      <c r="F21" s="453" t="s">
        <v>88</v>
      </c>
      <c r="G21" s="455"/>
      <c r="H21" s="455"/>
      <c r="I21" s="454"/>
      <c r="J21" s="469" t="s">
        <v>493</v>
      </c>
      <c r="K21" s="471" t="s">
        <v>494</v>
      </c>
      <c r="L21" s="472"/>
      <c r="M21" s="471" t="s">
        <v>495</v>
      </c>
      <c r="N21" s="472"/>
      <c r="O21" s="471" t="s">
        <v>482</v>
      </c>
      <c r="P21" s="472"/>
      <c r="Q21" s="471" t="s">
        <v>121</v>
      </c>
      <c r="R21" s="472"/>
      <c r="S21" s="469" t="s">
        <v>120</v>
      </c>
      <c r="T21" s="469" t="s">
        <v>496</v>
      </c>
      <c r="U21" s="469" t="s">
        <v>491</v>
      </c>
      <c r="V21" s="471" t="s">
        <v>119</v>
      </c>
      <c r="W21" s="472"/>
      <c r="X21" s="453" t="s">
        <v>111</v>
      </c>
      <c r="Y21" s="455"/>
      <c r="Z21" s="453" t="s">
        <v>110</v>
      </c>
      <c r="AA21" s="455"/>
    </row>
    <row r="22" spans="1:27" ht="216" customHeight="1" x14ac:dyDescent="0.25">
      <c r="A22" s="475"/>
      <c r="B22" s="473"/>
      <c r="C22" s="474"/>
      <c r="D22" s="473"/>
      <c r="E22" s="474"/>
      <c r="F22" s="453" t="s">
        <v>118</v>
      </c>
      <c r="G22" s="454"/>
      <c r="H22" s="453" t="s">
        <v>117</v>
      </c>
      <c r="I22" s="454"/>
      <c r="J22" s="470"/>
      <c r="K22" s="473"/>
      <c r="L22" s="474"/>
      <c r="M22" s="473"/>
      <c r="N22" s="474"/>
      <c r="O22" s="473"/>
      <c r="P22" s="474"/>
      <c r="Q22" s="473"/>
      <c r="R22" s="474"/>
      <c r="S22" s="470"/>
      <c r="T22" s="470"/>
      <c r="U22" s="470"/>
      <c r="V22" s="473"/>
      <c r="W22" s="474"/>
      <c r="X22" s="86" t="s">
        <v>109</v>
      </c>
      <c r="Y22" s="86" t="s">
        <v>480</v>
      </c>
      <c r="Z22" s="86" t="s">
        <v>108</v>
      </c>
      <c r="AA22" s="86" t="s">
        <v>107</v>
      </c>
    </row>
    <row r="23" spans="1:27" ht="60" customHeight="1" x14ac:dyDescent="0.25">
      <c r="A23" s="470"/>
      <c r="B23" s="143" t="s">
        <v>105</v>
      </c>
      <c r="C23" s="143" t="s">
        <v>106</v>
      </c>
      <c r="D23" s="87" t="s">
        <v>105</v>
      </c>
      <c r="E23" s="87" t="s">
        <v>106</v>
      </c>
      <c r="F23" s="87" t="s">
        <v>105</v>
      </c>
      <c r="G23" s="87" t="s">
        <v>106</v>
      </c>
      <c r="H23" s="87" t="s">
        <v>105</v>
      </c>
      <c r="I23" s="87" t="s">
        <v>106</v>
      </c>
      <c r="J23" s="87" t="s">
        <v>105</v>
      </c>
      <c r="K23" s="87" t="s">
        <v>105</v>
      </c>
      <c r="L23" s="87" t="s">
        <v>106</v>
      </c>
      <c r="M23" s="87" t="s">
        <v>105</v>
      </c>
      <c r="N23" s="87" t="s">
        <v>106</v>
      </c>
      <c r="O23" s="87" t="s">
        <v>105</v>
      </c>
      <c r="P23" s="87" t="s">
        <v>106</v>
      </c>
      <c r="Q23" s="87" t="s">
        <v>105</v>
      </c>
      <c r="R23" s="87" t="s">
        <v>106</v>
      </c>
      <c r="S23" s="87" t="s">
        <v>105</v>
      </c>
      <c r="T23" s="87" t="s">
        <v>105</v>
      </c>
      <c r="U23" s="87" t="s">
        <v>105</v>
      </c>
      <c r="V23" s="87" t="s">
        <v>105</v>
      </c>
      <c r="W23" s="87" t="s">
        <v>106</v>
      </c>
      <c r="X23" s="87" t="s">
        <v>105</v>
      </c>
      <c r="Y23" s="87" t="s">
        <v>105</v>
      </c>
      <c r="Z23" s="86" t="s">
        <v>105</v>
      </c>
      <c r="AA23" s="86" t="s">
        <v>105</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2" customFormat="1" ht="24" customHeight="1" x14ac:dyDescent="0.25">
      <c r="A25" s="92" t="s">
        <v>365</v>
      </c>
      <c r="B25" s="92" t="s">
        <v>365</v>
      </c>
      <c r="C25" s="92" t="s">
        <v>365</v>
      </c>
      <c r="D25" s="92" t="s">
        <v>365</v>
      </c>
      <c r="E25" s="93" t="s">
        <v>365</v>
      </c>
      <c r="F25" s="93" t="s">
        <v>365</v>
      </c>
      <c r="G25" s="94" t="s">
        <v>365</v>
      </c>
      <c r="H25" s="94" t="s">
        <v>365</v>
      </c>
      <c r="I25" s="94" t="s">
        <v>365</v>
      </c>
      <c r="J25" s="95" t="s">
        <v>365</v>
      </c>
      <c r="K25" s="95" t="s">
        <v>365</v>
      </c>
      <c r="L25" s="96" t="s">
        <v>365</v>
      </c>
      <c r="M25" s="96" t="s">
        <v>365</v>
      </c>
      <c r="N25" s="97" t="s">
        <v>365</v>
      </c>
      <c r="O25" s="97" t="s">
        <v>365</v>
      </c>
      <c r="P25" s="97" t="s">
        <v>365</v>
      </c>
      <c r="Q25" s="97" t="s">
        <v>365</v>
      </c>
      <c r="R25" s="94" t="s">
        <v>365</v>
      </c>
      <c r="S25" s="95" t="s">
        <v>365</v>
      </c>
      <c r="T25" s="95" t="s">
        <v>365</v>
      </c>
      <c r="U25" s="95" t="s">
        <v>365</v>
      </c>
      <c r="V25" s="95" t="s">
        <v>365</v>
      </c>
      <c r="W25" s="97" t="s">
        <v>365</v>
      </c>
      <c r="X25" s="92" t="s">
        <v>365</v>
      </c>
      <c r="Y25" s="92" t="s">
        <v>365</v>
      </c>
      <c r="Z25" s="92" t="s">
        <v>365</v>
      </c>
      <c r="AA25" s="92" t="s">
        <v>365</v>
      </c>
    </row>
    <row r="26" spans="1:27" ht="3" customHeight="1" x14ac:dyDescent="0.25">
      <c r="X26" s="88"/>
      <c r="Y26" s="89"/>
      <c r="Z26" s="35"/>
      <c r="AA26" s="35"/>
    </row>
    <row r="27" spans="1:27" s="40" customFormat="1" ht="12.75" x14ac:dyDescent="0.2">
      <c r="A27" s="41"/>
      <c r="B27" s="41"/>
      <c r="C27" s="41"/>
      <c r="E27" s="41"/>
      <c r="X27" s="90"/>
      <c r="Y27" s="90"/>
      <c r="Z27" s="90"/>
      <c r="AA27" s="90"/>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4" t="str">
        <f>'1. паспорт местоположение'!A5:C5</f>
        <v>Год раскрытия информации: 2025 год</v>
      </c>
      <c r="B5" s="434"/>
      <c r="C5" s="434"/>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446" t="s">
        <v>7</v>
      </c>
      <c r="B7" s="446"/>
      <c r="C7" s="446"/>
      <c r="D7" s="140"/>
      <c r="E7" s="140"/>
      <c r="F7" s="140"/>
      <c r="G7" s="140"/>
      <c r="H7" s="140"/>
      <c r="I7" s="140"/>
      <c r="J7" s="140"/>
      <c r="K7" s="140"/>
      <c r="L7" s="140"/>
      <c r="M7" s="140"/>
      <c r="N7" s="140"/>
      <c r="O7" s="140"/>
      <c r="P7" s="140"/>
      <c r="Q7" s="140"/>
      <c r="R7" s="140"/>
      <c r="S7" s="140"/>
      <c r="T7" s="140"/>
      <c r="U7" s="140"/>
    </row>
    <row r="8" spans="1:29" s="11" customFormat="1" ht="18.75" x14ac:dyDescent="0.2">
      <c r="A8" s="446"/>
      <c r="B8" s="446"/>
      <c r="C8" s="446"/>
      <c r="D8" s="232"/>
      <c r="E8" s="232"/>
      <c r="F8" s="232"/>
      <c r="G8" s="232"/>
      <c r="H8" s="140"/>
      <c r="I8" s="140"/>
      <c r="J8" s="140"/>
      <c r="K8" s="140"/>
      <c r="L8" s="140"/>
      <c r="M8" s="140"/>
      <c r="N8" s="140"/>
      <c r="O8" s="140"/>
      <c r="P8" s="140"/>
      <c r="Q8" s="140"/>
      <c r="R8" s="140"/>
      <c r="S8" s="140"/>
      <c r="T8" s="140"/>
      <c r="U8" s="140"/>
    </row>
    <row r="9" spans="1:29" s="11" customFormat="1" ht="18.75" x14ac:dyDescent="0.2">
      <c r="A9" s="447" t="str">
        <f>'1. паспорт местоположение'!A9:C9</f>
        <v>Акционерное общество "Россети Янтарь"</v>
      </c>
      <c r="B9" s="447"/>
      <c r="C9" s="447"/>
      <c r="D9" s="154"/>
      <c r="E9" s="154"/>
      <c r="F9" s="154"/>
      <c r="G9" s="154"/>
      <c r="H9" s="140"/>
      <c r="I9" s="140"/>
      <c r="J9" s="140"/>
      <c r="K9" s="140"/>
      <c r="L9" s="140"/>
      <c r="M9" s="140"/>
      <c r="N9" s="140"/>
      <c r="O9" s="140"/>
      <c r="P9" s="140"/>
      <c r="Q9" s="140"/>
      <c r="R9" s="140"/>
      <c r="S9" s="140"/>
      <c r="T9" s="140"/>
      <c r="U9" s="140"/>
    </row>
    <row r="10" spans="1:29" s="11" customFormat="1" ht="18.75" x14ac:dyDescent="0.2">
      <c r="A10" s="442" t="s">
        <v>6</v>
      </c>
      <c r="B10" s="442"/>
      <c r="C10" s="442"/>
      <c r="D10" s="142"/>
      <c r="E10" s="142"/>
      <c r="F10" s="142"/>
      <c r="G10" s="142"/>
      <c r="H10" s="140"/>
      <c r="I10" s="140"/>
      <c r="J10" s="140"/>
      <c r="K10" s="140"/>
      <c r="L10" s="140"/>
      <c r="M10" s="140"/>
      <c r="N10" s="140"/>
      <c r="O10" s="140"/>
      <c r="P10" s="140"/>
      <c r="Q10" s="140"/>
      <c r="R10" s="140"/>
      <c r="S10" s="140"/>
      <c r="T10" s="140"/>
      <c r="U10" s="140"/>
    </row>
    <row r="11" spans="1:29" s="11" customFormat="1" ht="18.75" x14ac:dyDescent="0.2">
      <c r="A11" s="446"/>
      <c r="B11" s="446"/>
      <c r="C11" s="446"/>
      <c r="D11" s="232"/>
      <c r="E11" s="232"/>
      <c r="F11" s="232"/>
      <c r="G11" s="232"/>
      <c r="H11" s="140"/>
      <c r="I11" s="140"/>
      <c r="J11" s="140"/>
      <c r="K11" s="140"/>
      <c r="L11" s="140"/>
      <c r="M11" s="140"/>
      <c r="N11" s="140"/>
      <c r="O11" s="140"/>
      <c r="P11" s="140"/>
      <c r="Q11" s="140"/>
      <c r="R11" s="140"/>
      <c r="S11" s="140"/>
      <c r="T11" s="140"/>
      <c r="U11" s="140"/>
    </row>
    <row r="12" spans="1:29" s="11" customFormat="1" ht="18.75" x14ac:dyDescent="0.2">
      <c r="A12" s="447" t="str">
        <f>'1. паспорт местоположение'!A12:C12</f>
        <v>O_НМА-15-7</v>
      </c>
      <c r="B12" s="447"/>
      <c r="C12" s="447"/>
      <c r="D12" s="154"/>
      <c r="E12" s="154"/>
      <c r="F12" s="154"/>
      <c r="G12" s="154"/>
      <c r="H12" s="140"/>
      <c r="I12" s="140"/>
      <c r="J12" s="140"/>
      <c r="K12" s="140"/>
      <c r="L12" s="140"/>
      <c r="M12" s="140"/>
      <c r="N12" s="140"/>
      <c r="O12" s="140"/>
      <c r="P12" s="140"/>
      <c r="Q12" s="140"/>
      <c r="R12" s="140"/>
      <c r="S12" s="140"/>
      <c r="T12" s="140"/>
      <c r="U12" s="140"/>
    </row>
    <row r="13" spans="1:29" s="11" customFormat="1" ht="18.75" x14ac:dyDescent="0.2">
      <c r="A13" s="442" t="s">
        <v>5</v>
      </c>
      <c r="B13" s="442"/>
      <c r="C13" s="442"/>
      <c r="D13" s="142"/>
      <c r="E13" s="142"/>
      <c r="F13" s="142"/>
      <c r="G13" s="142"/>
      <c r="H13" s="140"/>
      <c r="I13" s="140"/>
      <c r="J13" s="140"/>
      <c r="K13" s="140"/>
      <c r="L13" s="140"/>
      <c r="M13" s="140"/>
      <c r="N13" s="140"/>
      <c r="O13" s="140"/>
      <c r="P13" s="140"/>
      <c r="Q13" s="140"/>
      <c r="R13" s="140"/>
      <c r="S13" s="140"/>
      <c r="T13" s="140"/>
      <c r="U13" s="140"/>
    </row>
    <row r="14" spans="1:29" s="8" customFormat="1" ht="15.75" customHeight="1" x14ac:dyDescent="0.2">
      <c r="A14" s="448"/>
      <c r="B14" s="448"/>
      <c r="C14" s="448"/>
      <c r="D14" s="233"/>
      <c r="E14" s="233"/>
      <c r="F14" s="233"/>
      <c r="G14" s="233"/>
      <c r="H14" s="233"/>
      <c r="I14" s="233"/>
      <c r="J14" s="233"/>
      <c r="K14" s="233"/>
      <c r="L14" s="233"/>
      <c r="M14" s="233"/>
      <c r="N14" s="233"/>
      <c r="O14" s="233"/>
      <c r="P14" s="233"/>
      <c r="Q14" s="233"/>
      <c r="R14" s="233"/>
      <c r="S14" s="233"/>
      <c r="T14" s="233"/>
      <c r="U14" s="233"/>
    </row>
    <row r="15" spans="1:29" s="3" customFormat="1" ht="37.5" customHeight="1" x14ac:dyDescent="0.2">
      <c r="A15"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441"/>
      <c r="C15" s="441"/>
      <c r="D15" s="154"/>
      <c r="E15" s="154"/>
      <c r="F15" s="154"/>
      <c r="G15" s="154"/>
      <c r="H15" s="154"/>
      <c r="I15" s="154"/>
      <c r="J15" s="154"/>
      <c r="K15" s="154"/>
      <c r="L15" s="154"/>
      <c r="M15" s="154"/>
      <c r="N15" s="154"/>
      <c r="O15" s="154"/>
      <c r="P15" s="154"/>
      <c r="Q15" s="154"/>
      <c r="R15" s="154"/>
      <c r="S15" s="154"/>
      <c r="T15" s="154"/>
      <c r="U15" s="154"/>
    </row>
    <row r="16" spans="1:29" s="3" customFormat="1" ht="15" customHeight="1" x14ac:dyDescent="0.2">
      <c r="A16" s="442" t="s">
        <v>4</v>
      </c>
      <c r="B16" s="442"/>
      <c r="C16" s="442"/>
      <c r="D16" s="142"/>
      <c r="E16" s="142"/>
      <c r="F16" s="142"/>
      <c r="G16" s="142"/>
      <c r="H16" s="142"/>
      <c r="I16" s="142"/>
      <c r="J16" s="142"/>
      <c r="K16" s="142"/>
      <c r="L16" s="142"/>
      <c r="M16" s="142"/>
      <c r="N16" s="142"/>
      <c r="O16" s="142"/>
      <c r="P16" s="142"/>
      <c r="Q16" s="142"/>
      <c r="R16" s="142"/>
      <c r="S16" s="142"/>
      <c r="T16" s="142"/>
      <c r="U16" s="142"/>
    </row>
    <row r="17" spans="1:21" s="3" customFormat="1" ht="15" customHeight="1" x14ac:dyDescent="0.2">
      <c r="A17" s="443"/>
      <c r="B17" s="443"/>
      <c r="C17" s="443"/>
      <c r="D17" s="234"/>
      <c r="E17" s="234"/>
      <c r="F17" s="234"/>
      <c r="G17" s="234"/>
      <c r="H17" s="234"/>
      <c r="I17" s="234"/>
      <c r="J17" s="234"/>
      <c r="K17" s="234"/>
      <c r="L17" s="234"/>
      <c r="M17" s="234"/>
      <c r="N17" s="234"/>
      <c r="O17" s="234"/>
      <c r="P17" s="234"/>
      <c r="Q17" s="234"/>
      <c r="R17" s="234"/>
    </row>
    <row r="18" spans="1:21" s="3" customFormat="1" ht="27.75" customHeight="1" x14ac:dyDescent="0.2">
      <c r="A18" s="444" t="s">
        <v>475</v>
      </c>
      <c r="B18" s="444"/>
      <c r="C18" s="444"/>
      <c r="D18" s="6"/>
      <c r="E18" s="6"/>
      <c r="F18" s="6"/>
      <c r="G18" s="6"/>
      <c r="H18" s="6"/>
      <c r="I18" s="6"/>
      <c r="J18" s="6"/>
      <c r="K18" s="6"/>
      <c r="L18" s="6"/>
      <c r="M18" s="6"/>
      <c r="N18" s="6"/>
      <c r="O18" s="6"/>
      <c r="P18" s="6"/>
      <c r="Q18" s="6"/>
      <c r="R18" s="6"/>
      <c r="S18" s="6"/>
      <c r="T18" s="6"/>
      <c r="U18" s="6"/>
    </row>
    <row r="19" spans="1:21" s="3" customFormat="1" ht="15" customHeight="1" x14ac:dyDescent="0.2">
      <c r="A19" s="142"/>
      <c r="B19" s="142"/>
      <c r="C19" s="142"/>
      <c r="D19" s="142"/>
      <c r="E19" s="142"/>
      <c r="F19" s="142"/>
      <c r="G19" s="142"/>
      <c r="H19" s="234"/>
      <c r="I19" s="234"/>
      <c r="J19" s="234"/>
      <c r="K19" s="234"/>
      <c r="L19" s="234"/>
      <c r="M19" s="234"/>
      <c r="N19" s="234"/>
      <c r="O19" s="234"/>
      <c r="P19" s="234"/>
      <c r="Q19" s="234"/>
      <c r="R19" s="234"/>
    </row>
    <row r="20" spans="1:21" s="3" customFormat="1" ht="39.75" customHeight="1" x14ac:dyDescent="0.2">
      <c r="A20" s="242" t="s">
        <v>3</v>
      </c>
      <c r="B20" s="243" t="s">
        <v>64</v>
      </c>
      <c r="C20" s="244" t="s">
        <v>63</v>
      </c>
      <c r="D20" s="27"/>
      <c r="E20" s="27"/>
      <c r="F20" s="27"/>
      <c r="G20" s="27"/>
      <c r="H20" s="26"/>
      <c r="I20" s="26"/>
      <c r="J20" s="26"/>
      <c r="K20" s="26"/>
      <c r="L20" s="26"/>
      <c r="M20" s="26"/>
      <c r="N20" s="26"/>
      <c r="O20" s="26"/>
      <c r="P20" s="26"/>
      <c r="Q20" s="26"/>
      <c r="R20" s="26"/>
      <c r="S20" s="25"/>
      <c r="T20" s="25"/>
      <c r="U20" s="25"/>
    </row>
    <row r="21" spans="1:21" s="3" customFormat="1" ht="16.5" customHeight="1" x14ac:dyDescent="0.2">
      <c r="A21" s="244">
        <v>1</v>
      </c>
      <c r="B21" s="243">
        <v>2</v>
      </c>
      <c r="C21" s="244">
        <v>3</v>
      </c>
      <c r="D21" s="27"/>
      <c r="E21" s="27"/>
      <c r="F21" s="27"/>
      <c r="G21" s="27"/>
      <c r="H21" s="26"/>
      <c r="I21" s="26"/>
      <c r="J21" s="26"/>
      <c r="K21" s="26"/>
      <c r="L21" s="26"/>
      <c r="M21" s="26"/>
      <c r="N21" s="26"/>
      <c r="O21" s="26"/>
      <c r="P21" s="26"/>
      <c r="Q21" s="26"/>
      <c r="R21" s="26"/>
      <c r="S21" s="25"/>
      <c r="T21" s="25"/>
      <c r="U21" s="25"/>
    </row>
    <row r="22" spans="1:21" s="3" customFormat="1" ht="31.5" x14ac:dyDescent="0.2">
      <c r="A22" s="238" t="s">
        <v>62</v>
      </c>
      <c r="B22" s="245" t="s">
        <v>488</v>
      </c>
      <c r="C22" s="246" t="s">
        <v>597</v>
      </c>
      <c r="D22" s="27"/>
      <c r="E22" s="27"/>
      <c r="F22" s="26"/>
      <c r="G22" s="26"/>
      <c r="H22" s="26"/>
      <c r="I22" s="26"/>
      <c r="J22" s="26"/>
      <c r="K22" s="26"/>
      <c r="L22" s="26"/>
      <c r="M22" s="26"/>
      <c r="N22" s="26"/>
      <c r="O22" s="26"/>
      <c r="P22" s="26"/>
      <c r="Q22" s="25"/>
      <c r="R22" s="25"/>
      <c r="S22" s="25"/>
      <c r="T22" s="25"/>
      <c r="U22" s="25"/>
    </row>
    <row r="23" spans="1:21" ht="47.25" x14ac:dyDescent="0.25">
      <c r="A23" s="238" t="s">
        <v>61</v>
      </c>
      <c r="B23" s="247" t="s">
        <v>58</v>
      </c>
      <c r="C23" s="248" t="s">
        <v>599</v>
      </c>
      <c r="D23" s="24"/>
      <c r="E23" s="24"/>
      <c r="F23" s="24"/>
      <c r="G23" s="24"/>
      <c r="H23" s="24"/>
      <c r="I23" s="24"/>
      <c r="J23" s="24"/>
      <c r="K23" s="24"/>
      <c r="L23" s="24"/>
      <c r="M23" s="24"/>
      <c r="N23" s="24"/>
      <c r="O23" s="24"/>
      <c r="P23" s="24"/>
      <c r="Q23" s="24"/>
      <c r="R23" s="24"/>
      <c r="S23" s="24"/>
      <c r="T23" s="24"/>
      <c r="U23" s="24"/>
    </row>
    <row r="24" spans="1:21" ht="47.25" x14ac:dyDescent="0.25">
      <c r="A24" s="238" t="s">
        <v>60</v>
      </c>
      <c r="B24" s="247" t="s">
        <v>565</v>
      </c>
      <c r="C24" s="248" t="s">
        <v>594</v>
      </c>
      <c r="D24" s="24" t="s">
        <v>566</v>
      </c>
      <c r="E24" s="24"/>
      <c r="F24" s="24"/>
      <c r="G24" s="24"/>
      <c r="H24" s="24"/>
      <c r="I24" s="24"/>
      <c r="J24" s="24"/>
      <c r="K24" s="24"/>
      <c r="L24" s="24"/>
      <c r="M24" s="24"/>
      <c r="N24" s="24"/>
      <c r="O24" s="24"/>
      <c r="P24" s="24"/>
      <c r="Q24" s="24"/>
      <c r="R24" s="24"/>
      <c r="S24" s="24"/>
      <c r="T24" s="24"/>
      <c r="U24" s="24"/>
    </row>
    <row r="25" spans="1:21" ht="63" customHeight="1" x14ac:dyDescent="0.25">
      <c r="A25" s="238" t="s">
        <v>59</v>
      </c>
      <c r="B25" s="247" t="s">
        <v>567</v>
      </c>
      <c r="C25" s="249" t="s">
        <v>600</v>
      </c>
      <c r="D25" s="24"/>
      <c r="E25" s="24"/>
      <c r="F25" s="24"/>
      <c r="G25" s="24"/>
      <c r="H25" s="24"/>
      <c r="I25" s="24"/>
      <c r="J25" s="24"/>
      <c r="K25" s="24"/>
      <c r="L25" s="24"/>
      <c r="M25" s="24"/>
      <c r="N25" s="24"/>
      <c r="O25" s="24"/>
      <c r="P25" s="24"/>
      <c r="Q25" s="24"/>
      <c r="R25" s="24"/>
      <c r="S25" s="24"/>
      <c r="T25" s="24"/>
      <c r="U25" s="24"/>
    </row>
    <row r="26" spans="1:21" ht="63" x14ac:dyDescent="0.25">
      <c r="A26" s="238" t="s">
        <v>57</v>
      </c>
      <c r="B26" s="247" t="s">
        <v>227</v>
      </c>
      <c r="C26" s="339" t="s">
        <v>595</v>
      </c>
      <c r="D26" s="24"/>
      <c r="E26" s="24"/>
      <c r="F26" s="24"/>
      <c r="G26" s="24"/>
      <c r="H26" s="24"/>
      <c r="I26" s="24"/>
      <c r="J26" s="24"/>
      <c r="K26" s="24"/>
      <c r="L26" s="24"/>
      <c r="M26" s="24"/>
      <c r="N26" s="24"/>
      <c r="O26" s="24"/>
      <c r="P26" s="24"/>
      <c r="Q26" s="24"/>
      <c r="R26" s="24"/>
      <c r="S26" s="24"/>
      <c r="T26" s="24"/>
      <c r="U26" s="24"/>
    </row>
    <row r="27" spans="1:21" ht="156.75" customHeight="1" x14ac:dyDescent="0.25">
      <c r="A27" s="238" t="s">
        <v>56</v>
      </c>
      <c r="B27" s="247" t="s">
        <v>489</v>
      </c>
      <c r="C27" s="250" t="s">
        <v>613</v>
      </c>
      <c r="D27" s="24"/>
      <c r="E27" s="24"/>
      <c r="F27" s="24"/>
      <c r="G27" s="24"/>
      <c r="H27" s="24"/>
      <c r="I27" s="24"/>
      <c r="J27" s="24"/>
      <c r="K27" s="24"/>
      <c r="L27" s="24"/>
      <c r="M27" s="24"/>
      <c r="N27" s="24"/>
      <c r="O27" s="24"/>
      <c r="P27" s="24"/>
      <c r="Q27" s="24"/>
      <c r="R27" s="24"/>
      <c r="S27" s="24"/>
      <c r="T27" s="24"/>
      <c r="U27" s="24"/>
    </row>
    <row r="28" spans="1:21" ht="42.75" customHeight="1" x14ac:dyDescent="0.25">
      <c r="A28" s="238" t="s">
        <v>54</v>
      </c>
      <c r="B28" s="247" t="s">
        <v>55</v>
      </c>
      <c r="C28" s="251">
        <v>2024</v>
      </c>
      <c r="D28" s="24"/>
      <c r="E28" s="24"/>
      <c r="F28" s="24"/>
      <c r="G28" s="24"/>
      <c r="H28" s="24"/>
      <c r="I28" s="24"/>
      <c r="J28" s="24"/>
      <c r="K28" s="24"/>
      <c r="L28" s="24"/>
      <c r="M28" s="24"/>
      <c r="N28" s="24"/>
      <c r="O28" s="24"/>
      <c r="P28" s="24"/>
      <c r="Q28" s="24"/>
      <c r="R28" s="24"/>
      <c r="S28" s="24"/>
      <c r="T28" s="24"/>
      <c r="U28" s="24"/>
    </row>
    <row r="29" spans="1:21" ht="42.75" customHeight="1" x14ac:dyDescent="0.25">
      <c r="A29" s="238" t="s">
        <v>52</v>
      </c>
      <c r="B29" s="242" t="s">
        <v>53</v>
      </c>
      <c r="C29" s="251">
        <v>2025</v>
      </c>
      <c r="D29" s="24"/>
      <c r="E29" s="24"/>
      <c r="F29" s="24"/>
      <c r="G29" s="24"/>
      <c r="H29" s="24"/>
      <c r="I29" s="24"/>
      <c r="J29" s="24"/>
      <c r="K29" s="24"/>
      <c r="L29" s="24"/>
      <c r="M29" s="24"/>
      <c r="N29" s="24"/>
      <c r="O29" s="24"/>
      <c r="P29" s="24"/>
      <c r="Q29" s="24"/>
      <c r="R29" s="24"/>
      <c r="S29" s="24"/>
      <c r="T29" s="24"/>
      <c r="U29" s="24"/>
    </row>
    <row r="30" spans="1:21" ht="42.75" customHeight="1" x14ac:dyDescent="0.25">
      <c r="A30" s="238" t="s">
        <v>70</v>
      </c>
      <c r="B30" s="242" t="s">
        <v>51</v>
      </c>
      <c r="C30" s="242" t="s">
        <v>616</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D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4" t="s">
        <v>8</v>
      </c>
    </row>
    <row r="3" spans="1:28" ht="18.75" x14ac:dyDescent="0.3">
      <c r="Z3" s="14" t="s">
        <v>65</v>
      </c>
    </row>
    <row r="4" spans="1:28" ht="18.75" customHeight="1" x14ac:dyDescent="0.25">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6" spans="1:28"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140"/>
      <c r="AB6" s="140"/>
    </row>
    <row r="7" spans="1:28" ht="18.75" x14ac:dyDescent="0.25">
      <c r="A7" s="446"/>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140"/>
      <c r="AB7" s="140"/>
    </row>
    <row r="8" spans="1:28" x14ac:dyDescent="0.25">
      <c r="A8" s="447" t="str">
        <f>'1. паспорт местоположение'!A9</f>
        <v>Акционерное общество "Россети Янтарь"</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41"/>
      <c r="AB8" s="141"/>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42"/>
      <c r="AB9" s="142"/>
    </row>
    <row r="10" spans="1:28" ht="18.75" x14ac:dyDescent="0.25">
      <c r="A10" s="446"/>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140"/>
      <c r="AB10" s="140"/>
    </row>
    <row r="11" spans="1:28" x14ac:dyDescent="0.25">
      <c r="A11" s="447" t="str">
        <f>'1. паспорт местоположение'!A12:C12</f>
        <v>O_НМА-15-7</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41"/>
      <c r="AB11" s="141"/>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42"/>
      <c r="AB12" s="142"/>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0"/>
      <c r="AB13" s="10"/>
    </row>
    <row r="14" spans="1:28" ht="57" customHeight="1" x14ac:dyDescent="0.25">
      <c r="A14"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41"/>
      <c r="AB14" s="141"/>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42"/>
      <c r="AB15" s="142"/>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50"/>
      <c r="AB16" s="150"/>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50"/>
      <c r="AB17" s="150"/>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50"/>
      <c r="AB18" s="150"/>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50"/>
      <c r="AB19" s="150"/>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51"/>
      <c r="AB20" s="151"/>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51"/>
      <c r="AB21" s="151"/>
    </row>
    <row r="22" spans="1:28" x14ac:dyDescent="0.25">
      <c r="A22" s="478" t="s">
        <v>507</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52"/>
      <c r="AB22" s="152"/>
    </row>
    <row r="23" spans="1:28" ht="32.25" customHeight="1" x14ac:dyDescent="0.25">
      <c r="A23" s="480" t="s">
        <v>362</v>
      </c>
      <c r="B23" s="481"/>
      <c r="C23" s="481"/>
      <c r="D23" s="481"/>
      <c r="E23" s="481"/>
      <c r="F23" s="481"/>
      <c r="G23" s="481"/>
      <c r="H23" s="481"/>
      <c r="I23" s="481"/>
      <c r="J23" s="481"/>
      <c r="K23" s="481"/>
      <c r="L23" s="482"/>
      <c r="M23" s="479" t="s">
        <v>363</v>
      </c>
      <c r="N23" s="479"/>
      <c r="O23" s="479"/>
      <c r="P23" s="479"/>
      <c r="Q23" s="479"/>
      <c r="R23" s="479"/>
      <c r="S23" s="479"/>
      <c r="T23" s="479"/>
      <c r="U23" s="479"/>
      <c r="V23" s="479"/>
      <c r="W23" s="479"/>
      <c r="X23" s="479"/>
      <c r="Y23" s="479"/>
      <c r="Z23" s="479"/>
    </row>
    <row r="24" spans="1:28" ht="151.5" customHeight="1" x14ac:dyDescent="0.25">
      <c r="A24" s="83" t="s">
        <v>229</v>
      </c>
      <c r="B24" s="84" t="s">
        <v>258</v>
      </c>
      <c r="C24" s="83" t="s">
        <v>356</v>
      </c>
      <c r="D24" s="83" t="s">
        <v>230</v>
      </c>
      <c r="E24" s="83" t="s">
        <v>357</v>
      </c>
      <c r="F24" s="83" t="s">
        <v>359</v>
      </c>
      <c r="G24" s="83" t="s">
        <v>358</v>
      </c>
      <c r="H24" s="83" t="s">
        <v>231</v>
      </c>
      <c r="I24" s="83" t="s">
        <v>360</v>
      </c>
      <c r="J24" s="83" t="s">
        <v>263</v>
      </c>
      <c r="K24" s="84" t="s">
        <v>257</v>
      </c>
      <c r="L24" s="84" t="s">
        <v>232</v>
      </c>
      <c r="M24" s="85" t="s">
        <v>277</v>
      </c>
      <c r="N24" s="84" t="s">
        <v>516</v>
      </c>
      <c r="O24" s="83" t="s">
        <v>274</v>
      </c>
      <c r="P24" s="83" t="s">
        <v>275</v>
      </c>
      <c r="Q24" s="83" t="s">
        <v>273</v>
      </c>
      <c r="R24" s="83" t="s">
        <v>231</v>
      </c>
      <c r="S24" s="83" t="s">
        <v>272</v>
      </c>
      <c r="T24" s="83" t="s">
        <v>271</v>
      </c>
      <c r="U24" s="83" t="s">
        <v>355</v>
      </c>
      <c r="V24" s="83" t="s">
        <v>273</v>
      </c>
      <c r="W24" s="98" t="s">
        <v>256</v>
      </c>
      <c r="X24" s="98" t="s">
        <v>288</v>
      </c>
      <c r="Y24" s="98" t="s">
        <v>289</v>
      </c>
      <c r="Z24" s="100" t="s">
        <v>286</v>
      </c>
    </row>
    <row r="25" spans="1:28" ht="16.5" customHeight="1" x14ac:dyDescent="0.25">
      <c r="A25" s="83">
        <v>1</v>
      </c>
      <c r="B25" s="84">
        <v>2</v>
      </c>
      <c r="C25" s="83">
        <v>3</v>
      </c>
      <c r="D25" s="84">
        <v>4</v>
      </c>
      <c r="E25" s="83">
        <v>5</v>
      </c>
      <c r="F25" s="84">
        <v>6</v>
      </c>
      <c r="G25" s="83">
        <v>7</v>
      </c>
      <c r="H25" s="84">
        <v>8</v>
      </c>
      <c r="I25" s="83">
        <v>9</v>
      </c>
      <c r="J25" s="84">
        <v>10</v>
      </c>
      <c r="K25" s="153">
        <v>11</v>
      </c>
      <c r="L25" s="84">
        <v>12</v>
      </c>
      <c r="M25" s="153">
        <v>13</v>
      </c>
      <c r="N25" s="84">
        <v>14</v>
      </c>
      <c r="O25" s="153">
        <v>15</v>
      </c>
      <c r="P25" s="84">
        <v>16</v>
      </c>
      <c r="Q25" s="153">
        <v>17</v>
      </c>
      <c r="R25" s="84">
        <v>18</v>
      </c>
      <c r="S25" s="153">
        <v>19</v>
      </c>
      <c r="T25" s="84">
        <v>20</v>
      </c>
      <c r="U25" s="153">
        <v>21</v>
      </c>
      <c r="V25" s="84">
        <v>22</v>
      </c>
      <c r="W25" s="153">
        <v>23</v>
      </c>
      <c r="X25" s="84">
        <v>24</v>
      </c>
      <c r="Y25" s="153">
        <v>25</v>
      </c>
      <c r="Z25" s="84">
        <v>26</v>
      </c>
    </row>
    <row r="26" spans="1:28" ht="45.75" customHeight="1" x14ac:dyDescent="0.25">
      <c r="A26" s="76" t="s">
        <v>340</v>
      </c>
      <c r="B26" s="82"/>
      <c r="C26" s="78" t="s">
        <v>342</v>
      </c>
      <c r="D26" s="78" t="s">
        <v>343</v>
      </c>
      <c r="E26" s="78" t="s">
        <v>344</v>
      </c>
      <c r="F26" s="78" t="s">
        <v>268</v>
      </c>
      <c r="G26" s="78" t="s">
        <v>345</v>
      </c>
      <c r="H26" s="78" t="s">
        <v>231</v>
      </c>
      <c r="I26" s="78" t="s">
        <v>346</v>
      </c>
      <c r="J26" s="78" t="s">
        <v>347</v>
      </c>
      <c r="K26" s="75"/>
      <c r="L26" s="79" t="s">
        <v>254</v>
      </c>
      <c r="M26" s="81" t="s">
        <v>270</v>
      </c>
      <c r="N26" s="75"/>
      <c r="O26" s="75"/>
      <c r="P26" s="75"/>
      <c r="Q26" s="75"/>
      <c r="R26" s="75"/>
      <c r="S26" s="75"/>
      <c r="T26" s="75"/>
      <c r="U26" s="75"/>
      <c r="V26" s="75"/>
      <c r="W26" s="75"/>
      <c r="X26" s="75"/>
      <c r="Y26" s="75"/>
      <c r="Z26" s="77" t="s">
        <v>287</v>
      </c>
    </row>
    <row r="27" spans="1:28" x14ac:dyDescent="0.25">
      <c r="A27" s="75" t="s">
        <v>233</v>
      </c>
      <c r="B27" s="75" t="s">
        <v>259</v>
      </c>
      <c r="C27" s="75" t="s">
        <v>238</v>
      </c>
      <c r="D27" s="75" t="s">
        <v>239</v>
      </c>
      <c r="E27" s="75" t="s">
        <v>278</v>
      </c>
      <c r="F27" s="78" t="s">
        <v>234</v>
      </c>
      <c r="G27" s="78" t="s">
        <v>282</v>
      </c>
      <c r="H27" s="75" t="s">
        <v>231</v>
      </c>
      <c r="I27" s="78" t="s">
        <v>264</v>
      </c>
      <c r="J27" s="78" t="s">
        <v>246</v>
      </c>
      <c r="K27" s="79" t="s">
        <v>250</v>
      </c>
      <c r="L27" s="75"/>
      <c r="M27" s="79" t="s">
        <v>276</v>
      </c>
      <c r="N27" s="75"/>
      <c r="O27" s="75"/>
      <c r="P27" s="75"/>
      <c r="Q27" s="75"/>
      <c r="R27" s="75"/>
      <c r="S27" s="75"/>
      <c r="T27" s="75"/>
      <c r="U27" s="75"/>
      <c r="V27" s="75"/>
      <c r="W27" s="75"/>
      <c r="X27" s="75"/>
      <c r="Y27" s="75"/>
      <c r="Z27" s="75"/>
    </row>
    <row r="28" spans="1:28" x14ac:dyDescent="0.25">
      <c r="A28" s="75" t="s">
        <v>233</v>
      </c>
      <c r="B28" s="75" t="s">
        <v>260</v>
      </c>
      <c r="C28" s="75" t="s">
        <v>240</v>
      </c>
      <c r="D28" s="75" t="s">
        <v>241</v>
      </c>
      <c r="E28" s="75" t="s">
        <v>279</v>
      </c>
      <c r="F28" s="78" t="s">
        <v>235</v>
      </c>
      <c r="G28" s="78" t="s">
        <v>283</v>
      </c>
      <c r="H28" s="75" t="s">
        <v>231</v>
      </c>
      <c r="I28" s="78" t="s">
        <v>265</v>
      </c>
      <c r="J28" s="78" t="s">
        <v>247</v>
      </c>
      <c r="K28" s="79" t="s">
        <v>251</v>
      </c>
      <c r="L28" s="80"/>
      <c r="M28" s="79" t="s">
        <v>0</v>
      </c>
      <c r="N28" s="79"/>
      <c r="O28" s="79"/>
      <c r="P28" s="79"/>
      <c r="Q28" s="79"/>
      <c r="R28" s="79"/>
      <c r="S28" s="79"/>
      <c r="T28" s="79"/>
      <c r="U28" s="79"/>
      <c r="V28" s="79"/>
      <c r="W28" s="79"/>
      <c r="X28" s="79"/>
      <c r="Y28" s="79"/>
      <c r="Z28" s="79"/>
    </row>
    <row r="29" spans="1:28" x14ac:dyDescent="0.25">
      <c r="A29" s="75" t="s">
        <v>233</v>
      </c>
      <c r="B29" s="75" t="s">
        <v>261</v>
      </c>
      <c r="C29" s="75" t="s">
        <v>242</v>
      </c>
      <c r="D29" s="75" t="s">
        <v>243</v>
      </c>
      <c r="E29" s="75" t="s">
        <v>280</v>
      </c>
      <c r="F29" s="78" t="s">
        <v>236</v>
      </c>
      <c r="G29" s="78" t="s">
        <v>284</v>
      </c>
      <c r="H29" s="75" t="s">
        <v>231</v>
      </c>
      <c r="I29" s="78" t="s">
        <v>266</v>
      </c>
      <c r="J29" s="78" t="s">
        <v>248</v>
      </c>
      <c r="K29" s="79" t="s">
        <v>252</v>
      </c>
      <c r="L29" s="80"/>
      <c r="M29" s="75"/>
      <c r="N29" s="75"/>
      <c r="O29" s="75"/>
      <c r="P29" s="75"/>
      <c r="Q29" s="75"/>
      <c r="R29" s="75"/>
      <c r="S29" s="75"/>
      <c r="T29" s="75"/>
      <c r="U29" s="75"/>
      <c r="V29" s="75"/>
      <c r="W29" s="75"/>
      <c r="X29" s="75"/>
      <c r="Y29" s="75"/>
      <c r="Z29" s="75"/>
    </row>
    <row r="30" spans="1:28" x14ac:dyDescent="0.25">
      <c r="A30" s="75" t="s">
        <v>233</v>
      </c>
      <c r="B30" s="75" t="s">
        <v>262</v>
      </c>
      <c r="C30" s="75" t="s">
        <v>244</v>
      </c>
      <c r="D30" s="75" t="s">
        <v>245</v>
      </c>
      <c r="E30" s="75" t="s">
        <v>281</v>
      </c>
      <c r="F30" s="78" t="s">
        <v>237</v>
      </c>
      <c r="G30" s="78" t="s">
        <v>285</v>
      </c>
      <c r="H30" s="75" t="s">
        <v>231</v>
      </c>
      <c r="I30" s="78" t="s">
        <v>267</v>
      </c>
      <c r="J30" s="78" t="s">
        <v>249</v>
      </c>
      <c r="K30" s="79" t="s">
        <v>253</v>
      </c>
      <c r="L30" s="80"/>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80"/>
      <c r="M31" s="75"/>
      <c r="N31" s="75"/>
      <c r="O31" s="75"/>
      <c r="P31" s="75"/>
      <c r="Q31" s="75"/>
      <c r="R31" s="75"/>
      <c r="S31" s="75"/>
      <c r="T31" s="75"/>
      <c r="U31" s="75"/>
      <c r="V31" s="75"/>
      <c r="W31" s="75"/>
      <c r="X31" s="75"/>
      <c r="Y31" s="75"/>
      <c r="Z31" s="75"/>
    </row>
    <row r="32" spans="1:28" ht="30" x14ac:dyDescent="0.25">
      <c r="A32" s="82" t="s">
        <v>341</v>
      </c>
      <c r="B32" s="82"/>
      <c r="C32" s="78" t="s">
        <v>348</v>
      </c>
      <c r="D32" s="78" t="s">
        <v>349</v>
      </c>
      <c r="E32" s="78" t="s">
        <v>350</v>
      </c>
      <c r="F32" s="78" t="s">
        <v>351</v>
      </c>
      <c r="G32" s="78" t="s">
        <v>352</v>
      </c>
      <c r="H32" s="78" t="s">
        <v>231</v>
      </c>
      <c r="I32" s="78" t="s">
        <v>353</v>
      </c>
      <c r="J32" s="78" t="s">
        <v>354</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2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446" t="s">
        <v>7</v>
      </c>
      <c r="B7" s="446"/>
      <c r="C7" s="446"/>
      <c r="D7" s="446"/>
      <c r="E7" s="446"/>
      <c r="F7" s="446"/>
      <c r="G7" s="446"/>
      <c r="H7" s="446"/>
      <c r="I7" s="446"/>
      <c r="J7" s="446"/>
      <c r="K7" s="446"/>
      <c r="L7" s="446"/>
      <c r="M7" s="446"/>
      <c r="N7" s="446"/>
      <c r="O7" s="446"/>
      <c r="P7" s="12"/>
      <c r="Q7" s="12"/>
      <c r="R7" s="12"/>
      <c r="S7" s="12"/>
      <c r="T7" s="12"/>
      <c r="U7" s="12"/>
      <c r="V7" s="12"/>
      <c r="W7" s="12"/>
      <c r="X7" s="12"/>
      <c r="Y7" s="12"/>
      <c r="Z7" s="12"/>
    </row>
    <row r="8" spans="1:28" s="11" customFormat="1" ht="18.75" x14ac:dyDescent="0.2">
      <c r="A8" s="446"/>
      <c r="B8" s="446"/>
      <c r="C8" s="446"/>
      <c r="D8" s="446"/>
      <c r="E8" s="446"/>
      <c r="F8" s="446"/>
      <c r="G8" s="446"/>
      <c r="H8" s="446"/>
      <c r="I8" s="446"/>
      <c r="J8" s="446"/>
      <c r="K8" s="446"/>
      <c r="L8" s="446"/>
      <c r="M8" s="446"/>
      <c r="N8" s="446"/>
      <c r="O8" s="446"/>
      <c r="P8" s="12"/>
      <c r="Q8" s="12"/>
      <c r="R8" s="12"/>
      <c r="S8" s="12"/>
      <c r="T8" s="12"/>
      <c r="U8" s="12"/>
      <c r="V8" s="12"/>
      <c r="W8" s="12"/>
      <c r="X8" s="12"/>
      <c r="Y8" s="12"/>
      <c r="Z8" s="12"/>
    </row>
    <row r="9" spans="1:28" s="11" customFormat="1" ht="18.75" x14ac:dyDescent="0.2">
      <c r="A9" s="447" t="str">
        <f>'1. паспорт местоположение'!A9:C9</f>
        <v>Акционерное общество "Россети Янтарь"</v>
      </c>
      <c r="B9" s="447"/>
      <c r="C9" s="447"/>
      <c r="D9" s="447"/>
      <c r="E9" s="447"/>
      <c r="F9" s="447"/>
      <c r="G9" s="447"/>
      <c r="H9" s="447"/>
      <c r="I9" s="447"/>
      <c r="J9" s="447"/>
      <c r="K9" s="447"/>
      <c r="L9" s="447"/>
      <c r="M9" s="447"/>
      <c r="N9" s="447"/>
      <c r="O9" s="447"/>
      <c r="P9" s="12"/>
      <c r="Q9" s="12"/>
      <c r="R9" s="12"/>
      <c r="S9" s="12"/>
      <c r="T9" s="12"/>
      <c r="U9" s="12"/>
      <c r="V9" s="12"/>
      <c r="W9" s="12"/>
      <c r="X9" s="12"/>
      <c r="Y9" s="12"/>
      <c r="Z9" s="12"/>
    </row>
    <row r="10" spans="1:28" s="11" customFormat="1" ht="18.75" x14ac:dyDescent="0.2">
      <c r="A10" s="442" t="s">
        <v>6</v>
      </c>
      <c r="B10" s="442"/>
      <c r="C10" s="442"/>
      <c r="D10" s="442"/>
      <c r="E10" s="442"/>
      <c r="F10" s="442"/>
      <c r="G10" s="442"/>
      <c r="H10" s="442"/>
      <c r="I10" s="442"/>
      <c r="J10" s="442"/>
      <c r="K10" s="442"/>
      <c r="L10" s="442"/>
      <c r="M10" s="442"/>
      <c r="N10" s="442"/>
      <c r="O10" s="442"/>
      <c r="P10" s="12"/>
      <c r="Q10" s="12"/>
      <c r="R10" s="12"/>
      <c r="S10" s="12"/>
      <c r="T10" s="12"/>
      <c r="U10" s="12"/>
      <c r="V10" s="12"/>
      <c r="W10" s="12"/>
      <c r="X10" s="12"/>
      <c r="Y10" s="12"/>
      <c r="Z10" s="12"/>
    </row>
    <row r="11" spans="1:28" s="11" customFormat="1" ht="18.75" x14ac:dyDescent="0.2">
      <c r="A11" s="446"/>
      <c r="B11" s="446"/>
      <c r="C11" s="446"/>
      <c r="D11" s="446"/>
      <c r="E11" s="446"/>
      <c r="F11" s="446"/>
      <c r="G11" s="446"/>
      <c r="H11" s="446"/>
      <c r="I11" s="446"/>
      <c r="J11" s="446"/>
      <c r="K11" s="446"/>
      <c r="L11" s="446"/>
      <c r="M11" s="446"/>
      <c r="N11" s="446"/>
      <c r="O11" s="446"/>
      <c r="P11" s="12"/>
      <c r="Q11" s="12"/>
      <c r="R11" s="12"/>
      <c r="S11" s="12"/>
      <c r="T11" s="12"/>
      <c r="U11" s="12"/>
      <c r="V11" s="12"/>
      <c r="W11" s="12"/>
      <c r="X11" s="12"/>
      <c r="Y11" s="12"/>
      <c r="Z11" s="12"/>
    </row>
    <row r="12" spans="1:28" s="11" customFormat="1" ht="18.75" x14ac:dyDescent="0.2">
      <c r="A12" s="447" t="str">
        <f>'1. паспорт местоположение'!A12:C12</f>
        <v>O_НМА-15-7</v>
      </c>
      <c r="B12" s="447"/>
      <c r="C12" s="447"/>
      <c r="D12" s="447"/>
      <c r="E12" s="447"/>
      <c r="F12" s="447"/>
      <c r="G12" s="447"/>
      <c r="H12" s="447"/>
      <c r="I12" s="447"/>
      <c r="J12" s="447"/>
      <c r="K12" s="447"/>
      <c r="L12" s="447"/>
      <c r="M12" s="447"/>
      <c r="N12" s="447"/>
      <c r="O12" s="447"/>
      <c r="P12" s="12"/>
      <c r="Q12" s="12"/>
      <c r="R12" s="12"/>
      <c r="S12" s="12"/>
      <c r="T12" s="12"/>
      <c r="U12" s="12"/>
      <c r="V12" s="12"/>
      <c r="W12" s="12"/>
      <c r="X12" s="12"/>
      <c r="Y12" s="12"/>
      <c r="Z12" s="12"/>
    </row>
    <row r="13" spans="1:28" s="11" customFormat="1" ht="18.75" x14ac:dyDescent="0.2">
      <c r="A13" s="442" t="s">
        <v>5</v>
      </c>
      <c r="B13" s="442"/>
      <c r="C13" s="442"/>
      <c r="D13" s="442"/>
      <c r="E13" s="442"/>
      <c r="F13" s="442"/>
      <c r="G13" s="442"/>
      <c r="H13" s="442"/>
      <c r="I13" s="442"/>
      <c r="J13" s="442"/>
      <c r="K13" s="442"/>
      <c r="L13" s="442"/>
      <c r="M13" s="442"/>
      <c r="N13" s="442"/>
      <c r="O13" s="442"/>
      <c r="P13" s="12"/>
      <c r="Q13" s="12"/>
      <c r="R13" s="12"/>
      <c r="S13" s="12"/>
      <c r="T13" s="12"/>
      <c r="U13" s="12"/>
      <c r="V13" s="12"/>
      <c r="W13" s="12"/>
      <c r="X13" s="12"/>
      <c r="Y13" s="12"/>
      <c r="Z13" s="12"/>
    </row>
    <row r="14" spans="1:28" s="8" customFormat="1" ht="15.75" customHeight="1" x14ac:dyDescent="0.2">
      <c r="A14" s="448"/>
      <c r="B14" s="448"/>
      <c r="C14" s="448"/>
      <c r="D14" s="448"/>
      <c r="E14" s="448"/>
      <c r="F14" s="448"/>
      <c r="G14" s="448"/>
      <c r="H14" s="448"/>
      <c r="I14" s="448"/>
      <c r="J14" s="448"/>
      <c r="K14" s="448"/>
      <c r="L14" s="448"/>
      <c r="M14" s="448"/>
      <c r="N14" s="448"/>
      <c r="O14" s="448"/>
      <c r="P14" s="9"/>
      <c r="Q14" s="9"/>
      <c r="R14" s="9"/>
      <c r="S14" s="9"/>
      <c r="T14" s="9"/>
      <c r="U14" s="9"/>
      <c r="V14" s="9"/>
      <c r="W14" s="9"/>
      <c r="X14" s="9"/>
      <c r="Y14" s="9"/>
      <c r="Z14" s="9"/>
    </row>
    <row r="15" spans="1:28" s="3" customFormat="1" ht="72" customHeight="1" x14ac:dyDescent="0.2">
      <c r="A15" s="441"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441"/>
      <c r="C15" s="441"/>
      <c r="D15" s="441"/>
      <c r="E15" s="441"/>
      <c r="F15" s="441"/>
      <c r="G15" s="441"/>
      <c r="H15" s="441"/>
      <c r="I15" s="441"/>
      <c r="J15" s="441"/>
      <c r="K15" s="441"/>
      <c r="L15" s="441"/>
      <c r="M15" s="441"/>
      <c r="N15" s="441"/>
      <c r="O15" s="441"/>
      <c r="P15" s="7"/>
      <c r="Q15" s="7"/>
      <c r="R15" s="7"/>
      <c r="S15" s="7"/>
      <c r="T15" s="7"/>
      <c r="U15" s="7"/>
      <c r="V15" s="7"/>
      <c r="W15" s="7"/>
      <c r="X15" s="7"/>
      <c r="Y15" s="7"/>
      <c r="Z15" s="7"/>
    </row>
    <row r="16" spans="1:28" s="3" customFormat="1" ht="15" customHeight="1" x14ac:dyDescent="0.2">
      <c r="A16" s="442" t="s">
        <v>4</v>
      </c>
      <c r="B16" s="442"/>
      <c r="C16" s="442"/>
      <c r="D16" s="442"/>
      <c r="E16" s="442"/>
      <c r="F16" s="442"/>
      <c r="G16" s="442"/>
      <c r="H16" s="442"/>
      <c r="I16" s="442"/>
      <c r="J16" s="442"/>
      <c r="K16" s="442"/>
      <c r="L16" s="442"/>
      <c r="M16" s="442"/>
      <c r="N16" s="442"/>
      <c r="O16" s="442"/>
      <c r="P16" s="5"/>
      <c r="Q16" s="5"/>
      <c r="R16" s="5"/>
      <c r="S16" s="5"/>
      <c r="T16" s="5"/>
      <c r="U16" s="5"/>
      <c r="V16" s="5"/>
      <c r="W16" s="5"/>
      <c r="X16" s="5"/>
      <c r="Y16" s="5"/>
      <c r="Z16" s="5"/>
    </row>
    <row r="17" spans="1:26" s="3" customFormat="1" ht="15" customHeight="1" x14ac:dyDescent="0.2">
      <c r="A17" s="443"/>
      <c r="B17" s="443"/>
      <c r="C17" s="443"/>
      <c r="D17" s="443"/>
      <c r="E17" s="443"/>
      <c r="F17" s="443"/>
      <c r="G17" s="443"/>
      <c r="H17" s="443"/>
      <c r="I17" s="443"/>
      <c r="J17" s="443"/>
      <c r="K17" s="443"/>
      <c r="L17" s="443"/>
      <c r="M17" s="443"/>
      <c r="N17" s="443"/>
      <c r="O17" s="443"/>
      <c r="P17" s="4"/>
      <c r="Q17" s="4"/>
      <c r="R17" s="4"/>
      <c r="S17" s="4"/>
      <c r="T17" s="4"/>
      <c r="U17" s="4"/>
      <c r="V17" s="4"/>
      <c r="W17" s="4"/>
    </row>
    <row r="18" spans="1:26" s="3" customFormat="1" ht="91.5" customHeight="1" x14ac:dyDescent="0.2">
      <c r="A18" s="483" t="s">
        <v>484</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c r="W19" s="4"/>
    </row>
    <row r="20" spans="1:26" s="3" customFormat="1" ht="51" customHeight="1" x14ac:dyDescent="0.2">
      <c r="A20" s="484"/>
      <c r="B20" s="484"/>
      <c r="C20" s="484"/>
      <c r="D20" s="484"/>
      <c r="E20" s="206" t="s">
        <v>78</v>
      </c>
      <c r="F20" s="206" t="s">
        <v>77</v>
      </c>
      <c r="G20" s="206" t="s">
        <v>76</v>
      </c>
      <c r="H20" s="206" t="s">
        <v>75</v>
      </c>
      <c r="I20" s="206" t="s">
        <v>74</v>
      </c>
      <c r="J20" s="323">
        <v>2023</v>
      </c>
      <c r="K20" s="323">
        <v>2024</v>
      </c>
      <c r="L20" s="323">
        <v>2025</v>
      </c>
      <c r="M20" s="323">
        <v>2026</v>
      </c>
      <c r="N20" s="323">
        <v>2027</v>
      </c>
      <c r="O20" s="323">
        <v>2028</v>
      </c>
      <c r="P20" s="26"/>
      <c r="Q20" s="26"/>
      <c r="R20" s="26"/>
      <c r="S20" s="26"/>
      <c r="T20" s="26"/>
      <c r="U20" s="26"/>
      <c r="V20" s="26"/>
      <c r="W20" s="26"/>
      <c r="X20" s="25"/>
      <c r="Y20" s="25"/>
      <c r="Z20" s="25"/>
    </row>
    <row r="21" spans="1:26" s="3" customFormat="1" ht="16.5" customHeight="1" x14ac:dyDescent="0.2">
      <c r="A21" s="207">
        <v>1</v>
      </c>
      <c r="B21" s="208">
        <v>2</v>
      </c>
      <c r="C21" s="207">
        <v>3</v>
      </c>
      <c r="D21" s="208">
        <v>4</v>
      </c>
      <c r="E21" s="207">
        <v>5</v>
      </c>
      <c r="F21" s="208">
        <v>6</v>
      </c>
      <c r="G21" s="207">
        <v>7</v>
      </c>
      <c r="H21" s="208">
        <v>8</v>
      </c>
      <c r="I21" s="207">
        <v>9</v>
      </c>
      <c r="J21" s="208">
        <v>10</v>
      </c>
      <c r="K21" s="207">
        <v>11</v>
      </c>
      <c r="L21" s="208">
        <v>12</v>
      </c>
      <c r="M21" s="207">
        <v>13</v>
      </c>
      <c r="N21" s="208">
        <v>14</v>
      </c>
      <c r="O21" s="207">
        <v>15</v>
      </c>
      <c r="P21" s="26"/>
      <c r="Q21" s="26"/>
      <c r="R21" s="26"/>
      <c r="S21" s="26"/>
      <c r="T21" s="26"/>
      <c r="U21" s="26"/>
      <c r="V21" s="26"/>
      <c r="W21" s="26"/>
      <c r="X21" s="25"/>
      <c r="Y21" s="25"/>
      <c r="Z21" s="25"/>
    </row>
    <row r="22" spans="1:26" s="3" customFormat="1" ht="33" customHeight="1" x14ac:dyDescent="0.2">
      <c r="A22" s="209" t="s">
        <v>62</v>
      </c>
      <c r="B22" s="323">
        <v>2025</v>
      </c>
      <c r="C22" s="210">
        <v>0</v>
      </c>
      <c r="D22" s="210">
        <v>0</v>
      </c>
      <c r="E22" s="210">
        <v>0</v>
      </c>
      <c r="F22" s="210">
        <v>0</v>
      </c>
      <c r="G22" s="210">
        <v>0</v>
      </c>
      <c r="H22" s="210">
        <v>0</v>
      </c>
      <c r="I22" s="210">
        <v>0</v>
      </c>
      <c r="J22" s="211">
        <v>0</v>
      </c>
      <c r="K22" s="211">
        <v>0</v>
      </c>
      <c r="L22" s="212">
        <v>0</v>
      </c>
      <c r="M22" s="212">
        <v>0</v>
      </c>
      <c r="N22" s="212">
        <v>0</v>
      </c>
      <c r="O22" s="212">
        <v>0</v>
      </c>
      <c r="P22" s="26"/>
      <c r="Q22" s="26"/>
      <c r="R22" s="26"/>
      <c r="S22" s="26"/>
      <c r="T22" s="26"/>
      <c r="U22" s="26"/>
      <c r="V22" s="25"/>
      <c r="W22" s="25"/>
      <c r="X22" s="25"/>
      <c r="Y22" s="25"/>
      <c r="Z22" s="25"/>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2"/>
  <sheetViews>
    <sheetView topLeftCell="A55" zoomScale="80" zoomScaleNormal="80" workbookViewId="0">
      <selection activeCell="B83" sqref="B83:AK83"/>
    </sheetView>
  </sheetViews>
  <sheetFormatPr defaultColWidth="9.140625" defaultRowHeight="15.75" x14ac:dyDescent="0.2"/>
  <cols>
    <col min="1" max="1" width="61.7109375" style="163" customWidth="1"/>
    <col min="2" max="2" width="18.5703125" style="155" customWidth="1"/>
    <col min="3" max="12" width="16.85546875" style="155" customWidth="1"/>
    <col min="13" max="36" width="16.85546875" style="155" hidden="1" customWidth="1"/>
    <col min="37" max="42" width="16.85546875" style="155" customWidth="1"/>
    <col min="43" max="45" width="16.85546875" style="156" customWidth="1"/>
    <col min="46" max="51" width="16.85546875" style="157" customWidth="1"/>
    <col min="52" max="256" width="9.140625" style="157"/>
    <col min="257" max="257" width="61.7109375" style="157" customWidth="1"/>
    <col min="258" max="258" width="18.5703125" style="157" customWidth="1"/>
    <col min="259" max="298" width="16.85546875" style="157" customWidth="1"/>
    <col min="299" max="300" width="18.5703125" style="157" customWidth="1"/>
    <col min="301" max="301" width="21.7109375" style="157" customWidth="1"/>
    <col min="302" max="512" width="9.140625" style="157"/>
    <col min="513" max="513" width="61.7109375" style="157" customWidth="1"/>
    <col min="514" max="514" width="18.5703125" style="157" customWidth="1"/>
    <col min="515" max="554" width="16.85546875" style="157" customWidth="1"/>
    <col min="555" max="556" width="18.5703125" style="157" customWidth="1"/>
    <col min="557" max="557" width="21.7109375" style="157" customWidth="1"/>
    <col min="558" max="768" width="9.140625" style="157"/>
    <col min="769" max="769" width="61.7109375" style="157" customWidth="1"/>
    <col min="770" max="770" width="18.5703125" style="157" customWidth="1"/>
    <col min="771" max="810" width="16.85546875" style="157" customWidth="1"/>
    <col min="811" max="812" width="18.5703125" style="157" customWidth="1"/>
    <col min="813" max="813" width="21.7109375" style="157" customWidth="1"/>
    <col min="814" max="1024" width="9.140625" style="157"/>
    <col min="1025" max="1025" width="61.7109375" style="157" customWidth="1"/>
    <col min="1026" max="1026" width="18.5703125" style="157" customWidth="1"/>
    <col min="1027" max="1066" width="16.85546875" style="157" customWidth="1"/>
    <col min="1067" max="1068" width="18.5703125" style="157" customWidth="1"/>
    <col min="1069" max="1069" width="21.7109375" style="157" customWidth="1"/>
    <col min="1070" max="1280" width="9.140625" style="157"/>
    <col min="1281" max="1281" width="61.7109375" style="157" customWidth="1"/>
    <col min="1282" max="1282" width="18.5703125" style="157" customWidth="1"/>
    <col min="1283" max="1322" width="16.85546875" style="157" customWidth="1"/>
    <col min="1323" max="1324" width="18.5703125" style="157" customWidth="1"/>
    <col min="1325" max="1325" width="21.7109375" style="157" customWidth="1"/>
    <col min="1326" max="1536" width="9.140625" style="157"/>
    <col min="1537" max="1537" width="61.7109375" style="157" customWidth="1"/>
    <col min="1538" max="1538" width="18.5703125" style="157" customWidth="1"/>
    <col min="1539" max="1578" width="16.85546875" style="157" customWidth="1"/>
    <col min="1579" max="1580" width="18.5703125" style="157" customWidth="1"/>
    <col min="1581" max="1581" width="21.7109375" style="157" customWidth="1"/>
    <col min="1582" max="1792" width="9.140625" style="157"/>
    <col min="1793" max="1793" width="61.7109375" style="157" customWidth="1"/>
    <col min="1794" max="1794" width="18.5703125" style="157" customWidth="1"/>
    <col min="1795" max="1834" width="16.85546875" style="157" customWidth="1"/>
    <col min="1835" max="1836" width="18.5703125" style="157" customWidth="1"/>
    <col min="1837" max="1837" width="21.7109375" style="157" customWidth="1"/>
    <col min="1838" max="2048" width="9.140625" style="157"/>
    <col min="2049" max="2049" width="61.7109375" style="157" customWidth="1"/>
    <col min="2050" max="2050" width="18.5703125" style="157" customWidth="1"/>
    <col min="2051" max="2090" width="16.85546875" style="157" customWidth="1"/>
    <col min="2091" max="2092" width="18.5703125" style="157" customWidth="1"/>
    <col min="2093" max="2093" width="21.7109375" style="157" customWidth="1"/>
    <col min="2094" max="2304" width="9.140625" style="157"/>
    <col min="2305" max="2305" width="61.7109375" style="157" customWidth="1"/>
    <col min="2306" max="2306" width="18.5703125" style="157" customWidth="1"/>
    <col min="2307" max="2346" width="16.85546875" style="157" customWidth="1"/>
    <col min="2347" max="2348" width="18.5703125" style="157" customWidth="1"/>
    <col min="2349" max="2349" width="21.7109375" style="157" customWidth="1"/>
    <col min="2350" max="2560" width="9.140625" style="157"/>
    <col min="2561" max="2561" width="61.7109375" style="157" customWidth="1"/>
    <col min="2562" max="2562" width="18.5703125" style="157" customWidth="1"/>
    <col min="2563" max="2602" width="16.85546875" style="157" customWidth="1"/>
    <col min="2603" max="2604" width="18.5703125" style="157" customWidth="1"/>
    <col min="2605" max="2605" width="21.7109375" style="157" customWidth="1"/>
    <col min="2606" max="2816" width="9.140625" style="157"/>
    <col min="2817" max="2817" width="61.7109375" style="157" customWidth="1"/>
    <col min="2818" max="2818" width="18.5703125" style="157" customWidth="1"/>
    <col min="2819" max="2858" width="16.85546875" style="157" customWidth="1"/>
    <col min="2859" max="2860" width="18.5703125" style="157" customWidth="1"/>
    <col min="2861" max="2861" width="21.7109375" style="157" customWidth="1"/>
    <col min="2862" max="3072" width="9.140625" style="157"/>
    <col min="3073" max="3073" width="61.7109375" style="157" customWidth="1"/>
    <col min="3074" max="3074" width="18.5703125" style="157" customWidth="1"/>
    <col min="3075" max="3114" width="16.85546875" style="157" customWidth="1"/>
    <col min="3115" max="3116" width="18.5703125" style="157" customWidth="1"/>
    <col min="3117" max="3117" width="21.7109375" style="157" customWidth="1"/>
    <col min="3118" max="3328" width="9.140625" style="157"/>
    <col min="3329" max="3329" width="61.7109375" style="157" customWidth="1"/>
    <col min="3330" max="3330" width="18.5703125" style="157" customWidth="1"/>
    <col min="3331" max="3370" width="16.85546875" style="157" customWidth="1"/>
    <col min="3371" max="3372" width="18.5703125" style="157" customWidth="1"/>
    <col min="3373" max="3373" width="21.7109375" style="157" customWidth="1"/>
    <col min="3374" max="3584" width="9.140625" style="157"/>
    <col min="3585" max="3585" width="61.7109375" style="157" customWidth="1"/>
    <col min="3586" max="3586" width="18.5703125" style="157" customWidth="1"/>
    <col min="3587" max="3626" width="16.85546875" style="157" customWidth="1"/>
    <col min="3627" max="3628" width="18.5703125" style="157" customWidth="1"/>
    <col min="3629" max="3629" width="21.7109375" style="157" customWidth="1"/>
    <col min="3630" max="3840" width="9.140625" style="157"/>
    <col min="3841" max="3841" width="61.7109375" style="157" customWidth="1"/>
    <col min="3842" max="3842" width="18.5703125" style="157" customWidth="1"/>
    <col min="3843" max="3882" width="16.85546875" style="157" customWidth="1"/>
    <col min="3883" max="3884" width="18.5703125" style="157" customWidth="1"/>
    <col min="3885" max="3885" width="21.7109375" style="157" customWidth="1"/>
    <col min="3886" max="4096" width="9.140625" style="157"/>
    <col min="4097" max="4097" width="61.7109375" style="157" customWidth="1"/>
    <col min="4098" max="4098" width="18.5703125" style="157" customWidth="1"/>
    <col min="4099" max="4138" width="16.85546875" style="157" customWidth="1"/>
    <col min="4139" max="4140" width="18.5703125" style="157" customWidth="1"/>
    <col min="4141" max="4141" width="21.7109375" style="157" customWidth="1"/>
    <col min="4142" max="4352" width="9.140625" style="157"/>
    <col min="4353" max="4353" width="61.7109375" style="157" customWidth="1"/>
    <col min="4354" max="4354" width="18.5703125" style="157" customWidth="1"/>
    <col min="4355" max="4394" width="16.85546875" style="157" customWidth="1"/>
    <col min="4395" max="4396" width="18.5703125" style="157" customWidth="1"/>
    <col min="4397" max="4397" width="21.7109375" style="157" customWidth="1"/>
    <col min="4398" max="4608" width="9.140625" style="157"/>
    <col min="4609" max="4609" width="61.7109375" style="157" customWidth="1"/>
    <col min="4610" max="4610" width="18.5703125" style="157" customWidth="1"/>
    <col min="4611" max="4650" width="16.85546875" style="157" customWidth="1"/>
    <col min="4651" max="4652" width="18.5703125" style="157" customWidth="1"/>
    <col min="4653" max="4653" width="21.7109375" style="157" customWidth="1"/>
    <col min="4654" max="4864" width="9.140625" style="157"/>
    <col min="4865" max="4865" width="61.7109375" style="157" customWidth="1"/>
    <col min="4866" max="4866" width="18.5703125" style="157" customWidth="1"/>
    <col min="4867" max="4906" width="16.85546875" style="157" customWidth="1"/>
    <col min="4907" max="4908" width="18.5703125" style="157" customWidth="1"/>
    <col min="4909" max="4909" width="21.7109375" style="157" customWidth="1"/>
    <col min="4910" max="5120" width="9.140625" style="157"/>
    <col min="5121" max="5121" width="61.7109375" style="157" customWidth="1"/>
    <col min="5122" max="5122" width="18.5703125" style="157" customWidth="1"/>
    <col min="5123" max="5162" width="16.85546875" style="157" customWidth="1"/>
    <col min="5163" max="5164" width="18.5703125" style="157" customWidth="1"/>
    <col min="5165" max="5165" width="21.7109375" style="157" customWidth="1"/>
    <col min="5166" max="5376" width="9.140625" style="157"/>
    <col min="5377" max="5377" width="61.7109375" style="157" customWidth="1"/>
    <col min="5378" max="5378" width="18.5703125" style="157" customWidth="1"/>
    <col min="5379" max="5418" width="16.85546875" style="157" customWidth="1"/>
    <col min="5419" max="5420" width="18.5703125" style="157" customWidth="1"/>
    <col min="5421" max="5421" width="21.7109375" style="157" customWidth="1"/>
    <col min="5422" max="5632" width="9.140625" style="157"/>
    <col min="5633" max="5633" width="61.7109375" style="157" customWidth="1"/>
    <col min="5634" max="5634" width="18.5703125" style="157" customWidth="1"/>
    <col min="5635" max="5674" width="16.85546875" style="157" customWidth="1"/>
    <col min="5675" max="5676" width="18.5703125" style="157" customWidth="1"/>
    <col min="5677" max="5677" width="21.7109375" style="157" customWidth="1"/>
    <col min="5678" max="5888" width="9.140625" style="157"/>
    <col min="5889" max="5889" width="61.7109375" style="157" customWidth="1"/>
    <col min="5890" max="5890" width="18.5703125" style="157" customWidth="1"/>
    <col min="5891" max="5930" width="16.85546875" style="157" customWidth="1"/>
    <col min="5931" max="5932" width="18.5703125" style="157" customWidth="1"/>
    <col min="5933" max="5933" width="21.7109375" style="157" customWidth="1"/>
    <col min="5934" max="6144" width="9.140625" style="157"/>
    <col min="6145" max="6145" width="61.7109375" style="157" customWidth="1"/>
    <col min="6146" max="6146" width="18.5703125" style="157" customWidth="1"/>
    <col min="6147" max="6186" width="16.85546875" style="157" customWidth="1"/>
    <col min="6187" max="6188" width="18.5703125" style="157" customWidth="1"/>
    <col min="6189" max="6189" width="21.7109375" style="157" customWidth="1"/>
    <col min="6190" max="6400" width="9.140625" style="157"/>
    <col min="6401" max="6401" width="61.7109375" style="157" customWidth="1"/>
    <col min="6402" max="6402" width="18.5703125" style="157" customWidth="1"/>
    <col min="6403" max="6442" width="16.85546875" style="157" customWidth="1"/>
    <col min="6443" max="6444" width="18.5703125" style="157" customWidth="1"/>
    <col min="6445" max="6445" width="21.7109375" style="157" customWidth="1"/>
    <col min="6446" max="6656" width="9.140625" style="157"/>
    <col min="6657" max="6657" width="61.7109375" style="157" customWidth="1"/>
    <col min="6658" max="6658" width="18.5703125" style="157" customWidth="1"/>
    <col min="6659" max="6698" width="16.85546875" style="157" customWidth="1"/>
    <col min="6699" max="6700" width="18.5703125" style="157" customWidth="1"/>
    <col min="6701" max="6701" width="21.7109375" style="157" customWidth="1"/>
    <col min="6702" max="6912" width="9.140625" style="157"/>
    <col min="6913" max="6913" width="61.7109375" style="157" customWidth="1"/>
    <col min="6914" max="6914" width="18.5703125" style="157" customWidth="1"/>
    <col min="6915" max="6954" width="16.85546875" style="157" customWidth="1"/>
    <col min="6955" max="6956" width="18.5703125" style="157" customWidth="1"/>
    <col min="6957" max="6957" width="21.7109375" style="157" customWidth="1"/>
    <col min="6958" max="7168" width="9.140625" style="157"/>
    <col min="7169" max="7169" width="61.7109375" style="157" customWidth="1"/>
    <col min="7170" max="7170" width="18.5703125" style="157" customWidth="1"/>
    <col min="7171" max="7210" width="16.85546875" style="157" customWidth="1"/>
    <col min="7211" max="7212" width="18.5703125" style="157" customWidth="1"/>
    <col min="7213" max="7213" width="21.7109375" style="157" customWidth="1"/>
    <col min="7214" max="7424" width="9.140625" style="157"/>
    <col min="7425" max="7425" width="61.7109375" style="157" customWidth="1"/>
    <col min="7426" max="7426" width="18.5703125" style="157" customWidth="1"/>
    <col min="7427" max="7466" width="16.85546875" style="157" customWidth="1"/>
    <col min="7467" max="7468" width="18.5703125" style="157" customWidth="1"/>
    <col min="7469" max="7469" width="21.7109375" style="157" customWidth="1"/>
    <col min="7470" max="7680" width="9.140625" style="157"/>
    <col min="7681" max="7681" width="61.7109375" style="157" customWidth="1"/>
    <col min="7682" max="7682" width="18.5703125" style="157" customWidth="1"/>
    <col min="7683" max="7722" width="16.85546875" style="157" customWidth="1"/>
    <col min="7723" max="7724" width="18.5703125" style="157" customWidth="1"/>
    <col min="7725" max="7725" width="21.7109375" style="157" customWidth="1"/>
    <col min="7726" max="7936" width="9.140625" style="157"/>
    <col min="7937" max="7937" width="61.7109375" style="157" customWidth="1"/>
    <col min="7938" max="7938" width="18.5703125" style="157" customWidth="1"/>
    <col min="7939" max="7978" width="16.85546875" style="157" customWidth="1"/>
    <col min="7979" max="7980" width="18.5703125" style="157" customWidth="1"/>
    <col min="7981" max="7981" width="21.7109375" style="157" customWidth="1"/>
    <col min="7982" max="8192" width="9.140625" style="157"/>
    <col min="8193" max="8193" width="61.7109375" style="157" customWidth="1"/>
    <col min="8194" max="8194" width="18.5703125" style="157" customWidth="1"/>
    <col min="8195" max="8234" width="16.85546875" style="157" customWidth="1"/>
    <col min="8235" max="8236" width="18.5703125" style="157" customWidth="1"/>
    <col min="8237" max="8237" width="21.7109375" style="157" customWidth="1"/>
    <col min="8238" max="8448" width="9.140625" style="157"/>
    <col min="8449" max="8449" width="61.7109375" style="157" customWidth="1"/>
    <col min="8450" max="8450" width="18.5703125" style="157" customWidth="1"/>
    <col min="8451" max="8490" width="16.85546875" style="157" customWidth="1"/>
    <col min="8491" max="8492" width="18.5703125" style="157" customWidth="1"/>
    <col min="8493" max="8493" width="21.7109375" style="157" customWidth="1"/>
    <col min="8494" max="8704" width="9.140625" style="157"/>
    <col min="8705" max="8705" width="61.7109375" style="157" customWidth="1"/>
    <col min="8706" max="8706" width="18.5703125" style="157" customWidth="1"/>
    <col min="8707" max="8746" width="16.85546875" style="157" customWidth="1"/>
    <col min="8747" max="8748" width="18.5703125" style="157" customWidth="1"/>
    <col min="8749" max="8749" width="21.7109375" style="157" customWidth="1"/>
    <col min="8750" max="8960" width="9.140625" style="157"/>
    <col min="8961" max="8961" width="61.7109375" style="157" customWidth="1"/>
    <col min="8962" max="8962" width="18.5703125" style="157" customWidth="1"/>
    <col min="8963" max="9002" width="16.85546875" style="157" customWidth="1"/>
    <col min="9003" max="9004" width="18.5703125" style="157" customWidth="1"/>
    <col min="9005" max="9005" width="21.7109375" style="157" customWidth="1"/>
    <col min="9006" max="9216" width="9.140625" style="157"/>
    <col min="9217" max="9217" width="61.7109375" style="157" customWidth="1"/>
    <col min="9218" max="9218" width="18.5703125" style="157" customWidth="1"/>
    <col min="9219" max="9258" width="16.85546875" style="157" customWidth="1"/>
    <col min="9259" max="9260" width="18.5703125" style="157" customWidth="1"/>
    <col min="9261" max="9261" width="21.7109375" style="157" customWidth="1"/>
    <col min="9262" max="9472" width="9.140625" style="157"/>
    <col min="9473" max="9473" width="61.7109375" style="157" customWidth="1"/>
    <col min="9474" max="9474" width="18.5703125" style="157" customWidth="1"/>
    <col min="9475" max="9514" width="16.85546875" style="157" customWidth="1"/>
    <col min="9515" max="9516" width="18.5703125" style="157" customWidth="1"/>
    <col min="9517" max="9517" width="21.7109375" style="157" customWidth="1"/>
    <col min="9518" max="9728" width="9.140625" style="157"/>
    <col min="9729" max="9729" width="61.7109375" style="157" customWidth="1"/>
    <col min="9730" max="9730" width="18.5703125" style="157" customWidth="1"/>
    <col min="9731" max="9770" width="16.85546875" style="157" customWidth="1"/>
    <col min="9771" max="9772" width="18.5703125" style="157" customWidth="1"/>
    <col min="9773" max="9773" width="21.7109375" style="157" customWidth="1"/>
    <col min="9774" max="9984" width="9.140625" style="157"/>
    <col min="9985" max="9985" width="61.7109375" style="157" customWidth="1"/>
    <col min="9986" max="9986" width="18.5703125" style="157" customWidth="1"/>
    <col min="9987" max="10026" width="16.85546875" style="157" customWidth="1"/>
    <col min="10027" max="10028" width="18.5703125" style="157" customWidth="1"/>
    <col min="10029" max="10029" width="21.7109375" style="157" customWidth="1"/>
    <col min="10030" max="10240" width="9.140625" style="157"/>
    <col min="10241" max="10241" width="61.7109375" style="157" customWidth="1"/>
    <col min="10242" max="10242" width="18.5703125" style="157" customWidth="1"/>
    <col min="10243" max="10282" width="16.85546875" style="157" customWidth="1"/>
    <col min="10283" max="10284" width="18.5703125" style="157" customWidth="1"/>
    <col min="10285" max="10285" width="21.7109375" style="157" customWidth="1"/>
    <col min="10286" max="10496" width="9.140625" style="157"/>
    <col min="10497" max="10497" width="61.7109375" style="157" customWidth="1"/>
    <col min="10498" max="10498" width="18.5703125" style="157" customWidth="1"/>
    <col min="10499" max="10538" width="16.85546875" style="157" customWidth="1"/>
    <col min="10539" max="10540" width="18.5703125" style="157" customWidth="1"/>
    <col min="10541" max="10541" width="21.7109375" style="157" customWidth="1"/>
    <col min="10542" max="10752" width="9.140625" style="157"/>
    <col min="10753" max="10753" width="61.7109375" style="157" customWidth="1"/>
    <col min="10754" max="10754" width="18.5703125" style="157" customWidth="1"/>
    <col min="10755" max="10794" width="16.85546875" style="157" customWidth="1"/>
    <col min="10795" max="10796" width="18.5703125" style="157" customWidth="1"/>
    <col min="10797" max="10797" width="21.7109375" style="157" customWidth="1"/>
    <col min="10798" max="11008" width="9.140625" style="157"/>
    <col min="11009" max="11009" width="61.7109375" style="157" customWidth="1"/>
    <col min="11010" max="11010" width="18.5703125" style="157" customWidth="1"/>
    <col min="11011" max="11050" width="16.85546875" style="157" customWidth="1"/>
    <col min="11051" max="11052" width="18.5703125" style="157" customWidth="1"/>
    <col min="11053" max="11053" width="21.7109375" style="157" customWidth="1"/>
    <col min="11054" max="11264" width="9.140625" style="157"/>
    <col min="11265" max="11265" width="61.7109375" style="157" customWidth="1"/>
    <col min="11266" max="11266" width="18.5703125" style="157" customWidth="1"/>
    <col min="11267" max="11306" width="16.85546875" style="157" customWidth="1"/>
    <col min="11307" max="11308" width="18.5703125" style="157" customWidth="1"/>
    <col min="11309" max="11309" width="21.7109375" style="157" customWidth="1"/>
    <col min="11310" max="11520" width="9.140625" style="157"/>
    <col min="11521" max="11521" width="61.7109375" style="157" customWidth="1"/>
    <col min="11522" max="11522" width="18.5703125" style="157" customWidth="1"/>
    <col min="11523" max="11562" width="16.85546875" style="157" customWidth="1"/>
    <col min="11563" max="11564" width="18.5703125" style="157" customWidth="1"/>
    <col min="11565" max="11565" width="21.7109375" style="157" customWidth="1"/>
    <col min="11566" max="11776" width="9.140625" style="157"/>
    <col min="11777" max="11777" width="61.7109375" style="157" customWidth="1"/>
    <col min="11778" max="11778" width="18.5703125" style="157" customWidth="1"/>
    <col min="11779" max="11818" width="16.85546875" style="157" customWidth="1"/>
    <col min="11819" max="11820" width="18.5703125" style="157" customWidth="1"/>
    <col min="11821" max="11821" width="21.7109375" style="157" customWidth="1"/>
    <col min="11822" max="12032" width="9.140625" style="157"/>
    <col min="12033" max="12033" width="61.7109375" style="157" customWidth="1"/>
    <col min="12034" max="12034" width="18.5703125" style="157" customWidth="1"/>
    <col min="12035" max="12074" width="16.85546875" style="157" customWidth="1"/>
    <col min="12075" max="12076" width="18.5703125" style="157" customWidth="1"/>
    <col min="12077" max="12077" width="21.7109375" style="157" customWidth="1"/>
    <col min="12078" max="12288" width="9.140625" style="157"/>
    <col min="12289" max="12289" width="61.7109375" style="157" customWidth="1"/>
    <col min="12290" max="12290" width="18.5703125" style="157" customWidth="1"/>
    <col min="12291" max="12330" width="16.85546875" style="157" customWidth="1"/>
    <col min="12331" max="12332" width="18.5703125" style="157" customWidth="1"/>
    <col min="12333" max="12333" width="21.7109375" style="157" customWidth="1"/>
    <col min="12334" max="12544" width="9.140625" style="157"/>
    <col min="12545" max="12545" width="61.7109375" style="157" customWidth="1"/>
    <col min="12546" max="12546" width="18.5703125" style="157" customWidth="1"/>
    <col min="12547" max="12586" width="16.85546875" style="157" customWidth="1"/>
    <col min="12587" max="12588" width="18.5703125" style="157" customWidth="1"/>
    <col min="12589" max="12589" width="21.7109375" style="157" customWidth="1"/>
    <col min="12590" max="12800" width="9.140625" style="157"/>
    <col min="12801" max="12801" width="61.7109375" style="157" customWidth="1"/>
    <col min="12802" max="12802" width="18.5703125" style="157" customWidth="1"/>
    <col min="12803" max="12842" width="16.85546875" style="157" customWidth="1"/>
    <col min="12843" max="12844" width="18.5703125" style="157" customWidth="1"/>
    <col min="12845" max="12845" width="21.7109375" style="157" customWidth="1"/>
    <col min="12846" max="13056" width="9.140625" style="157"/>
    <col min="13057" max="13057" width="61.7109375" style="157" customWidth="1"/>
    <col min="13058" max="13058" width="18.5703125" style="157" customWidth="1"/>
    <col min="13059" max="13098" width="16.85546875" style="157" customWidth="1"/>
    <col min="13099" max="13100" width="18.5703125" style="157" customWidth="1"/>
    <col min="13101" max="13101" width="21.7109375" style="157" customWidth="1"/>
    <col min="13102" max="13312" width="9.140625" style="157"/>
    <col min="13313" max="13313" width="61.7109375" style="157" customWidth="1"/>
    <col min="13314" max="13314" width="18.5703125" style="157" customWidth="1"/>
    <col min="13315" max="13354" width="16.85546875" style="157" customWidth="1"/>
    <col min="13355" max="13356" width="18.5703125" style="157" customWidth="1"/>
    <col min="13357" max="13357" width="21.7109375" style="157" customWidth="1"/>
    <col min="13358" max="13568" width="9.140625" style="157"/>
    <col min="13569" max="13569" width="61.7109375" style="157" customWidth="1"/>
    <col min="13570" max="13570" width="18.5703125" style="157" customWidth="1"/>
    <col min="13571" max="13610" width="16.85546875" style="157" customWidth="1"/>
    <col min="13611" max="13612" width="18.5703125" style="157" customWidth="1"/>
    <col min="13613" max="13613" width="21.7109375" style="157" customWidth="1"/>
    <col min="13614" max="13824" width="9.140625" style="157"/>
    <col min="13825" max="13825" width="61.7109375" style="157" customWidth="1"/>
    <col min="13826" max="13826" width="18.5703125" style="157" customWidth="1"/>
    <col min="13827" max="13866" width="16.85546875" style="157" customWidth="1"/>
    <col min="13867" max="13868" width="18.5703125" style="157" customWidth="1"/>
    <col min="13869" max="13869" width="21.7109375" style="157" customWidth="1"/>
    <col min="13870" max="14080" width="9.140625" style="157"/>
    <col min="14081" max="14081" width="61.7109375" style="157" customWidth="1"/>
    <col min="14082" max="14082" width="18.5703125" style="157" customWidth="1"/>
    <col min="14083" max="14122" width="16.85546875" style="157" customWidth="1"/>
    <col min="14123" max="14124" width="18.5703125" style="157" customWidth="1"/>
    <col min="14125" max="14125" width="21.7109375" style="157" customWidth="1"/>
    <col min="14126" max="14336" width="9.140625" style="157"/>
    <col min="14337" max="14337" width="61.7109375" style="157" customWidth="1"/>
    <col min="14338" max="14338" width="18.5703125" style="157" customWidth="1"/>
    <col min="14339" max="14378" width="16.85546875" style="157" customWidth="1"/>
    <col min="14379" max="14380" width="18.5703125" style="157" customWidth="1"/>
    <col min="14381" max="14381" width="21.7109375" style="157" customWidth="1"/>
    <col min="14382" max="14592" width="9.140625" style="157"/>
    <col min="14593" max="14593" width="61.7109375" style="157" customWidth="1"/>
    <col min="14594" max="14594" width="18.5703125" style="157" customWidth="1"/>
    <col min="14595" max="14634" width="16.85546875" style="157" customWidth="1"/>
    <col min="14635" max="14636" width="18.5703125" style="157" customWidth="1"/>
    <col min="14637" max="14637" width="21.7109375" style="157" customWidth="1"/>
    <col min="14638" max="14848" width="9.140625" style="157"/>
    <col min="14849" max="14849" width="61.7109375" style="157" customWidth="1"/>
    <col min="14850" max="14850" width="18.5703125" style="157" customWidth="1"/>
    <col min="14851" max="14890" width="16.85546875" style="157" customWidth="1"/>
    <col min="14891" max="14892" width="18.5703125" style="157" customWidth="1"/>
    <col min="14893" max="14893" width="21.7109375" style="157" customWidth="1"/>
    <col min="14894" max="15104" width="9.140625" style="157"/>
    <col min="15105" max="15105" width="61.7109375" style="157" customWidth="1"/>
    <col min="15106" max="15106" width="18.5703125" style="157" customWidth="1"/>
    <col min="15107" max="15146" width="16.85546875" style="157" customWidth="1"/>
    <col min="15147" max="15148" width="18.5703125" style="157" customWidth="1"/>
    <col min="15149" max="15149" width="21.7109375" style="157" customWidth="1"/>
    <col min="15150" max="15360" width="9.140625" style="157"/>
    <col min="15361" max="15361" width="61.7109375" style="157" customWidth="1"/>
    <col min="15362" max="15362" width="18.5703125" style="157" customWidth="1"/>
    <col min="15363" max="15402" width="16.85546875" style="157" customWidth="1"/>
    <col min="15403" max="15404" width="18.5703125" style="157" customWidth="1"/>
    <col min="15405" max="15405" width="21.7109375" style="157" customWidth="1"/>
    <col min="15406" max="15616" width="9.140625" style="157"/>
    <col min="15617" max="15617" width="61.7109375" style="157" customWidth="1"/>
    <col min="15618" max="15618" width="18.5703125" style="157" customWidth="1"/>
    <col min="15619" max="15658" width="16.85546875" style="157" customWidth="1"/>
    <col min="15659" max="15660" width="18.5703125" style="157" customWidth="1"/>
    <col min="15661" max="15661" width="21.7109375" style="157" customWidth="1"/>
    <col min="15662" max="15872" width="9.140625" style="157"/>
    <col min="15873" max="15873" width="61.7109375" style="157" customWidth="1"/>
    <col min="15874" max="15874" width="18.5703125" style="157" customWidth="1"/>
    <col min="15875" max="15914" width="16.85546875" style="157" customWidth="1"/>
    <col min="15915" max="15916" width="18.5703125" style="157" customWidth="1"/>
    <col min="15917" max="15917" width="21.7109375" style="157" customWidth="1"/>
    <col min="15918" max="16128" width="9.140625" style="157"/>
    <col min="16129" max="16129" width="61.7109375" style="157" customWidth="1"/>
    <col min="16130" max="16130" width="18.5703125" style="157" customWidth="1"/>
    <col min="16131" max="16170" width="16.85546875" style="157" customWidth="1"/>
    <col min="16171" max="16172" width="18.5703125" style="157" customWidth="1"/>
    <col min="16173" max="16173" width="21.7109375" style="157" customWidth="1"/>
    <col min="16174" max="16384" width="9.140625" style="157"/>
  </cols>
  <sheetData>
    <row r="1" spans="1:44" ht="18.75" x14ac:dyDescent="0.2">
      <c r="A1" s="172"/>
      <c r="B1" s="15"/>
      <c r="C1" s="15"/>
      <c r="D1" s="15"/>
      <c r="G1" s="15"/>
      <c r="H1" s="173" t="s">
        <v>66</v>
      </c>
      <c r="I1" s="15"/>
      <c r="J1" s="15"/>
      <c r="K1" s="173"/>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row>
    <row r="2" spans="1:44" ht="18.75" x14ac:dyDescent="0.3">
      <c r="A2" s="172"/>
      <c r="B2" s="15"/>
      <c r="C2" s="15"/>
      <c r="D2" s="15"/>
      <c r="E2" s="157"/>
      <c r="F2" s="157"/>
      <c r="G2" s="15"/>
      <c r="H2" s="174" t="s">
        <v>8</v>
      </c>
      <c r="I2" s="15"/>
      <c r="J2" s="15"/>
      <c r="K2" s="174"/>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8"/>
      <c r="AR2" s="158"/>
    </row>
    <row r="3" spans="1:44" ht="18.75" x14ac:dyDescent="0.3">
      <c r="A3" s="175"/>
      <c r="B3" s="15"/>
      <c r="C3" s="15"/>
      <c r="D3" s="15"/>
      <c r="E3" s="157"/>
      <c r="F3" s="157"/>
      <c r="G3" s="15"/>
      <c r="H3" s="174" t="s">
        <v>337</v>
      </c>
      <c r="I3" s="15"/>
      <c r="J3" s="15"/>
      <c r="K3" s="174"/>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8"/>
      <c r="AR3" s="158"/>
    </row>
    <row r="4" spans="1:44" ht="18.75" x14ac:dyDescent="0.3">
      <c r="A4" s="175"/>
      <c r="B4" s="15"/>
      <c r="C4" s="15"/>
      <c r="D4" s="15"/>
      <c r="E4" s="15"/>
      <c r="F4" s="15"/>
      <c r="G4" s="15"/>
      <c r="H4" s="15"/>
      <c r="I4" s="15"/>
      <c r="J4" s="15"/>
      <c r="K4" s="174"/>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348"/>
      <c r="AR4" s="348"/>
    </row>
    <row r="5" spans="1:44" x14ac:dyDescent="0.2">
      <c r="A5" s="497" t="str">
        <f>'1. паспорт местоположение'!A5:C5</f>
        <v>Год раскрытия информации: 2025 год</v>
      </c>
      <c r="B5" s="497"/>
      <c r="C5" s="497"/>
      <c r="D5" s="497"/>
      <c r="E5" s="497"/>
      <c r="F5" s="497"/>
      <c r="G5" s="497"/>
      <c r="H5" s="497"/>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60"/>
      <c r="AR5" s="160"/>
    </row>
    <row r="6" spans="1:44" ht="18.75" x14ac:dyDescent="0.3">
      <c r="A6" s="175"/>
      <c r="B6" s="15"/>
      <c r="C6" s="15"/>
      <c r="D6" s="15"/>
      <c r="E6" s="15"/>
      <c r="F6" s="15"/>
      <c r="G6" s="15"/>
      <c r="H6" s="15"/>
      <c r="I6" s="15"/>
      <c r="J6" s="15"/>
      <c r="K6" s="174"/>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348"/>
      <c r="AR6" s="348"/>
    </row>
    <row r="7" spans="1:44" ht="18.75" x14ac:dyDescent="0.2">
      <c r="A7" s="498" t="s">
        <v>7</v>
      </c>
      <c r="B7" s="498"/>
      <c r="C7" s="498"/>
      <c r="D7" s="498"/>
      <c r="E7" s="498"/>
      <c r="F7" s="498"/>
      <c r="G7" s="498"/>
      <c r="H7" s="498"/>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349"/>
      <c r="AR7" s="349"/>
    </row>
    <row r="8" spans="1:44" ht="18.75" x14ac:dyDescent="0.2">
      <c r="A8" s="231"/>
      <c r="B8" s="231"/>
      <c r="C8" s="231"/>
      <c r="D8" s="231"/>
      <c r="E8" s="231"/>
      <c r="F8" s="231"/>
      <c r="G8" s="231"/>
      <c r="H8" s="231"/>
      <c r="I8" s="231"/>
      <c r="J8" s="231"/>
      <c r="K8" s="231"/>
      <c r="L8" s="176"/>
      <c r="M8" s="176"/>
      <c r="N8" s="176"/>
      <c r="O8" s="176"/>
      <c r="P8" s="176"/>
      <c r="Q8" s="176"/>
      <c r="R8" s="176"/>
      <c r="S8" s="176"/>
      <c r="T8" s="176"/>
      <c r="U8" s="176"/>
      <c r="V8" s="176"/>
      <c r="W8" s="176"/>
      <c r="X8" s="176"/>
      <c r="Y8" s="176"/>
      <c r="Z8" s="15"/>
      <c r="AA8" s="15"/>
      <c r="AB8" s="15"/>
      <c r="AC8" s="15"/>
      <c r="AD8" s="15"/>
      <c r="AE8" s="15"/>
      <c r="AF8" s="15"/>
      <c r="AG8" s="15"/>
      <c r="AH8" s="15"/>
      <c r="AI8" s="15"/>
      <c r="AJ8" s="15"/>
      <c r="AK8" s="15"/>
      <c r="AL8" s="15"/>
      <c r="AM8" s="15"/>
      <c r="AN8" s="15"/>
      <c r="AO8" s="15"/>
      <c r="AP8" s="15"/>
      <c r="AQ8" s="348"/>
      <c r="AR8" s="348"/>
    </row>
    <row r="9" spans="1:44" ht="18.75" x14ac:dyDescent="0.2">
      <c r="A9" s="437" t="str">
        <f>'1. паспорт местоположение'!A9:C9</f>
        <v>Акционерное общество "Россети Янтарь"</v>
      </c>
      <c r="B9" s="437"/>
      <c r="C9" s="437"/>
      <c r="D9" s="437"/>
      <c r="E9" s="437"/>
      <c r="F9" s="437"/>
      <c r="G9" s="437"/>
      <c r="H9" s="43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350"/>
      <c r="AR9" s="350"/>
    </row>
    <row r="10" spans="1:44" x14ac:dyDescent="0.2">
      <c r="A10" s="435" t="s">
        <v>6</v>
      </c>
      <c r="B10" s="435"/>
      <c r="C10" s="435"/>
      <c r="D10" s="435"/>
      <c r="E10" s="435"/>
      <c r="F10" s="435"/>
      <c r="G10" s="435"/>
      <c r="H10" s="435"/>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351"/>
      <c r="AR10" s="351"/>
    </row>
    <row r="11" spans="1:44" ht="18.75" x14ac:dyDescent="0.2">
      <c r="A11" s="231"/>
      <c r="B11" s="231"/>
      <c r="C11" s="231"/>
      <c r="D11" s="231"/>
      <c r="E11" s="231"/>
      <c r="F11" s="231"/>
      <c r="G11" s="231"/>
      <c r="H11" s="231"/>
      <c r="I11" s="231"/>
      <c r="J11" s="231"/>
      <c r="K11" s="231"/>
      <c r="L11" s="176"/>
      <c r="M11" s="176"/>
      <c r="N11" s="176"/>
      <c r="O11" s="176"/>
      <c r="P11" s="176"/>
      <c r="Q11" s="176"/>
      <c r="R11" s="176"/>
      <c r="S11" s="176"/>
      <c r="T11" s="176"/>
      <c r="U11" s="176"/>
      <c r="V11" s="176"/>
      <c r="W11" s="176"/>
      <c r="X11" s="176"/>
      <c r="Y11" s="176"/>
      <c r="Z11" s="15"/>
      <c r="AA11" s="15"/>
      <c r="AB11" s="15"/>
      <c r="AC11" s="15"/>
      <c r="AD11" s="15"/>
      <c r="AE11" s="15"/>
      <c r="AF11" s="15"/>
      <c r="AG11" s="15"/>
      <c r="AH11" s="15"/>
      <c r="AI11" s="15"/>
      <c r="AJ11" s="15"/>
      <c r="AK11" s="15"/>
      <c r="AL11" s="15"/>
      <c r="AM11" s="15"/>
      <c r="AN11" s="15"/>
      <c r="AO11" s="15"/>
      <c r="AP11" s="15"/>
      <c r="AQ11" s="348"/>
      <c r="AR11" s="348"/>
    </row>
    <row r="12" spans="1:44" ht="18.75" x14ac:dyDescent="0.2">
      <c r="A12" s="437" t="str">
        <f>'1. паспорт местоположение'!A12:C12</f>
        <v>O_НМА-15-7</v>
      </c>
      <c r="B12" s="437"/>
      <c r="C12" s="437"/>
      <c r="D12" s="437"/>
      <c r="E12" s="437"/>
      <c r="F12" s="437"/>
      <c r="G12" s="437"/>
      <c r="H12" s="43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350"/>
      <c r="AR12" s="350"/>
    </row>
    <row r="13" spans="1:44" x14ac:dyDescent="0.2">
      <c r="A13" s="435" t="s">
        <v>5</v>
      </c>
      <c r="B13" s="435"/>
      <c r="C13" s="435"/>
      <c r="D13" s="435"/>
      <c r="E13" s="435"/>
      <c r="F13" s="435"/>
      <c r="G13" s="435"/>
      <c r="H13" s="435"/>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351"/>
      <c r="AR13" s="351"/>
    </row>
    <row r="14" spans="1:44" ht="18.75" x14ac:dyDescent="0.2">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179"/>
      <c r="AA14" s="179"/>
      <c r="AB14" s="179"/>
      <c r="AC14" s="179"/>
      <c r="AD14" s="179"/>
      <c r="AE14" s="179"/>
      <c r="AF14" s="179"/>
      <c r="AG14" s="179"/>
      <c r="AH14" s="179"/>
      <c r="AI14" s="179"/>
      <c r="AJ14" s="179"/>
      <c r="AK14" s="179"/>
      <c r="AL14" s="179"/>
      <c r="AM14" s="179"/>
      <c r="AN14" s="179"/>
      <c r="AO14" s="179"/>
      <c r="AP14" s="179"/>
      <c r="AQ14" s="352"/>
      <c r="AR14" s="352"/>
    </row>
    <row r="15" spans="1:44" ht="56.25" customHeight="1" x14ac:dyDescent="0.2">
      <c r="A15" s="436" t="str">
        <f>'1. паспорт местоположение'!A15:C15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436"/>
      <c r="C15" s="436"/>
      <c r="D15" s="436"/>
      <c r="E15" s="436"/>
      <c r="F15" s="436"/>
      <c r="G15" s="436"/>
      <c r="H15" s="436"/>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350"/>
      <c r="AR15" s="350"/>
    </row>
    <row r="16" spans="1:44" x14ac:dyDescent="0.2">
      <c r="A16" s="435" t="s">
        <v>4</v>
      </c>
      <c r="B16" s="435"/>
      <c r="C16" s="435"/>
      <c r="D16" s="435"/>
      <c r="E16" s="435"/>
      <c r="F16" s="435"/>
      <c r="G16" s="435"/>
      <c r="H16" s="435"/>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351"/>
      <c r="AR16" s="351"/>
    </row>
    <row r="17" spans="1:44" ht="18.75" x14ac:dyDescent="0.2">
      <c r="A17" s="181"/>
      <c r="B17" s="181"/>
      <c r="C17" s="181"/>
      <c r="D17" s="181"/>
      <c r="E17" s="181"/>
      <c r="F17" s="181"/>
      <c r="G17" s="181"/>
      <c r="H17" s="181"/>
      <c r="I17" s="181"/>
      <c r="J17" s="181"/>
      <c r="K17" s="181"/>
      <c r="L17" s="181"/>
      <c r="M17" s="181"/>
      <c r="N17" s="181"/>
      <c r="O17" s="181"/>
      <c r="P17" s="181"/>
      <c r="Q17" s="181"/>
      <c r="R17" s="181"/>
      <c r="S17" s="181"/>
      <c r="T17" s="181"/>
      <c r="U17" s="181"/>
      <c r="V17" s="181"/>
      <c r="W17" s="180"/>
      <c r="X17" s="180"/>
      <c r="Y17" s="180"/>
      <c r="Z17" s="180"/>
      <c r="AA17" s="180"/>
      <c r="AB17" s="180"/>
      <c r="AC17" s="180"/>
      <c r="AD17" s="180"/>
      <c r="AE17" s="180"/>
      <c r="AF17" s="180"/>
      <c r="AG17" s="180"/>
      <c r="AH17" s="180"/>
      <c r="AI17" s="180"/>
      <c r="AJ17" s="180"/>
      <c r="AK17" s="180"/>
      <c r="AL17" s="180"/>
      <c r="AM17" s="180"/>
      <c r="AN17" s="180"/>
      <c r="AO17" s="180"/>
      <c r="AP17" s="180"/>
      <c r="AQ17" s="353"/>
      <c r="AR17" s="353"/>
    </row>
    <row r="18" spans="1:44" ht="18.75" x14ac:dyDescent="0.2">
      <c r="A18" s="437" t="s">
        <v>485</v>
      </c>
      <c r="B18" s="437"/>
      <c r="C18" s="437"/>
      <c r="D18" s="437"/>
      <c r="E18" s="437"/>
      <c r="F18" s="437"/>
      <c r="G18" s="437"/>
      <c r="H18" s="437"/>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354"/>
      <c r="AR18" s="354"/>
    </row>
    <row r="19" spans="1:44" x14ac:dyDescent="0.2">
      <c r="A19" s="161"/>
      <c r="Q19" s="162"/>
    </row>
    <row r="20" spans="1:44" x14ac:dyDescent="0.2">
      <c r="A20" s="161"/>
      <c r="Q20" s="162"/>
    </row>
    <row r="21" spans="1:44" x14ac:dyDescent="0.2">
      <c r="A21" s="161"/>
      <c r="Q21" s="162"/>
    </row>
    <row r="22" spans="1:44" x14ac:dyDescent="0.2">
      <c r="A22" s="161"/>
      <c r="Q22" s="162"/>
    </row>
    <row r="23" spans="1:44" x14ac:dyDescent="0.2">
      <c r="D23" s="164"/>
      <c r="Q23" s="162"/>
    </row>
    <row r="24" spans="1:44" s="168" customFormat="1" ht="16.5" thickBot="1" x14ac:dyDescent="0.3">
      <c r="A24" s="252" t="s">
        <v>336</v>
      </c>
      <c r="B24" s="252" t="s">
        <v>1</v>
      </c>
      <c r="D24" s="253"/>
      <c r="E24" s="254"/>
      <c r="F24" s="254"/>
      <c r="G24" s="254"/>
      <c r="H24" s="254"/>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row>
    <row r="25" spans="1:44" s="168" customFormat="1" x14ac:dyDescent="0.25">
      <c r="A25" s="255" t="s">
        <v>568</v>
      </c>
      <c r="B25" s="356">
        <f>'6.2. Паспорт фин осв ввод'!C30*1000000</f>
        <v>8502600.7700000014</v>
      </c>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row>
    <row r="26" spans="1:44" s="168" customFormat="1" x14ac:dyDescent="0.25">
      <c r="A26" s="256" t="s">
        <v>334</v>
      </c>
      <c r="B26" s="257">
        <v>0</v>
      </c>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row>
    <row r="27" spans="1:44" s="168" customFormat="1" x14ac:dyDescent="0.25">
      <c r="A27" s="256" t="s">
        <v>332</v>
      </c>
      <c r="B27" s="257">
        <v>7</v>
      </c>
      <c r="D27" s="499" t="s">
        <v>335</v>
      </c>
      <c r="E27" s="499"/>
      <c r="F27" s="499"/>
      <c r="G27" s="499"/>
      <c r="I27" s="355"/>
      <c r="J27" s="355"/>
      <c r="K27" s="355"/>
      <c r="L27" s="355"/>
      <c r="M27" s="355"/>
      <c r="N27" s="355"/>
      <c r="O27" s="355"/>
      <c r="P27" s="355"/>
      <c r="Q27" s="355"/>
      <c r="R27" s="355"/>
      <c r="S27" s="355"/>
      <c r="T27" s="355"/>
      <c r="U27" s="355"/>
      <c r="V27" s="355"/>
      <c r="W27" s="355"/>
      <c r="X27" s="355"/>
      <c r="Y27" s="355"/>
      <c r="Z27" s="355"/>
      <c r="AA27" s="355"/>
      <c r="AB27" s="355"/>
      <c r="AC27" s="355"/>
      <c r="AD27" s="355"/>
      <c r="AE27" s="355"/>
      <c r="AF27" s="355"/>
    </row>
    <row r="28" spans="1:44" s="168" customFormat="1" ht="16.5" thickBot="1" x14ac:dyDescent="0.3">
      <c r="A28" s="258" t="s">
        <v>330</v>
      </c>
      <c r="B28" s="259">
        <v>1</v>
      </c>
      <c r="D28" s="494" t="s">
        <v>333</v>
      </c>
      <c r="E28" s="495"/>
      <c r="F28" s="496"/>
      <c r="G28" s="260">
        <f>IF(SUM(B93:L93)=0,"не окупается",SUM(B93:L93))</f>
        <v>6.2062700654141176</v>
      </c>
      <c r="H28" s="261"/>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row>
    <row r="29" spans="1:44" s="168" customFormat="1" x14ac:dyDescent="0.25">
      <c r="A29" s="255" t="s">
        <v>329</v>
      </c>
      <c r="B29" s="262">
        <v>0</v>
      </c>
      <c r="D29" s="494" t="s">
        <v>331</v>
      </c>
      <c r="E29" s="495"/>
      <c r="F29" s="496"/>
      <c r="G29" s="260">
        <f>IF(SUM(B94:L94)=0,"не окупается",SUM(B94:L94))</f>
        <v>9.3012825231523948</v>
      </c>
      <c r="H29" s="261"/>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row>
    <row r="30" spans="1:44" s="168" customFormat="1" ht="30.75" customHeight="1" x14ac:dyDescent="0.25">
      <c r="A30" s="256" t="s">
        <v>518</v>
      </c>
      <c r="B30" s="263"/>
      <c r="D30" s="488" t="s">
        <v>569</v>
      </c>
      <c r="E30" s="489"/>
      <c r="F30" s="490"/>
      <c r="G30" s="264">
        <f>L91</f>
        <v>1054359.6787485674</v>
      </c>
      <c r="H30" s="26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row>
    <row r="31" spans="1:44" s="168" customFormat="1" x14ac:dyDescent="0.25">
      <c r="A31" s="256" t="s">
        <v>328</v>
      </c>
      <c r="B31" s="263"/>
      <c r="D31" s="491"/>
      <c r="E31" s="492"/>
      <c r="F31" s="493"/>
      <c r="G31" s="266"/>
      <c r="H31" s="267"/>
      <c r="I31" s="355"/>
      <c r="J31" s="355"/>
      <c r="K31" s="355"/>
      <c r="L31" s="355"/>
      <c r="M31" s="355"/>
      <c r="N31" s="355"/>
      <c r="O31" s="355"/>
      <c r="P31" s="355"/>
      <c r="Q31" s="355"/>
      <c r="R31" s="355"/>
      <c r="S31" s="355"/>
      <c r="T31" s="355"/>
      <c r="U31" s="355"/>
      <c r="V31" s="355"/>
      <c r="W31" s="355"/>
      <c r="X31" s="355"/>
      <c r="Y31" s="355"/>
      <c r="Z31" s="355"/>
      <c r="AA31" s="355"/>
      <c r="AB31" s="355"/>
      <c r="AC31" s="355"/>
      <c r="AD31" s="355"/>
      <c r="AE31" s="355"/>
      <c r="AF31" s="355"/>
    </row>
    <row r="32" spans="1:44" s="168" customFormat="1" x14ac:dyDescent="0.25">
      <c r="A32" s="256" t="s">
        <v>308</v>
      </c>
      <c r="B32" s="268">
        <v>0</v>
      </c>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row>
    <row r="33" spans="1:36" s="168" customFormat="1" x14ac:dyDescent="0.25">
      <c r="A33" s="256" t="s">
        <v>327</v>
      </c>
      <c r="B33" s="263"/>
      <c r="I33" s="355"/>
      <c r="J33" s="355"/>
      <c r="K33" s="355"/>
      <c r="L33" s="355"/>
      <c r="M33" s="355"/>
      <c r="N33" s="355"/>
      <c r="O33" s="355"/>
      <c r="P33" s="355"/>
      <c r="Q33" s="355"/>
      <c r="R33" s="355"/>
      <c r="S33" s="355"/>
      <c r="T33" s="355"/>
      <c r="U33" s="355"/>
      <c r="V33" s="355"/>
      <c r="W33" s="355"/>
      <c r="X33" s="355"/>
      <c r="Y33" s="355"/>
      <c r="Z33" s="355"/>
      <c r="AA33" s="355"/>
      <c r="AB33" s="355"/>
      <c r="AC33" s="355"/>
      <c r="AD33" s="355"/>
      <c r="AE33" s="355"/>
      <c r="AF33" s="355"/>
    </row>
    <row r="34" spans="1:36" s="168" customFormat="1" x14ac:dyDescent="0.25">
      <c r="A34" s="256" t="s">
        <v>326</v>
      </c>
      <c r="B34" s="269" t="s">
        <v>570</v>
      </c>
      <c r="I34" s="355"/>
      <c r="J34" s="355"/>
      <c r="K34" s="355"/>
      <c r="L34" s="355"/>
      <c r="M34" s="355"/>
      <c r="N34" s="355"/>
      <c r="O34" s="355"/>
      <c r="P34" s="355"/>
      <c r="Q34" s="355"/>
      <c r="R34" s="355"/>
      <c r="S34" s="355"/>
      <c r="T34" s="355"/>
      <c r="U34" s="355"/>
      <c r="V34" s="355"/>
      <c r="W34" s="355"/>
      <c r="X34" s="355"/>
      <c r="Y34" s="355"/>
      <c r="Z34" s="355"/>
      <c r="AA34" s="355"/>
      <c r="AB34" s="355"/>
      <c r="AC34" s="355"/>
      <c r="AD34" s="355"/>
      <c r="AE34" s="355"/>
      <c r="AF34" s="355"/>
    </row>
    <row r="35" spans="1:36" s="168" customFormat="1" x14ac:dyDescent="0.25">
      <c r="A35" s="270" t="s">
        <v>571</v>
      </c>
      <c r="B35" s="268"/>
      <c r="I35" s="355"/>
      <c r="J35" s="355"/>
      <c r="K35" s="355"/>
      <c r="L35" s="355"/>
      <c r="M35" s="355"/>
      <c r="N35" s="355"/>
      <c r="O35" s="355"/>
      <c r="P35" s="355"/>
      <c r="Q35" s="355"/>
      <c r="R35" s="355"/>
      <c r="S35" s="355"/>
      <c r="T35" s="355"/>
      <c r="U35" s="355"/>
      <c r="V35" s="355"/>
      <c r="W35" s="355"/>
      <c r="X35" s="355"/>
      <c r="Y35" s="355"/>
      <c r="Z35" s="355"/>
      <c r="AA35" s="355"/>
      <c r="AB35" s="355"/>
      <c r="AC35" s="355"/>
      <c r="AD35" s="355"/>
      <c r="AE35" s="355"/>
      <c r="AF35" s="355"/>
    </row>
    <row r="36" spans="1:36" s="168" customFormat="1" ht="16.5" thickBot="1" x14ac:dyDescent="0.3">
      <c r="A36" s="258" t="s">
        <v>300</v>
      </c>
      <c r="B36" s="271">
        <v>0.2</v>
      </c>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row>
    <row r="37" spans="1:36" s="168" customFormat="1" x14ac:dyDescent="0.25">
      <c r="A37" s="255" t="s">
        <v>519</v>
      </c>
      <c r="B37" s="272">
        <v>0</v>
      </c>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row>
    <row r="38" spans="1:36" s="168" customFormat="1" x14ac:dyDescent="0.25">
      <c r="A38" s="256" t="s">
        <v>325</v>
      </c>
      <c r="B38" s="263"/>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row>
    <row r="39" spans="1:36" s="168" customFormat="1" ht="16.5" thickBot="1" x14ac:dyDescent="0.3">
      <c r="A39" s="270" t="s">
        <v>324</v>
      </c>
      <c r="B39" s="273">
        <v>0.1</v>
      </c>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row>
    <row r="40" spans="1:36" s="277" customFormat="1" x14ac:dyDescent="0.25">
      <c r="A40" s="274" t="s">
        <v>520</v>
      </c>
      <c r="B40" s="275"/>
      <c r="C40" s="276"/>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355"/>
      <c r="AE40" s="355"/>
      <c r="AF40" s="355"/>
    </row>
    <row r="41" spans="1:36" s="277" customFormat="1" x14ac:dyDescent="0.25">
      <c r="A41" s="278" t="s">
        <v>323</v>
      </c>
      <c r="B41" s="279"/>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355"/>
      <c r="AE41" s="355"/>
      <c r="AF41" s="355"/>
    </row>
    <row r="42" spans="1:36" s="277" customFormat="1" x14ac:dyDescent="0.25">
      <c r="A42" s="278" t="s">
        <v>322</v>
      </c>
      <c r="B42" s="280"/>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355"/>
      <c r="AE42" s="355"/>
      <c r="AF42" s="355"/>
    </row>
    <row r="43" spans="1:36" s="277" customFormat="1" x14ac:dyDescent="0.25">
      <c r="A43" s="278" t="s">
        <v>321</v>
      </c>
      <c r="B43" s="280">
        <v>0</v>
      </c>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355"/>
      <c r="AE43" s="355"/>
      <c r="AF43" s="355"/>
    </row>
    <row r="44" spans="1:36" s="277" customFormat="1" x14ac:dyDescent="0.25">
      <c r="A44" s="278" t="s">
        <v>320</v>
      </c>
      <c r="B44" s="280">
        <v>0.1197</v>
      </c>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355"/>
      <c r="AE44" s="355"/>
      <c r="AF44" s="355"/>
    </row>
    <row r="45" spans="1:36" s="277" customFormat="1" x14ac:dyDescent="0.25">
      <c r="A45" s="278" t="s">
        <v>319</v>
      </c>
      <c r="B45" s="280">
        <v>1</v>
      </c>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355"/>
      <c r="AE45" s="355"/>
      <c r="AF45" s="355"/>
    </row>
    <row r="46" spans="1:36" s="277" customFormat="1" ht="16.5" thickBot="1" x14ac:dyDescent="0.3">
      <c r="A46" s="281" t="s">
        <v>572</v>
      </c>
      <c r="B46" s="280">
        <f>B45*B44+B43*B42*(1-B36)</f>
        <v>0.1197</v>
      </c>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68"/>
      <c r="AB46" s="282"/>
      <c r="AC46" s="282"/>
      <c r="AD46" s="357"/>
      <c r="AE46" s="355"/>
      <c r="AF46" s="355"/>
    </row>
    <row r="47" spans="1:36" s="277" customFormat="1" x14ac:dyDescent="0.2">
      <c r="A47" s="410" t="s">
        <v>318</v>
      </c>
      <c r="B47" s="167">
        <v>1</v>
      </c>
      <c r="C47" s="167">
        <v>2</v>
      </c>
      <c r="D47" s="167">
        <v>3</v>
      </c>
      <c r="E47" s="167">
        <v>4</v>
      </c>
      <c r="F47" s="167">
        <v>5</v>
      </c>
      <c r="G47" s="167">
        <v>6</v>
      </c>
      <c r="H47" s="167">
        <v>7</v>
      </c>
      <c r="I47" s="167">
        <v>8</v>
      </c>
      <c r="J47" s="167">
        <v>9</v>
      </c>
      <c r="K47" s="167">
        <v>10</v>
      </c>
      <c r="L47" s="167">
        <v>11</v>
      </c>
      <c r="M47" s="167">
        <v>12</v>
      </c>
      <c r="N47" s="167">
        <v>13</v>
      </c>
      <c r="O47" s="167">
        <v>14</v>
      </c>
      <c r="P47" s="167">
        <v>15</v>
      </c>
      <c r="Q47" s="167">
        <v>16</v>
      </c>
      <c r="R47" s="167">
        <v>17</v>
      </c>
      <c r="S47" s="167">
        <v>18</v>
      </c>
      <c r="T47" s="167">
        <v>19</v>
      </c>
      <c r="U47" s="167">
        <v>20</v>
      </c>
      <c r="V47" s="167">
        <v>21</v>
      </c>
      <c r="W47" s="167">
        <v>22</v>
      </c>
      <c r="X47" s="167">
        <v>23</v>
      </c>
      <c r="Y47" s="167">
        <v>24</v>
      </c>
      <c r="Z47" s="167">
        <v>25</v>
      </c>
      <c r="AA47" s="167">
        <v>26</v>
      </c>
      <c r="AB47" s="167">
        <v>27</v>
      </c>
      <c r="AC47" s="358">
        <v>28</v>
      </c>
      <c r="AD47" s="358">
        <v>29</v>
      </c>
      <c r="AE47" s="167">
        <v>30</v>
      </c>
      <c r="AF47" s="167">
        <v>31</v>
      </c>
      <c r="AG47" s="167">
        <v>32</v>
      </c>
      <c r="AH47" s="167">
        <v>33</v>
      </c>
      <c r="AI47" s="167">
        <v>34</v>
      </c>
      <c r="AJ47" s="167">
        <v>35</v>
      </c>
    </row>
    <row r="48" spans="1:36" s="277" customFormat="1" ht="15" x14ac:dyDescent="0.2">
      <c r="A48" s="411" t="s">
        <v>317</v>
      </c>
      <c r="B48" s="284">
        <v>9.1135032622053413E-2</v>
      </c>
      <c r="C48" s="284">
        <v>7.8163170639641913E-2</v>
      </c>
      <c r="D48" s="284">
        <v>5.2628968689616612E-2</v>
      </c>
      <c r="E48" s="284">
        <v>4.4208979893394937E-2</v>
      </c>
      <c r="F48" s="284">
        <f>E48</f>
        <v>4.4208979893394937E-2</v>
      </c>
      <c r="G48" s="284">
        <f t="shared" ref="G48:AJ48" si="0">F48</f>
        <v>4.4208979893394937E-2</v>
      </c>
      <c r="H48" s="284">
        <f t="shared" si="0"/>
        <v>4.4208979893394937E-2</v>
      </c>
      <c r="I48" s="284">
        <f t="shared" si="0"/>
        <v>4.4208979893394937E-2</v>
      </c>
      <c r="J48" s="284">
        <f t="shared" si="0"/>
        <v>4.4208979893394937E-2</v>
      </c>
      <c r="K48" s="284">
        <f t="shared" si="0"/>
        <v>4.4208979893394937E-2</v>
      </c>
      <c r="L48" s="284">
        <f t="shared" si="0"/>
        <v>4.4208979893394937E-2</v>
      </c>
      <c r="M48" s="284">
        <f t="shared" si="0"/>
        <v>4.4208979893394937E-2</v>
      </c>
      <c r="N48" s="284">
        <f t="shared" si="0"/>
        <v>4.4208979893394937E-2</v>
      </c>
      <c r="O48" s="284">
        <f t="shared" si="0"/>
        <v>4.4208979893394937E-2</v>
      </c>
      <c r="P48" s="284">
        <f t="shared" si="0"/>
        <v>4.4208979893394937E-2</v>
      </c>
      <c r="Q48" s="284">
        <f t="shared" si="0"/>
        <v>4.4208979893394937E-2</v>
      </c>
      <c r="R48" s="284">
        <f t="shared" si="0"/>
        <v>4.4208979893394937E-2</v>
      </c>
      <c r="S48" s="284">
        <f t="shared" si="0"/>
        <v>4.4208979893394937E-2</v>
      </c>
      <c r="T48" s="284">
        <f t="shared" si="0"/>
        <v>4.4208979893394937E-2</v>
      </c>
      <c r="U48" s="284">
        <f t="shared" si="0"/>
        <v>4.4208979893394937E-2</v>
      </c>
      <c r="V48" s="284">
        <f t="shared" si="0"/>
        <v>4.4208979893394937E-2</v>
      </c>
      <c r="W48" s="284">
        <f t="shared" si="0"/>
        <v>4.4208979893394937E-2</v>
      </c>
      <c r="X48" s="284">
        <f t="shared" si="0"/>
        <v>4.4208979893394937E-2</v>
      </c>
      <c r="Y48" s="284">
        <f t="shared" si="0"/>
        <v>4.4208979893394937E-2</v>
      </c>
      <c r="Z48" s="284">
        <f t="shared" si="0"/>
        <v>4.4208979893394937E-2</v>
      </c>
      <c r="AA48" s="284">
        <f t="shared" si="0"/>
        <v>4.4208979893394937E-2</v>
      </c>
      <c r="AB48" s="284">
        <f t="shared" si="0"/>
        <v>4.4208979893394937E-2</v>
      </c>
      <c r="AC48" s="284">
        <f t="shared" si="0"/>
        <v>4.4208979893394937E-2</v>
      </c>
      <c r="AD48" s="284">
        <f t="shared" si="0"/>
        <v>4.4208979893394937E-2</v>
      </c>
      <c r="AE48" s="284">
        <f t="shared" si="0"/>
        <v>4.4208979893394937E-2</v>
      </c>
      <c r="AF48" s="284">
        <f t="shared" si="0"/>
        <v>4.4208979893394937E-2</v>
      </c>
      <c r="AG48" s="284">
        <f t="shared" si="0"/>
        <v>4.4208979893394937E-2</v>
      </c>
      <c r="AH48" s="284">
        <f t="shared" si="0"/>
        <v>4.4208979893394937E-2</v>
      </c>
      <c r="AI48" s="284">
        <f t="shared" si="0"/>
        <v>4.4208979893394937E-2</v>
      </c>
      <c r="AJ48" s="284">
        <f t="shared" si="0"/>
        <v>4.4208979893394937E-2</v>
      </c>
    </row>
    <row r="49" spans="1:36" s="277" customFormat="1" ht="15" x14ac:dyDescent="0.2">
      <c r="A49" s="411" t="s">
        <v>316</v>
      </c>
      <c r="B49" s="284">
        <f>B48</f>
        <v>9.1135032622053413E-2</v>
      </c>
      <c r="C49" s="284">
        <f>(1+B49)*(1+C48)-1</f>
        <v>0.17642160636778237</v>
      </c>
      <c r="D49" s="284">
        <f t="shared" ref="D49:F49" si="1">(1+C49)*(1+D48)-1</f>
        <v>0.23833546225510083</v>
      </c>
      <c r="E49" s="284">
        <f t="shared" si="1"/>
        <v>0.29308100980721452</v>
      </c>
      <c r="F49" s="284">
        <f t="shared" si="1"/>
        <v>0.35024680217031245</v>
      </c>
      <c r="G49" s="284">
        <f>(1+F49)*(1+G48)-1</f>
        <v>0.40993983589858063</v>
      </c>
      <c r="H49" s="284">
        <f>(1+G49)*(1+H48)-1</f>
        <v>0.47227183775471748</v>
      </c>
      <c r="I49" s="284">
        <f>(1+H49)*(1+I48)-1</f>
        <v>0.53735947382762728</v>
      </c>
      <c r="J49" s="284">
        <f t="shared" ref="J49:AJ49" si="2">(1+I49)*(1+J48)-1</f>
        <v>0.605324567894993</v>
      </c>
      <c r="K49" s="284">
        <f t="shared" si="2"/>
        <v>0.67629432943943568</v>
      </c>
      <c r="L49" s="284">
        <f t="shared" si="2"/>
        <v>0.75040159174503551</v>
      </c>
      <c r="M49" s="284">
        <f t="shared" si="2"/>
        <v>0.82778506051985823</v>
      </c>
      <c r="N49" s="284">
        <f t="shared" si="2"/>
        <v>0.90858957350982816</v>
      </c>
      <c r="O49" s="284">
        <f t="shared" si="2"/>
        <v>0.99296637158986734</v>
      </c>
      <c r="P49" s="284">
        <f t="shared" si="2"/>
        <v>1.0810733818396958</v>
      </c>
      <c r="Q49" s="284">
        <f t="shared" si="2"/>
        <v>1.1730755131341262</v>
      </c>
      <c r="R49" s="284">
        <f t="shared" si="2"/>
        <v>1.2691449648011015</v>
      </c>
      <c r="S49" s="284">
        <f t="shared" si="2"/>
        <v>1.3694615489251918</v>
      </c>
      <c r="T49" s="284">
        <f t="shared" si="2"/>
        <v>1.4742130268997977</v>
      </c>
      <c r="U49" s="284">
        <f t="shared" si="2"/>
        <v>1.5835954608579867</v>
      </c>
      <c r="V49" s="284">
        <f t="shared" si="2"/>
        <v>1.6978135806397239</v>
      </c>
      <c r="W49" s="284">
        <f t="shared" si="2"/>
        <v>1.8170811669823532</v>
      </c>
      <c r="X49" s="284">
        <f t="shared" si="2"/>
        <v>1.9416214516515375</v>
      </c>
      <c r="Y49" s="284">
        <f t="shared" si="2"/>
        <v>2.0716675352615797</v>
      </c>
      <c r="Z49" s="284">
        <f t="shared" si="2"/>
        <v>2.2074628235671527</v>
      </c>
      <c r="AA49" s="284">
        <f t="shared" si="2"/>
        <v>2.3492614830430445</v>
      </c>
      <c r="AB49" s="284">
        <f t="shared" si="2"/>
        <v>2.4973289166046162</v>
      </c>
      <c r="AC49" s="284">
        <f t="shared" si="2"/>
        <v>2.6519422603593781</v>
      </c>
      <c r="AD49" s="284">
        <f t="shared" si="2"/>
        <v>2.813390902319445</v>
      </c>
      <c r="AE49" s="284">
        <f t="shared" si="2"/>
        <v>2.9819770240457402</v>
      </c>
      <c r="AF49" s="284">
        <f t="shared" si="2"/>
        <v>3.1580161662377391</v>
      </c>
      <c r="AG49" s="284">
        <f t="shared" si="2"/>
        <v>3.3418378193273544</v>
      </c>
      <c r="AH49" s="284">
        <f t="shared" si="2"/>
        <v>3.5337860401823793</v>
      </c>
      <c r="AI49" s="284">
        <f t="shared" si="2"/>
        <v>3.7342200960737566</v>
      </c>
      <c r="AJ49" s="284">
        <f t="shared" si="2"/>
        <v>3.9435151371119872</v>
      </c>
    </row>
    <row r="50" spans="1:36" s="277" customFormat="1" ht="15" x14ac:dyDescent="0.25">
      <c r="A50" s="412" t="s">
        <v>521</v>
      </c>
      <c r="B50" s="359">
        <f>B51+B52</f>
        <v>0</v>
      </c>
      <c r="C50" s="359">
        <f>C51+C52</f>
        <v>1125000</v>
      </c>
      <c r="D50" s="359">
        <f t="shared" ref="D50:P50" si="3">D51+D52</f>
        <v>1125000</v>
      </c>
      <c r="E50" s="359">
        <f t="shared" si="3"/>
        <v>2120000</v>
      </c>
      <c r="F50" s="359">
        <f t="shared" si="3"/>
        <v>2120000</v>
      </c>
      <c r="G50" s="359">
        <f t="shared" si="3"/>
        <v>2120000</v>
      </c>
      <c r="H50" s="359">
        <f t="shared" si="3"/>
        <v>2120000</v>
      </c>
      <c r="I50" s="359">
        <f t="shared" si="3"/>
        <v>2120000</v>
      </c>
      <c r="J50" s="359">
        <f t="shared" si="3"/>
        <v>2120000</v>
      </c>
      <c r="K50" s="359">
        <f t="shared" si="3"/>
        <v>2120000</v>
      </c>
      <c r="L50" s="359">
        <f t="shared" si="3"/>
        <v>2120000</v>
      </c>
      <c r="M50" s="359">
        <f t="shared" si="3"/>
        <v>2120000</v>
      </c>
      <c r="N50" s="359">
        <f t="shared" si="3"/>
        <v>2120000</v>
      </c>
      <c r="O50" s="359">
        <f t="shared" si="3"/>
        <v>2120000</v>
      </c>
      <c r="P50" s="359">
        <f t="shared" si="3"/>
        <v>2120000</v>
      </c>
      <c r="Q50" s="359">
        <v>19075802.129681278</v>
      </c>
      <c r="R50" s="359">
        <v>19648076.193571713</v>
      </c>
      <c r="S50" s="359">
        <v>20237518.479378864</v>
      </c>
      <c r="T50" s="359">
        <v>20844644.033760227</v>
      </c>
      <c r="U50" s="359">
        <v>21469983.354773033</v>
      </c>
      <c r="V50" s="359">
        <v>22114082.855416223</v>
      </c>
      <c r="W50" s="359">
        <v>22777505.34107871</v>
      </c>
      <c r="X50" s="359">
        <v>23460830.501311075</v>
      </c>
      <c r="Y50" s="359">
        <f t="shared" ref="Y50:AG50" si="4">SUM(Y51:Y53)</f>
        <v>32671249.292220011</v>
      </c>
      <c r="Z50" s="359">
        <f t="shared" si="4"/>
        <v>36676408.894667201</v>
      </c>
      <c r="AA50" s="359">
        <f t="shared" si="4"/>
        <v>36676408.894667201</v>
      </c>
      <c r="AB50" s="359">
        <f t="shared" si="4"/>
        <v>36676408.894667201</v>
      </c>
      <c r="AC50" s="359">
        <f t="shared" si="4"/>
        <v>36676408.894667201</v>
      </c>
      <c r="AD50" s="359">
        <f t="shared" si="4"/>
        <v>36676408.894667201</v>
      </c>
      <c r="AE50" s="359">
        <f t="shared" si="4"/>
        <v>36676408.894667201</v>
      </c>
      <c r="AF50" s="359">
        <f t="shared" si="4"/>
        <v>36676408.894667201</v>
      </c>
      <c r="AG50" s="359">
        <f t="shared" si="4"/>
        <v>36676408.894667201</v>
      </c>
      <c r="AH50" s="359">
        <v>52135.18</v>
      </c>
      <c r="AI50" s="359">
        <v>52135.18</v>
      </c>
      <c r="AJ50" s="359">
        <v>52135.18</v>
      </c>
    </row>
    <row r="51" spans="1:36" s="277" customFormat="1" x14ac:dyDescent="0.25">
      <c r="A51" s="413" t="s">
        <v>586</v>
      </c>
      <c r="B51" s="321"/>
      <c r="C51" s="321">
        <v>145000</v>
      </c>
      <c r="D51" s="321">
        <v>145000</v>
      </c>
      <c r="E51" s="321">
        <v>210000</v>
      </c>
      <c r="F51" s="321">
        <v>210000</v>
      </c>
      <c r="G51" s="321">
        <v>210000</v>
      </c>
      <c r="H51" s="321">
        <v>210000</v>
      </c>
      <c r="I51" s="321">
        <v>210000</v>
      </c>
      <c r="J51" s="321">
        <v>210000</v>
      </c>
      <c r="K51" s="321">
        <v>210000</v>
      </c>
      <c r="L51" s="321">
        <v>210000</v>
      </c>
      <c r="M51" s="321">
        <v>210000</v>
      </c>
      <c r="N51" s="321">
        <v>210000</v>
      </c>
      <c r="O51" s="321">
        <v>210000</v>
      </c>
      <c r="P51" s="321">
        <v>210000</v>
      </c>
      <c r="Q51" s="286">
        <v>463214</v>
      </c>
      <c r="R51" s="286">
        <v>477111</v>
      </c>
      <c r="S51" s="286">
        <v>491424</v>
      </c>
      <c r="T51" s="286">
        <v>506167</v>
      </c>
      <c r="U51" s="286">
        <v>521352</v>
      </c>
      <c r="V51" s="286">
        <v>19084429.648687143</v>
      </c>
      <c r="W51" s="286">
        <v>19656962.538147755</v>
      </c>
      <c r="X51" s="286">
        <v>20246671.414292186</v>
      </c>
      <c r="Y51" s="286">
        <v>20854071.556720957</v>
      </c>
      <c r="Z51" s="286">
        <v>18338204.4473336</v>
      </c>
      <c r="AA51" s="286">
        <v>18338204.4473336</v>
      </c>
      <c r="AB51" s="286">
        <v>18338204.4473336</v>
      </c>
      <c r="AC51" s="286">
        <v>18338204.4473336</v>
      </c>
      <c r="AD51" s="286">
        <v>18338204.4473336</v>
      </c>
      <c r="AE51" s="286">
        <v>18338204.4473336</v>
      </c>
      <c r="AF51" s="286">
        <v>18338204.4473336</v>
      </c>
      <c r="AG51" s="286">
        <v>18338204.4473336</v>
      </c>
      <c r="AH51" s="286"/>
      <c r="AI51" s="286"/>
      <c r="AJ51" s="286"/>
    </row>
    <row r="52" spans="1:36" s="277" customFormat="1" ht="16.5" thickBot="1" x14ac:dyDescent="0.3">
      <c r="A52" s="414" t="s">
        <v>587</v>
      </c>
      <c r="B52" s="360"/>
      <c r="C52" s="360">
        <v>980000</v>
      </c>
      <c r="D52" s="360">
        <v>980000</v>
      </c>
      <c r="E52" s="360">
        <v>1910000</v>
      </c>
      <c r="F52" s="360">
        <v>1910000</v>
      </c>
      <c r="G52" s="360">
        <v>1910000</v>
      </c>
      <c r="H52" s="360">
        <v>1910000</v>
      </c>
      <c r="I52" s="360">
        <v>1910000</v>
      </c>
      <c r="J52" s="360">
        <v>1910000</v>
      </c>
      <c r="K52" s="360">
        <v>1910000</v>
      </c>
      <c r="L52" s="360">
        <v>1910000</v>
      </c>
      <c r="M52" s="360">
        <v>1910000</v>
      </c>
      <c r="N52" s="360">
        <v>1910000</v>
      </c>
      <c r="O52" s="360">
        <v>1910000</v>
      </c>
      <c r="P52" s="360">
        <v>1910000</v>
      </c>
      <c r="Q52" s="360">
        <v>262485</v>
      </c>
      <c r="R52" s="360">
        <v>270360</v>
      </c>
      <c r="S52" s="360">
        <v>278471</v>
      </c>
      <c r="T52" s="360">
        <v>286825</v>
      </c>
      <c r="U52" s="360">
        <v>295429</v>
      </c>
      <c r="V52" s="360">
        <v>10814391.641735816</v>
      </c>
      <c r="W52" s="360">
        <v>11138823.390987892</v>
      </c>
      <c r="X52" s="360">
        <v>11472988.09271753</v>
      </c>
      <c r="Y52" s="360">
        <v>11817177.735499056</v>
      </c>
      <c r="Z52" s="360">
        <v>18338204.4473336</v>
      </c>
      <c r="AA52" s="360">
        <v>18338204.4473336</v>
      </c>
      <c r="AB52" s="360">
        <v>18338204.4473336</v>
      </c>
      <c r="AC52" s="360">
        <v>18338204.4473336</v>
      </c>
      <c r="AD52" s="360">
        <v>18338204.4473336</v>
      </c>
      <c r="AE52" s="360">
        <v>18338204.4473336</v>
      </c>
      <c r="AF52" s="360">
        <v>18338204.4473336</v>
      </c>
      <c r="AG52" s="360">
        <v>18338204.4473336</v>
      </c>
      <c r="AH52" s="360"/>
      <c r="AI52" s="360"/>
      <c r="AJ52" s="360"/>
    </row>
    <row r="53" spans="1:36" s="277" customFormat="1" ht="16.5" thickBot="1" x14ac:dyDescent="0.3">
      <c r="A53" s="361"/>
      <c r="B53" s="286"/>
      <c r="C53" s="286"/>
      <c r="D53" s="286"/>
      <c r="E53" s="286"/>
      <c r="F53" s="286"/>
      <c r="G53" s="286"/>
      <c r="H53" s="286"/>
      <c r="I53" s="286"/>
      <c r="J53" s="286"/>
      <c r="K53" s="286"/>
      <c r="L53" s="286"/>
      <c r="M53" s="286"/>
      <c r="N53" s="286"/>
      <c r="O53" s="286"/>
      <c r="P53" s="286"/>
      <c r="Q53" s="286"/>
      <c r="R53" s="286"/>
      <c r="S53" s="286"/>
      <c r="T53" s="286"/>
      <c r="U53" s="286"/>
      <c r="V53" s="286"/>
      <c r="W53" s="286"/>
      <c r="X53" s="286"/>
      <c r="Y53" s="286"/>
      <c r="Z53" s="286"/>
      <c r="AA53" s="286"/>
      <c r="AB53" s="286"/>
      <c r="AC53" s="286"/>
      <c r="AD53" s="286"/>
      <c r="AE53" s="286"/>
      <c r="AF53" s="286"/>
      <c r="AG53" s="286"/>
      <c r="AH53" s="286"/>
      <c r="AI53" s="286"/>
      <c r="AJ53" s="286"/>
    </row>
    <row r="54" spans="1:36" s="277" customFormat="1" ht="16.5" thickBot="1" x14ac:dyDescent="0.25">
      <c r="A54" s="168"/>
      <c r="B54" s="276"/>
      <c r="C54" s="276"/>
      <c r="D54" s="276"/>
      <c r="E54" s="276"/>
      <c r="F54" s="276"/>
      <c r="G54" s="276"/>
      <c r="H54" s="276"/>
      <c r="I54" s="276"/>
      <c r="J54" s="276"/>
      <c r="K54" s="276"/>
      <c r="L54" s="276"/>
      <c r="M54" s="276"/>
      <c r="N54" s="276"/>
      <c r="O54" s="276"/>
      <c r="P54" s="276"/>
      <c r="Q54" s="168"/>
      <c r="R54" s="168"/>
      <c r="S54" s="168"/>
      <c r="T54" s="168"/>
      <c r="U54" s="168"/>
      <c r="V54" s="168"/>
      <c r="W54" s="168"/>
      <c r="X54" s="168"/>
      <c r="Y54" s="168"/>
      <c r="Z54" s="168"/>
      <c r="AA54" s="168"/>
      <c r="AB54" s="168"/>
      <c r="AC54" s="362"/>
      <c r="AD54" s="362"/>
      <c r="AE54" s="362"/>
      <c r="AF54" s="362"/>
      <c r="AG54" s="362"/>
      <c r="AH54" s="362"/>
      <c r="AI54" s="362"/>
      <c r="AJ54" s="362"/>
    </row>
    <row r="55" spans="1:36" s="277" customFormat="1" x14ac:dyDescent="0.2">
      <c r="A55" s="285" t="s">
        <v>315</v>
      </c>
      <c r="B55" s="167">
        <v>1</v>
      </c>
      <c r="C55" s="167">
        <v>2</v>
      </c>
      <c r="D55" s="167">
        <v>3</v>
      </c>
      <c r="E55" s="167">
        <v>4</v>
      </c>
      <c r="F55" s="167">
        <v>5</v>
      </c>
      <c r="G55" s="167">
        <v>6</v>
      </c>
      <c r="H55" s="167">
        <v>7</v>
      </c>
      <c r="I55" s="167">
        <v>8</v>
      </c>
      <c r="J55" s="167">
        <v>9</v>
      </c>
      <c r="K55" s="167">
        <v>10</v>
      </c>
      <c r="L55" s="167">
        <v>11</v>
      </c>
      <c r="M55" s="167">
        <v>12</v>
      </c>
      <c r="N55" s="167">
        <v>13</v>
      </c>
      <c r="O55" s="167">
        <v>14</v>
      </c>
      <c r="P55" s="167">
        <v>15</v>
      </c>
      <c r="Q55" s="167">
        <v>16</v>
      </c>
      <c r="R55" s="167">
        <v>17</v>
      </c>
      <c r="S55" s="167">
        <v>18</v>
      </c>
      <c r="T55" s="167">
        <v>19</v>
      </c>
      <c r="U55" s="167">
        <v>20</v>
      </c>
      <c r="V55" s="167">
        <v>21</v>
      </c>
      <c r="W55" s="167">
        <v>22</v>
      </c>
      <c r="X55" s="167">
        <v>23</v>
      </c>
      <c r="Y55" s="167">
        <v>24</v>
      </c>
      <c r="Z55" s="167">
        <v>25</v>
      </c>
      <c r="AA55" s="167">
        <v>26</v>
      </c>
      <c r="AB55" s="167">
        <v>27</v>
      </c>
      <c r="AC55" s="363">
        <v>28</v>
      </c>
      <c r="AD55" s="363">
        <v>29</v>
      </c>
      <c r="AE55" s="363">
        <v>29</v>
      </c>
      <c r="AF55" s="363">
        <v>29</v>
      </c>
      <c r="AG55" s="363">
        <v>29</v>
      </c>
      <c r="AH55" s="363">
        <v>29</v>
      </c>
      <c r="AI55" s="363">
        <v>29</v>
      </c>
      <c r="AJ55" s="363">
        <v>29</v>
      </c>
    </row>
    <row r="56" spans="1:36" s="277" customFormat="1" x14ac:dyDescent="0.25">
      <c r="A56" s="283" t="s">
        <v>314</v>
      </c>
      <c r="B56" s="286">
        <v>0</v>
      </c>
      <c r="C56" s="286">
        <v>0</v>
      </c>
      <c r="D56" s="286">
        <v>0</v>
      </c>
      <c r="E56" s="286">
        <v>0</v>
      </c>
      <c r="F56" s="286">
        <v>0</v>
      </c>
      <c r="G56" s="286">
        <v>0</v>
      </c>
      <c r="H56" s="286">
        <v>0</v>
      </c>
      <c r="I56" s="286">
        <v>0</v>
      </c>
      <c r="J56" s="286">
        <v>0</v>
      </c>
      <c r="K56" s="286">
        <v>0</v>
      </c>
      <c r="L56" s="286">
        <v>0</v>
      </c>
      <c r="M56" s="286">
        <v>0</v>
      </c>
      <c r="N56" s="286">
        <v>0</v>
      </c>
      <c r="O56" s="286">
        <v>0</v>
      </c>
      <c r="P56" s="286">
        <v>0</v>
      </c>
      <c r="Q56" s="286">
        <v>0</v>
      </c>
      <c r="R56" s="286">
        <v>0</v>
      </c>
      <c r="S56" s="286">
        <v>0</v>
      </c>
      <c r="T56" s="286">
        <v>0</v>
      </c>
      <c r="U56" s="286">
        <v>0</v>
      </c>
      <c r="V56" s="286">
        <v>0</v>
      </c>
      <c r="W56" s="286">
        <v>0</v>
      </c>
      <c r="X56" s="286">
        <v>0</v>
      </c>
      <c r="Y56" s="286">
        <v>0</v>
      </c>
      <c r="Z56" s="286">
        <v>0</v>
      </c>
      <c r="AA56" s="286">
        <v>0</v>
      </c>
      <c r="AB56" s="286">
        <v>0</v>
      </c>
      <c r="AC56" s="286">
        <v>0</v>
      </c>
      <c r="AD56" s="286">
        <v>0</v>
      </c>
      <c r="AE56" s="286">
        <v>0</v>
      </c>
      <c r="AF56" s="286">
        <v>0</v>
      </c>
      <c r="AG56" s="286">
        <v>0</v>
      </c>
      <c r="AH56" s="286">
        <v>0</v>
      </c>
      <c r="AI56" s="286">
        <v>0</v>
      </c>
      <c r="AJ56" s="286">
        <v>0</v>
      </c>
    </row>
    <row r="57" spans="1:36" s="277" customFormat="1" x14ac:dyDescent="0.25">
      <c r="A57" s="283" t="s">
        <v>313</v>
      </c>
      <c r="B57" s="286">
        <v>0</v>
      </c>
      <c r="C57" s="286">
        <v>0</v>
      </c>
      <c r="D57" s="286">
        <v>0</v>
      </c>
      <c r="E57" s="286">
        <v>0</v>
      </c>
      <c r="F57" s="286">
        <v>0</v>
      </c>
      <c r="G57" s="286">
        <v>0</v>
      </c>
      <c r="H57" s="286">
        <v>0</v>
      </c>
      <c r="I57" s="286">
        <v>0</v>
      </c>
      <c r="J57" s="286">
        <v>0</v>
      </c>
      <c r="K57" s="286">
        <v>0</v>
      </c>
      <c r="L57" s="286">
        <v>0</v>
      </c>
      <c r="M57" s="286">
        <v>0</v>
      </c>
      <c r="N57" s="286">
        <v>0</v>
      </c>
      <c r="O57" s="286">
        <v>0</v>
      </c>
      <c r="P57" s="286">
        <v>0</v>
      </c>
      <c r="Q57" s="286">
        <v>0</v>
      </c>
      <c r="R57" s="286">
        <v>0</v>
      </c>
      <c r="S57" s="286">
        <v>0</v>
      </c>
      <c r="T57" s="286">
        <v>0</v>
      </c>
      <c r="U57" s="286">
        <v>0</v>
      </c>
      <c r="V57" s="286">
        <v>0</v>
      </c>
      <c r="W57" s="286">
        <v>0</v>
      </c>
      <c r="X57" s="286">
        <v>0</v>
      </c>
      <c r="Y57" s="286">
        <v>0</v>
      </c>
      <c r="Z57" s="286">
        <v>0</v>
      </c>
      <c r="AA57" s="286">
        <v>0</v>
      </c>
      <c r="AB57" s="286">
        <v>0</v>
      </c>
      <c r="AC57" s="286">
        <v>0</v>
      </c>
      <c r="AD57" s="286">
        <v>0</v>
      </c>
      <c r="AE57" s="286">
        <v>0</v>
      </c>
      <c r="AF57" s="286">
        <v>0</v>
      </c>
      <c r="AG57" s="286">
        <v>0</v>
      </c>
      <c r="AH57" s="286">
        <v>0</v>
      </c>
      <c r="AI57" s="286">
        <v>0</v>
      </c>
      <c r="AJ57" s="286">
        <v>0</v>
      </c>
    </row>
    <row r="58" spans="1:36" s="277" customFormat="1" x14ac:dyDescent="0.25">
      <c r="A58" s="283" t="s">
        <v>312</v>
      </c>
      <c r="B58" s="286">
        <v>0</v>
      </c>
      <c r="C58" s="286">
        <v>0</v>
      </c>
      <c r="D58" s="286">
        <v>0</v>
      </c>
      <c r="E58" s="286">
        <v>0</v>
      </c>
      <c r="F58" s="286">
        <v>0</v>
      </c>
      <c r="G58" s="286">
        <v>0</v>
      </c>
      <c r="H58" s="286">
        <v>0</v>
      </c>
      <c r="I58" s="286">
        <v>0</v>
      </c>
      <c r="J58" s="286">
        <v>0</v>
      </c>
      <c r="K58" s="286">
        <v>0</v>
      </c>
      <c r="L58" s="286">
        <v>0</v>
      </c>
      <c r="M58" s="286">
        <v>0</v>
      </c>
      <c r="N58" s="286">
        <v>0</v>
      </c>
      <c r="O58" s="286">
        <v>0</v>
      </c>
      <c r="P58" s="286">
        <v>0</v>
      </c>
      <c r="Q58" s="286">
        <v>0</v>
      </c>
      <c r="R58" s="286">
        <v>0</v>
      </c>
      <c r="S58" s="286">
        <v>0</v>
      </c>
      <c r="T58" s="286">
        <v>0</v>
      </c>
      <c r="U58" s="286">
        <v>0</v>
      </c>
      <c r="V58" s="286">
        <v>0</v>
      </c>
      <c r="W58" s="286">
        <v>0</v>
      </c>
      <c r="X58" s="286">
        <v>0</v>
      </c>
      <c r="Y58" s="286">
        <v>0</v>
      </c>
      <c r="Z58" s="286">
        <v>0</v>
      </c>
      <c r="AA58" s="286">
        <v>0</v>
      </c>
      <c r="AB58" s="286">
        <v>0</v>
      </c>
      <c r="AC58" s="286">
        <v>0</v>
      </c>
      <c r="AD58" s="286">
        <v>0</v>
      </c>
      <c r="AE58" s="286">
        <v>0</v>
      </c>
      <c r="AF58" s="286">
        <v>0</v>
      </c>
      <c r="AG58" s="286">
        <v>0</v>
      </c>
      <c r="AH58" s="286">
        <v>0</v>
      </c>
      <c r="AI58" s="286">
        <v>0</v>
      </c>
      <c r="AJ58" s="286">
        <v>0</v>
      </c>
    </row>
    <row r="59" spans="1:36" s="277" customFormat="1" ht="16.5" thickBot="1" x14ac:dyDescent="0.3">
      <c r="A59" s="287" t="s">
        <v>311</v>
      </c>
      <c r="B59" s="288">
        <v>0</v>
      </c>
      <c r="C59" s="288">
        <v>0</v>
      </c>
      <c r="D59" s="288">
        <v>0</v>
      </c>
      <c r="E59" s="288">
        <v>0</v>
      </c>
      <c r="F59" s="288">
        <v>0</v>
      </c>
      <c r="G59" s="288">
        <v>0</v>
      </c>
      <c r="H59" s="288">
        <v>0</v>
      </c>
      <c r="I59" s="288">
        <v>0</v>
      </c>
      <c r="J59" s="288">
        <v>0</v>
      </c>
      <c r="K59" s="288">
        <v>0</v>
      </c>
      <c r="L59" s="288">
        <v>0</v>
      </c>
      <c r="M59" s="288">
        <v>0</v>
      </c>
      <c r="N59" s="288">
        <v>0</v>
      </c>
      <c r="O59" s="288">
        <v>0</v>
      </c>
      <c r="P59" s="288">
        <v>0</v>
      </c>
      <c r="Q59" s="288">
        <v>0</v>
      </c>
      <c r="R59" s="288">
        <v>0</v>
      </c>
      <c r="S59" s="288">
        <v>0</v>
      </c>
      <c r="T59" s="288">
        <v>0</v>
      </c>
      <c r="U59" s="288">
        <v>0</v>
      </c>
      <c r="V59" s="288">
        <v>0</v>
      </c>
      <c r="W59" s="288">
        <v>0</v>
      </c>
      <c r="X59" s="288">
        <v>0</v>
      </c>
      <c r="Y59" s="288">
        <v>0</v>
      </c>
      <c r="Z59" s="288">
        <v>0</v>
      </c>
      <c r="AA59" s="288">
        <v>0</v>
      </c>
      <c r="AB59" s="288">
        <v>0</v>
      </c>
      <c r="AC59" s="288">
        <v>0</v>
      </c>
      <c r="AD59" s="288">
        <v>0</v>
      </c>
      <c r="AE59" s="288">
        <v>0</v>
      </c>
      <c r="AF59" s="288">
        <v>0</v>
      </c>
      <c r="AG59" s="288">
        <v>0</v>
      </c>
      <c r="AH59" s="288">
        <v>0</v>
      </c>
      <c r="AI59" s="288">
        <v>0</v>
      </c>
      <c r="AJ59" s="288">
        <v>0</v>
      </c>
    </row>
    <row r="60" spans="1:36" s="277" customFormat="1" ht="16.5" thickBot="1" x14ac:dyDescent="0.3">
      <c r="A60" s="289"/>
      <c r="B60" s="290"/>
      <c r="C60" s="291"/>
      <c r="D60" s="291"/>
      <c r="E60" s="291"/>
      <c r="F60" s="291"/>
      <c r="G60" s="291"/>
      <c r="H60" s="291"/>
      <c r="I60" s="291"/>
      <c r="J60" s="291"/>
      <c r="K60" s="291"/>
      <c r="L60" s="291"/>
      <c r="M60" s="291"/>
      <c r="N60" s="291"/>
      <c r="O60" s="291"/>
      <c r="P60" s="291"/>
      <c r="Q60" s="291"/>
      <c r="R60" s="291"/>
      <c r="S60" s="291"/>
      <c r="T60" s="291"/>
      <c r="U60" s="291"/>
      <c r="V60" s="291"/>
      <c r="W60" s="291"/>
      <c r="X60" s="291"/>
      <c r="Y60" s="291"/>
      <c r="Z60" s="291"/>
      <c r="AA60" s="291"/>
      <c r="AB60" s="364"/>
      <c r="AC60" s="364"/>
      <c r="AD60" s="364"/>
      <c r="AF60" s="355"/>
    </row>
    <row r="61" spans="1:36" s="277" customFormat="1" x14ac:dyDescent="0.2">
      <c r="A61" s="285" t="s">
        <v>522</v>
      </c>
      <c r="B61" s="167">
        <v>1</v>
      </c>
      <c r="C61" s="167">
        <v>2</v>
      </c>
      <c r="D61" s="167">
        <v>3</v>
      </c>
      <c r="E61" s="167">
        <v>4</v>
      </c>
      <c r="F61" s="167">
        <v>5</v>
      </c>
      <c r="G61" s="167">
        <v>6</v>
      </c>
      <c r="H61" s="167">
        <v>7</v>
      </c>
      <c r="I61" s="167">
        <v>8</v>
      </c>
      <c r="J61" s="167">
        <v>9</v>
      </c>
      <c r="K61" s="167">
        <v>10</v>
      </c>
      <c r="L61" s="167">
        <v>11</v>
      </c>
      <c r="M61" s="167">
        <v>12</v>
      </c>
      <c r="N61" s="167">
        <v>13</v>
      </c>
      <c r="O61" s="167">
        <v>14</v>
      </c>
      <c r="P61" s="167">
        <v>15</v>
      </c>
      <c r="Q61" s="167">
        <v>16</v>
      </c>
      <c r="R61" s="167">
        <v>17</v>
      </c>
      <c r="S61" s="167">
        <v>18</v>
      </c>
      <c r="T61" s="167">
        <v>19</v>
      </c>
      <c r="U61" s="167">
        <v>20</v>
      </c>
      <c r="V61" s="167">
        <v>21</v>
      </c>
      <c r="W61" s="167">
        <v>22</v>
      </c>
      <c r="X61" s="167">
        <v>23</v>
      </c>
      <c r="Y61" s="167">
        <v>24</v>
      </c>
      <c r="Z61" s="167">
        <v>25</v>
      </c>
      <c r="AA61" s="167">
        <v>26</v>
      </c>
      <c r="AB61" s="167">
        <v>27</v>
      </c>
      <c r="AC61" s="358">
        <v>28</v>
      </c>
      <c r="AD61" s="358">
        <v>29</v>
      </c>
      <c r="AE61" s="167">
        <v>29</v>
      </c>
      <c r="AF61" s="167">
        <v>29</v>
      </c>
      <c r="AG61" s="167">
        <v>29</v>
      </c>
      <c r="AH61" s="167">
        <v>29</v>
      </c>
      <c r="AI61" s="167">
        <v>29</v>
      </c>
      <c r="AJ61" s="167">
        <v>29</v>
      </c>
    </row>
    <row r="62" spans="1:36" s="277" customFormat="1" ht="14.25" x14ac:dyDescent="0.2">
      <c r="A62" s="365" t="s">
        <v>310</v>
      </c>
      <c r="B62" s="296">
        <f t="shared" ref="B62:AJ62" si="5">B50*$B$28</f>
        <v>0</v>
      </c>
      <c r="C62" s="296">
        <f>C50*$B$28</f>
        <v>1125000</v>
      </c>
      <c r="D62" s="296">
        <f t="shared" si="5"/>
        <v>1125000</v>
      </c>
      <c r="E62" s="296">
        <f t="shared" si="5"/>
        <v>2120000</v>
      </c>
      <c r="F62" s="296">
        <f t="shared" si="5"/>
        <v>2120000</v>
      </c>
      <c r="G62" s="296">
        <f t="shared" si="5"/>
        <v>2120000</v>
      </c>
      <c r="H62" s="296">
        <f t="shared" si="5"/>
        <v>2120000</v>
      </c>
      <c r="I62" s="296">
        <f t="shared" si="5"/>
        <v>2120000</v>
      </c>
      <c r="J62" s="296">
        <f t="shared" si="5"/>
        <v>2120000</v>
      </c>
      <c r="K62" s="296">
        <f t="shared" si="5"/>
        <v>2120000</v>
      </c>
      <c r="L62" s="296">
        <f t="shared" si="5"/>
        <v>2120000</v>
      </c>
      <c r="M62" s="296">
        <f t="shared" si="5"/>
        <v>2120000</v>
      </c>
      <c r="N62" s="296">
        <f t="shared" si="5"/>
        <v>2120000</v>
      </c>
      <c r="O62" s="296">
        <f t="shared" si="5"/>
        <v>2120000</v>
      </c>
      <c r="P62" s="296">
        <f t="shared" si="5"/>
        <v>2120000</v>
      </c>
      <c r="Q62" s="296">
        <f t="shared" si="5"/>
        <v>19075802.129681278</v>
      </c>
      <c r="R62" s="296">
        <f t="shared" si="5"/>
        <v>19648076.193571713</v>
      </c>
      <c r="S62" s="296">
        <f t="shared" si="5"/>
        <v>20237518.479378864</v>
      </c>
      <c r="T62" s="296">
        <f t="shared" si="5"/>
        <v>20844644.033760227</v>
      </c>
      <c r="U62" s="296">
        <f t="shared" si="5"/>
        <v>21469983.354773033</v>
      </c>
      <c r="V62" s="296">
        <f t="shared" si="5"/>
        <v>22114082.855416223</v>
      </c>
      <c r="W62" s="296">
        <f t="shared" si="5"/>
        <v>22777505.34107871</v>
      </c>
      <c r="X62" s="296">
        <f t="shared" si="5"/>
        <v>23460830.501311075</v>
      </c>
      <c r="Y62" s="296">
        <f t="shared" si="5"/>
        <v>32671249.292220011</v>
      </c>
      <c r="Z62" s="296">
        <f t="shared" si="5"/>
        <v>36676408.894667201</v>
      </c>
      <c r="AA62" s="296">
        <f t="shared" si="5"/>
        <v>36676408.894667201</v>
      </c>
      <c r="AB62" s="296">
        <f t="shared" si="5"/>
        <v>36676408.894667201</v>
      </c>
      <c r="AC62" s="296">
        <f t="shared" si="5"/>
        <v>36676408.894667201</v>
      </c>
      <c r="AD62" s="296">
        <f t="shared" si="5"/>
        <v>36676408.894667201</v>
      </c>
      <c r="AE62" s="296">
        <f t="shared" si="5"/>
        <v>36676408.894667201</v>
      </c>
      <c r="AF62" s="296">
        <f t="shared" si="5"/>
        <v>36676408.894667201</v>
      </c>
      <c r="AG62" s="296">
        <f t="shared" si="5"/>
        <v>36676408.894667201</v>
      </c>
      <c r="AH62" s="296">
        <f t="shared" si="5"/>
        <v>52135.18</v>
      </c>
      <c r="AI62" s="296">
        <f t="shared" si="5"/>
        <v>52135.18</v>
      </c>
      <c r="AJ62" s="296">
        <f t="shared" si="5"/>
        <v>52135.18</v>
      </c>
    </row>
    <row r="63" spans="1:36" s="277" customFormat="1" x14ac:dyDescent="0.2">
      <c r="A63" s="283" t="s">
        <v>573</v>
      </c>
      <c r="B63" s="295">
        <f>SUM(B64:B69)</f>
        <v>0</v>
      </c>
      <c r="C63" s="295">
        <f t="shared" ref="C63:F63" si="6">SUM(C64:C69)</f>
        <v>0</v>
      </c>
      <c r="D63" s="295">
        <f t="shared" si="6"/>
        <v>0</v>
      </c>
      <c r="E63" s="295">
        <f t="shared" si="6"/>
        <v>0</v>
      </c>
      <c r="F63" s="295">
        <f t="shared" si="6"/>
        <v>0</v>
      </c>
      <c r="G63" s="295">
        <f>SUM(G64:G69)</f>
        <v>0</v>
      </c>
      <c r="H63" s="295">
        <f t="shared" ref="H63:AJ63" si="7">SUM(H64:H69)</f>
        <v>0</v>
      </c>
      <c r="I63" s="295">
        <f t="shared" si="7"/>
        <v>0</v>
      </c>
      <c r="J63" s="295">
        <f t="shared" si="7"/>
        <v>0</v>
      </c>
      <c r="K63" s="295">
        <f t="shared" si="7"/>
        <v>0</v>
      </c>
      <c r="L63" s="295">
        <f t="shared" si="7"/>
        <v>0</v>
      </c>
      <c r="M63" s="295">
        <f t="shared" si="7"/>
        <v>0</v>
      </c>
      <c r="N63" s="295">
        <f t="shared" si="7"/>
        <v>0</v>
      </c>
      <c r="O63" s="295">
        <f t="shared" si="7"/>
        <v>0</v>
      </c>
      <c r="P63" s="295">
        <f t="shared" si="7"/>
        <v>0</v>
      </c>
      <c r="Q63" s="295">
        <f t="shared" si="7"/>
        <v>0</v>
      </c>
      <c r="R63" s="295">
        <f t="shared" si="7"/>
        <v>0</v>
      </c>
      <c r="S63" s="295">
        <f t="shared" si="7"/>
        <v>0</v>
      </c>
      <c r="T63" s="295">
        <f t="shared" si="7"/>
        <v>0</v>
      </c>
      <c r="U63" s="295">
        <f t="shared" si="7"/>
        <v>0</v>
      </c>
      <c r="V63" s="295">
        <f t="shared" si="7"/>
        <v>0</v>
      </c>
      <c r="W63" s="295">
        <f t="shared" si="7"/>
        <v>0</v>
      </c>
      <c r="X63" s="295">
        <f t="shared" si="7"/>
        <v>0</v>
      </c>
      <c r="Y63" s="295">
        <f t="shared" si="7"/>
        <v>0</v>
      </c>
      <c r="Z63" s="295">
        <f t="shared" si="7"/>
        <v>0</v>
      </c>
      <c r="AA63" s="295">
        <f t="shared" si="7"/>
        <v>0</v>
      </c>
      <c r="AB63" s="295">
        <f t="shared" si="7"/>
        <v>0</v>
      </c>
      <c r="AC63" s="295">
        <f t="shared" si="7"/>
        <v>0</v>
      </c>
      <c r="AD63" s="295">
        <f t="shared" si="7"/>
        <v>0</v>
      </c>
      <c r="AE63" s="295">
        <f t="shared" si="7"/>
        <v>0</v>
      </c>
      <c r="AF63" s="295">
        <f t="shared" si="7"/>
        <v>0</v>
      </c>
      <c r="AG63" s="295">
        <f t="shared" si="7"/>
        <v>0</v>
      </c>
      <c r="AH63" s="295">
        <f t="shared" si="7"/>
        <v>0</v>
      </c>
      <c r="AI63" s="295">
        <f t="shared" si="7"/>
        <v>0</v>
      </c>
      <c r="AJ63" s="295">
        <f t="shared" si="7"/>
        <v>0</v>
      </c>
    </row>
    <row r="64" spans="1:36" s="277" customFormat="1" x14ac:dyDescent="0.25">
      <c r="A64" s="292" t="s">
        <v>309</v>
      </c>
      <c r="B64" s="293"/>
      <c r="C64" s="293"/>
      <c r="D64" s="293"/>
      <c r="E64" s="293"/>
      <c r="F64" s="286"/>
      <c r="G64" s="286">
        <v>0</v>
      </c>
      <c r="H64" s="286">
        <v>0</v>
      </c>
      <c r="I64" s="286">
        <f>-IF(I$47&lt;=$B$30,0,$B$29*(1+I$49)*$B$28)</f>
        <v>0</v>
      </c>
      <c r="J64" s="286">
        <v>0</v>
      </c>
      <c r="K64" s="286">
        <v>0</v>
      </c>
      <c r="L64" s="286">
        <f t="shared" ref="L64:AJ64" si="8">-IF(L$47&lt;=$B$30,0,$B$29*(1+L$49)*$B$28)</f>
        <v>0</v>
      </c>
      <c r="M64" s="286">
        <v>0</v>
      </c>
      <c r="N64" s="286">
        <v>0</v>
      </c>
      <c r="O64" s="286">
        <f t="shared" si="8"/>
        <v>0</v>
      </c>
      <c r="P64" s="286">
        <v>0</v>
      </c>
      <c r="Q64" s="286">
        <v>0</v>
      </c>
      <c r="R64" s="286">
        <f t="shared" si="8"/>
        <v>0</v>
      </c>
      <c r="S64" s="286">
        <v>0</v>
      </c>
      <c r="T64" s="286">
        <v>0</v>
      </c>
      <c r="U64" s="286">
        <f t="shared" si="8"/>
        <v>0</v>
      </c>
      <c r="V64" s="286">
        <v>0</v>
      </c>
      <c r="W64" s="286">
        <v>0</v>
      </c>
      <c r="X64" s="286">
        <f t="shared" si="8"/>
        <v>0</v>
      </c>
      <c r="Y64" s="286">
        <v>0</v>
      </c>
      <c r="Z64" s="286">
        <v>0</v>
      </c>
      <c r="AA64" s="286">
        <f t="shared" si="8"/>
        <v>0</v>
      </c>
      <c r="AB64" s="286">
        <v>0</v>
      </c>
      <c r="AC64" s="286">
        <v>0</v>
      </c>
      <c r="AD64" s="286">
        <f t="shared" si="8"/>
        <v>0</v>
      </c>
      <c r="AE64" s="286">
        <v>0</v>
      </c>
      <c r="AF64" s="286">
        <v>0</v>
      </c>
      <c r="AG64" s="286">
        <f t="shared" si="8"/>
        <v>0</v>
      </c>
      <c r="AH64" s="286">
        <v>0</v>
      </c>
      <c r="AI64" s="286">
        <v>0</v>
      </c>
      <c r="AJ64" s="286">
        <f t="shared" si="8"/>
        <v>0</v>
      </c>
    </row>
    <row r="65" spans="1:36" s="294" customFormat="1" x14ac:dyDescent="0.25">
      <c r="A65" s="366" t="str">
        <f>A32</f>
        <v>Прочие расходы при эксплуатации объекта, руб. без НДС</v>
      </c>
      <c r="B65" s="302"/>
      <c r="C65" s="302">
        <f>-B32</f>
        <v>0</v>
      </c>
      <c r="D65" s="302">
        <f>C65*(1+D48)</f>
        <v>0</v>
      </c>
      <c r="E65" s="302">
        <f t="shared" ref="E65:P65" si="9">D65*(1+E48)</f>
        <v>0</v>
      </c>
      <c r="F65" s="302">
        <f t="shared" si="9"/>
        <v>0</v>
      </c>
      <c r="G65" s="302">
        <f t="shared" si="9"/>
        <v>0</v>
      </c>
      <c r="H65" s="302">
        <f t="shared" si="9"/>
        <v>0</v>
      </c>
      <c r="I65" s="302">
        <f t="shared" si="9"/>
        <v>0</v>
      </c>
      <c r="J65" s="302">
        <f t="shared" si="9"/>
        <v>0</v>
      </c>
      <c r="K65" s="302">
        <f t="shared" si="9"/>
        <v>0</v>
      </c>
      <c r="L65" s="302">
        <f t="shared" si="9"/>
        <v>0</v>
      </c>
      <c r="M65" s="302">
        <f t="shared" si="9"/>
        <v>0</v>
      </c>
      <c r="N65" s="302">
        <f t="shared" si="9"/>
        <v>0</v>
      </c>
      <c r="O65" s="302">
        <f t="shared" si="9"/>
        <v>0</v>
      </c>
      <c r="P65" s="302">
        <f t="shared" si="9"/>
        <v>0</v>
      </c>
      <c r="Q65" s="367">
        <f t="shared" ref="Q65:AJ65" si="10">-IF(Q$47&lt;=$B$33,0,$B$32*(1+Q$49)*$B$28)</f>
        <v>0</v>
      </c>
      <c r="R65" s="367">
        <f t="shared" si="10"/>
        <v>0</v>
      </c>
      <c r="S65" s="367">
        <f t="shared" si="10"/>
        <v>0</v>
      </c>
      <c r="T65" s="367">
        <f t="shared" si="10"/>
        <v>0</v>
      </c>
      <c r="U65" s="367">
        <f t="shared" si="10"/>
        <v>0</v>
      </c>
      <c r="V65" s="367">
        <f t="shared" si="10"/>
        <v>0</v>
      </c>
      <c r="W65" s="367">
        <f t="shared" si="10"/>
        <v>0</v>
      </c>
      <c r="X65" s="367">
        <f t="shared" si="10"/>
        <v>0</v>
      </c>
      <c r="Y65" s="367">
        <f t="shared" si="10"/>
        <v>0</v>
      </c>
      <c r="Z65" s="367">
        <f t="shared" si="10"/>
        <v>0</v>
      </c>
      <c r="AA65" s="367">
        <f t="shared" si="10"/>
        <v>0</v>
      </c>
      <c r="AB65" s="367">
        <f t="shared" si="10"/>
        <v>0</v>
      </c>
      <c r="AC65" s="367">
        <f t="shared" si="10"/>
        <v>0</v>
      </c>
      <c r="AD65" s="367">
        <f t="shared" si="10"/>
        <v>0</v>
      </c>
      <c r="AE65" s="367">
        <f t="shared" si="10"/>
        <v>0</v>
      </c>
      <c r="AF65" s="367">
        <f t="shared" si="10"/>
        <v>0</v>
      </c>
      <c r="AG65" s="367">
        <f t="shared" si="10"/>
        <v>0</v>
      </c>
      <c r="AH65" s="367">
        <f t="shared" si="10"/>
        <v>0</v>
      </c>
      <c r="AI65" s="367">
        <f t="shared" si="10"/>
        <v>0</v>
      </c>
      <c r="AJ65" s="367">
        <f t="shared" si="10"/>
        <v>0</v>
      </c>
    </row>
    <row r="66" spans="1:36" s="277" customFormat="1" x14ac:dyDescent="0.2">
      <c r="A66" s="292" t="s">
        <v>571</v>
      </c>
      <c r="B66" s="222"/>
      <c r="C66" s="222"/>
      <c r="D66" s="222"/>
      <c r="E66" s="222"/>
      <c r="F66" s="222"/>
      <c r="G66" s="222"/>
      <c r="H66" s="222"/>
      <c r="I66" s="222"/>
      <c r="J66" s="222"/>
      <c r="K66" s="222"/>
      <c r="L66" s="222"/>
      <c r="M66" s="222"/>
      <c r="N66" s="295">
        <f>-IF(N$47&lt;=$B$30,0,$B$35*(1+N$48)*$B$28)</f>
        <v>0</v>
      </c>
      <c r="O66" s="295">
        <v>0</v>
      </c>
      <c r="P66" s="295">
        <v>0</v>
      </c>
      <c r="Q66" s="295">
        <v>0</v>
      </c>
      <c r="R66" s="295">
        <v>0</v>
      </c>
      <c r="S66" s="295">
        <v>0</v>
      </c>
      <c r="T66" s="295">
        <v>0</v>
      </c>
      <c r="U66" s="295">
        <v>0</v>
      </c>
      <c r="V66" s="295">
        <f t="shared" ref="V66:AD66" si="11">-IF(V$47&lt;=$B$30,0,$B$35*(1+V$48)*$B$28)</f>
        <v>0</v>
      </c>
      <c r="W66" s="295">
        <v>0</v>
      </c>
      <c r="X66" s="295">
        <v>0</v>
      </c>
      <c r="Y66" s="295">
        <v>0</v>
      </c>
      <c r="Z66" s="295">
        <v>0</v>
      </c>
      <c r="AA66" s="295">
        <v>0</v>
      </c>
      <c r="AB66" s="295">
        <v>0</v>
      </c>
      <c r="AC66" s="295">
        <v>0</v>
      </c>
      <c r="AD66" s="295">
        <f t="shared" si="11"/>
        <v>0</v>
      </c>
      <c r="AE66" s="295">
        <v>0</v>
      </c>
      <c r="AF66" s="295">
        <v>0</v>
      </c>
      <c r="AG66" s="295">
        <v>0</v>
      </c>
      <c r="AH66" s="295">
        <v>0</v>
      </c>
      <c r="AI66" s="295">
        <v>0</v>
      </c>
      <c r="AJ66" s="295">
        <v>0</v>
      </c>
    </row>
    <row r="67" spans="1:36" s="277" customFormat="1" x14ac:dyDescent="0.25">
      <c r="A67" s="292" t="s">
        <v>574</v>
      </c>
      <c r="B67" s="286"/>
      <c r="C67" s="286"/>
      <c r="D67" s="286">
        <v>0</v>
      </c>
      <c r="E67" s="286">
        <v>0</v>
      </c>
      <c r="F67" s="286">
        <v>0</v>
      </c>
      <c r="G67" s="286">
        <v>0</v>
      </c>
      <c r="H67" s="286">
        <v>0</v>
      </c>
      <c r="I67" s="286">
        <v>0</v>
      </c>
      <c r="J67" s="286">
        <v>0</v>
      </c>
      <c r="K67" s="286">
        <v>0</v>
      </c>
      <c r="L67" s="286">
        <v>0</v>
      </c>
      <c r="M67" s="286">
        <v>0</v>
      </c>
      <c r="N67" s="286">
        <v>0</v>
      </c>
      <c r="O67" s="286">
        <v>0</v>
      </c>
      <c r="P67" s="286">
        <v>0</v>
      </c>
      <c r="Q67" s="286">
        <v>0</v>
      </c>
      <c r="R67" s="286">
        <v>0</v>
      </c>
      <c r="S67" s="286">
        <v>0</v>
      </c>
      <c r="T67" s="286">
        <v>0</v>
      </c>
      <c r="U67" s="286">
        <v>0</v>
      </c>
      <c r="V67" s="286">
        <v>0</v>
      </c>
      <c r="W67" s="286">
        <v>0</v>
      </c>
      <c r="X67" s="286">
        <v>0</v>
      </c>
      <c r="Y67" s="286">
        <v>0</v>
      </c>
      <c r="Z67" s="286">
        <v>0</v>
      </c>
      <c r="AA67" s="286">
        <v>0</v>
      </c>
      <c r="AB67" s="286">
        <v>0</v>
      </c>
      <c r="AC67" s="286">
        <v>0</v>
      </c>
      <c r="AD67" s="286">
        <v>0</v>
      </c>
      <c r="AE67" s="286">
        <v>0</v>
      </c>
      <c r="AF67" s="286">
        <v>0</v>
      </c>
      <c r="AG67" s="286">
        <v>0</v>
      </c>
      <c r="AH67" s="286">
        <v>0</v>
      </c>
      <c r="AI67" s="286">
        <v>0</v>
      </c>
      <c r="AJ67" s="286">
        <v>0</v>
      </c>
    </row>
    <row r="68" spans="1:36" s="277" customFormat="1" x14ac:dyDescent="0.25">
      <c r="A68" s="292" t="s">
        <v>519</v>
      </c>
      <c r="B68" s="286">
        <v>0</v>
      </c>
      <c r="C68" s="286">
        <v>0</v>
      </c>
      <c r="D68" s="286">
        <v>0</v>
      </c>
      <c r="E68" s="286">
        <v>0</v>
      </c>
      <c r="F68" s="286">
        <v>0</v>
      </c>
      <c r="G68" s="286">
        <v>0</v>
      </c>
      <c r="H68" s="286">
        <v>0</v>
      </c>
      <c r="I68" s="286">
        <v>0</v>
      </c>
      <c r="J68" s="286">
        <v>0</v>
      </c>
      <c r="K68" s="286">
        <v>0</v>
      </c>
      <c r="L68" s="286">
        <v>0</v>
      </c>
      <c r="M68" s="286">
        <v>0</v>
      </c>
      <c r="N68" s="286">
        <v>0</v>
      </c>
      <c r="O68" s="286">
        <v>0</v>
      </c>
      <c r="P68" s="286">
        <v>0</v>
      </c>
      <c r="Q68" s="286">
        <v>0</v>
      </c>
      <c r="R68" s="286">
        <v>0</v>
      </c>
      <c r="S68" s="286">
        <v>0</v>
      </c>
      <c r="T68" s="286">
        <v>0</v>
      </c>
      <c r="U68" s="286">
        <v>0</v>
      </c>
      <c r="V68" s="286">
        <v>0</v>
      </c>
      <c r="W68" s="286">
        <v>0</v>
      </c>
      <c r="X68" s="286">
        <v>0</v>
      </c>
      <c r="Y68" s="286">
        <v>0</v>
      </c>
      <c r="Z68" s="286">
        <v>0</v>
      </c>
      <c r="AA68" s="286">
        <v>0</v>
      </c>
      <c r="AB68" s="286">
        <v>0</v>
      </c>
      <c r="AC68" s="286">
        <v>0</v>
      </c>
      <c r="AD68" s="286">
        <v>0</v>
      </c>
      <c r="AE68" s="286">
        <v>0</v>
      </c>
      <c r="AF68" s="286">
        <v>0</v>
      </c>
      <c r="AG68" s="286">
        <v>0</v>
      </c>
      <c r="AH68" s="286">
        <v>0</v>
      </c>
      <c r="AI68" s="286">
        <v>0</v>
      </c>
      <c r="AJ68" s="286">
        <v>0</v>
      </c>
    </row>
    <row r="69" spans="1:36" s="277" customFormat="1" x14ac:dyDescent="0.25">
      <c r="A69" s="292" t="s">
        <v>575</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c r="AF69" s="286">
        <v>0</v>
      </c>
      <c r="AG69" s="286">
        <v>0</v>
      </c>
      <c r="AH69" s="286">
        <v>0</v>
      </c>
      <c r="AI69" s="286">
        <v>0</v>
      </c>
      <c r="AJ69" s="286">
        <v>0</v>
      </c>
    </row>
    <row r="70" spans="1:36" s="277" customFormat="1" ht="28.5" x14ac:dyDescent="0.2">
      <c r="A70" s="368" t="s">
        <v>307</v>
      </c>
      <c r="B70" s="296">
        <f>B62+B63</f>
        <v>0</v>
      </c>
      <c r="C70" s="296">
        <f>C62+C63</f>
        <v>1125000</v>
      </c>
      <c r="D70" s="296">
        <f>D62+D63</f>
        <v>1125000</v>
      </c>
      <c r="E70" s="296">
        <f t="shared" ref="E70:AJ70" si="12">E62+E63</f>
        <v>2120000</v>
      </c>
      <c r="F70" s="296">
        <f>F62+F63</f>
        <v>2120000</v>
      </c>
      <c r="G70" s="296">
        <f t="shared" si="12"/>
        <v>2120000</v>
      </c>
      <c r="H70" s="296">
        <f t="shared" si="12"/>
        <v>2120000</v>
      </c>
      <c r="I70" s="296">
        <f t="shared" si="12"/>
        <v>2120000</v>
      </c>
      <c r="J70" s="296">
        <f t="shared" si="12"/>
        <v>2120000</v>
      </c>
      <c r="K70" s="296">
        <f t="shared" si="12"/>
        <v>2120000</v>
      </c>
      <c r="L70" s="296">
        <f t="shared" si="12"/>
        <v>2120000</v>
      </c>
      <c r="M70" s="296">
        <f t="shared" si="12"/>
        <v>2120000</v>
      </c>
      <c r="N70" s="296">
        <f t="shared" si="12"/>
        <v>2120000</v>
      </c>
      <c r="O70" s="296">
        <f t="shared" si="12"/>
        <v>2120000</v>
      </c>
      <c r="P70" s="296">
        <f t="shared" si="12"/>
        <v>2120000</v>
      </c>
      <c r="Q70" s="296">
        <f t="shared" si="12"/>
        <v>19075802.129681278</v>
      </c>
      <c r="R70" s="296">
        <f t="shared" si="12"/>
        <v>19648076.193571713</v>
      </c>
      <c r="S70" s="296">
        <f t="shared" si="12"/>
        <v>20237518.479378864</v>
      </c>
      <c r="T70" s="296">
        <f t="shared" si="12"/>
        <v>20844644.033760227</v>
      </c>
      <c r="U70" s="296">
        <f t="shared" si="12"/>
        <v>21469983.354773033</v>
      </c>
      <c r="V70" s="296">
        <f t="shared" si="12"/>
        <v>22114082.855416223</v>
      </c>
      <c r="W70" s="296">
        <f t="shared" si="12"/>
        <v>22777505.34107871</v>
      </c>
      <c r="X70" s="296">
        <f t="shared" si="12"/>
        <v>23460830.501311075</v>
      </c>
      <c r="Y70" s="296">
        <f t="shared" si="12"/>
        <v>32671249.292220011</v>
      </c>
      <c r="Z70" s="296">
        <f t="shared" si="12"/>
        <v>36676408.894667201</v>
      </c>
      <c r="AA70" s="296">
        <f t="shared" si="12"/>
        <v>36676408.894667201</v>
      </c>
      <c r="AB70" s="296">
        <f t="shared" si="12"/>
        <v>36676408.894667201</v>
      </c>
      <c r="AC70" s="296">
        <f t="shared" si="12"/>
        <v>36676408.894667201</v>
      </c>
      <c r="AD70" s="296">
        <f t="shared" si="12"/>
        <v>36676408.894667201</v>
      </c>
      <c r="AE70" s="296">
        <f t="shared" si="12"/>
        <v>36676408.894667201</v>
      </c>
      <c r="AF70" s="296">
        <f t="shared" si="12"/>
        <v>36676408.894667201</v>
      </c>
      <c r="AG70" s="296">
        <f t="shared" si="12"/>
        <v>36676408.894667201</v>
      </c>
      <c r="AH70" s="296">
        <f t="shared" si="12"/>
        <v>52135.18</v>
      </c>
      <c r="AI70" s="296">
        <f t="shared" si="12"/>
        <v>52135.18</v>
      </c>
      <c r="AJ70" s="296">
        <f t="shared" si="12"/>
        <v>52135.18</v>
      </c>
    </row>
    <row r="71" spans="1:36" s="294" customFormat="1" ht="15" x14ac:dyDescent="0.2">
      <c r="A71" s="301" t="s">
        <v>302</v>
      </c>
      <c r="B71" s="297"/>
      <c r="C71" s="297">
        <f>-$B$25/$B$27</f>
        <v>-1214657.2528571431</v>
      </c>
      <c r="D71" s="297">
        <f t="shared" ref="D71:AJ71" si="13">C71</f>
        <v>-1214657.2528571431</v>
      </c>
      <c r="E71" s="297">
        <f t="shared" si="13"/>
        <v>-1214657.2528571431</v>
      </c>
      <c r="F71" s="297">
        <f t="shared" si="13"/>
        <v>-1214657.2528571431</v>
      </c>
      <c r="G71" s="297">
        <f t="shared" si="13"/>
        <v>-1214657.2528571431</v>
      </c>
      <c r="H71" s="297">
        <f t="shared" si="13"/>
        <v>-1214657.2528571431</v>
      </c>
      <c r="I71" s="297">
        <f t="shared" si="13"/>
        <v>-1214657.2528571431</v>
      </c>
      <c r="J71" s="297">
        <f t="shared" si="13"/>
        <v>-1214657.2528571431</v>
      </c>
      <c r="K71" s="297">
        <f t="shared" si="13"/>
        <v>-1214657.2528571431</v>
      </c>
      <c r="L71" s="297">
        <f t="shared" si="13"/>
        <v>-1214657.2528571431</v>
      </c>
      <c r="M71" s="297">
        <f t="shared" si="13"/>
        <v>-1214657.2528571431</v>
      </c>
      <c r="N71" s="297">
        <f t="shared" si="13"/>
        <v>-1214657.2528571431</v>
      </c>
      <c r="O71" s="297">
        <f t="shared" si="13"/>
        <v>-1214657.2528571431</v>
      </c>
      <c r="P71" s="297">
        <f t="shared" si="13"/>
        <v>-1214657.2528571431</v>
      </c>
      <c r="Q71" s="297">
        <f t="shared" si="13"/>
        <v>-1214657.2528571431</v>
      </c>
      <c r="R71" s="297">
        <f t="shared" si="13"/>
        <v>-1214657.2528571431</v>
      </c>
      <c r="S71" s="297">
        <f t="shared" si="13"/>
        <v>-1214657.2528571431</v>
      </c>
      <c r="T71" s="297">
        <f t="shared" si="13"/>
        <v>-1214657.2528571431</v>
      </c>
      <c r="U71" s="297">
        <f t="shared" si="13"/>
        <v>-1214657.2528571431</v>
      </c>
      <c r="V71" s="297">
        <f t="shared" si="13"/>
        <v>-1214657.2528571431</v>
      </c>
      <c r="W71" s="297">
        <f t="shared" si="13"/>
        <v>-1214657.2528571431</v>
      </c>
      <c r="X71" s="297">
        <f t="shared" si="13"/>
        <v>-1214657.2528571431</v>
      </c>
      <c r="Y71" s="297">
        <f t="shared" si="13"/>
        <v>-1214657.2528571431</v>
      </c>
      <c r="Z71" s="297">
        <f t="shared" si="13"/>
        <v>-1214657.2528571431</v>
      </c>
      <c r="AA71" s="297">
        <f t="shared" si="13"/>
        <v>-1214657.2528571431</v>
      </c>
      <c r="AB71" s="297">
        <f t="shared" si="13"/>
        <v>-1214657.2528571431</v>
      </c>
      <c r="AC71" s="297">
        <f t="shared" si="13"/>
        <v>-1214657.2528571431</v>
      </c>
      <c r="AD71" s="297">
        <f t="shared" si="13"/>
        <v>-1214657.2528571431</v>
      </c>
      <c r="AE71" s="297">
        <f t="shared" si="13"/>
        <v>-1214657.2528571431</v>
      </c>
      <c r="AF71" s="297">
        <f t="shared" si="13"/>
        <v>-1214657.2528571431</v>
      </c>
      <c r="AG71" s="297">
        <f t="shared" si="13"/>
        <v>-1214657.2528571431</v>
      </c>
      <c r="AH71" s="297">
        <f t="shared" si="13"/>
        <v>-1214657.2528571431</v>
      </c>
      <c r="AI71" s="297">
        <f t="shared" si="13"/>
        <v>-1214657.2528571431</v>
      </c>
      <c r="AJ71" s="297">
        <f t="shared" si="13"/>
        <v>-1214657.2528571431</v>
      </c>
    </row>
    <row r="72" spans="1:36" s="277" customFormat="1" ht="28.5" x14ac:dyDescent="0.2">
      <c r="A72" s="368" t="s">
        <v>303</v>
      </c>
      <c r="B72" s="296">
        <f>B70+B71</f>
        <v>0</v>
      </c>
      <c r="C72" s="296">
        <f t="shared" ref="C72:AJ72" si="14">C70+C71</f>
        <v>-89657.252857143059</v>
      </c>
      <c r="D72" s="296">
        <f>D70+D71</f>
        <v>-89657.252857143059</v>
      </c>
      <c r="E72" s="296">
        <f t="shared" si="14"/>
        <v>905342.74714285694</v>
      </c>
      <c r="F72" s="296">
        <f t="shared" si="14"/>
        <v>905342.74714285694</v>
      </c>
      <c r="G72" s="296">
        <f t="shared" si="14"/>
        <v>905342.74714285694</v>
      </c>
      <c r="H72" s="296">
        <f t="shared" si="14"/>
        <v>905342.74714285694</v>
      </c>
      <c r="I72" s="296">
        <f t="shared" si="14"/>
        <v>905342.74714285694</v>
      </c>
      <c r="J72" s="296">
        <f t="shared" si="14"/>
        <v>905342.74714285694</v>
      </c>
      <c r="K72" s="296">
        <f t="shared" si="14"/>
        <v>905342.74714285694</v>
      </c>
      <c r="L72" s="296">
        <f t="shared" si="14"/>
        <v>905342.74714285694</v>
      </c>
      <c r="M72" s="296">
        <f t="shared" si="14"/>
        <v>905342.74714285694</v>
      </c>
      <c r="N72" s="296">
        <f t="shared" si="14"/>
        <v>905342.74714285694</v>
      </c>
      <c r="O72" s="296">
        <f t="shared" si="14"/>
        <v>905342.74714285694</v>
      </c>
      <c r="P72" s="296">
        <f t="shared" si="14"/>
        <v>905342.74714285694</v>
      </c>
      <c r="Q72" s="296">
        <f t="shared" si="14"/>
        <v>17861144.876824133</v>
      </c>
      <c r="R72" s="296">
        <f t="shared" si="14"/>
        <v>18433418.940714568</v>
      </c>
      <c r="S72" s="296">
        <f t="shared" si="14"/>
        <v>19022861.226521723</v>
      </c>
      <c r="T72" s="296">
        <f t="shared" si="14"/>
        <v>19629986.780903086</v>
      </c>
      <c r="U72" s="296">
        <f t="shared" si="14"/>
        <v>20255326.101915888</v>
      </c>
      <c r="V72" s="296">
        <f t="shared" si="14"/>
        <v>20899425.602559082</v>
      </c>
      <c r="W72" s="296">
        <f t="shared" si="14"/>
        <v>21562848.088221565</v>
      </c>
      <c r="X72" s="296">
        <f t="shared" si="14"/>
        <v>22246173.24845393</v>
      </c>
      <c r="Y72" s="296">
        <f t="shared" si="14"/>
        <v>31456592.03936287</v>
      </c>
      <c r="Z72" s="296">
        <f t="shared" si="14"/>
        <v>35461751.64181006</v>
      </c>
      <c r="AA72" s="296">
        <f t="shared" si="14"/>
        <v>35461751.64181006</v>
      </c>
      <c r="AB72" s="296">
        <f t="shared" si="14"/>
        <v>35461751.64181006</v>
      </c>
      <c r="AC72" s="296">
        <f t="shared" si="14"/>
        <v>35461751.64181006</v>
      </c>
      <c r="AD72" s="296">
        <f t="shared" si="14"/>
        <v>35461751.64181006</v>
      </c>
      <c r="AE72" s="296">
        <f t="shared" si="14"/>
        <v>35461751.64181006</v>
      </c>
      <c r="AF72" s="296">
        <f t="shared" si="14"/>
        <v>35461751.64181006</v>
      </c>
      <c r="AG72" s="296">
        <f t="shared" si="14"/>
        <v>35461751.64181006</v>
      </c>
      <c r="AH72" s="296">
        <f t="shared" si="14"/>
        <v>-1162522.0728571431</v>
      </c>
      <c r="AI72" s="296">
        <f t="shared" si="14"/>
        <v>-1162522.0728571431</v>
      </c>
      <c r="AJ72" s="296">
        <f t="shared" si="14"/>
        <v>-1162522.0728571431</v>
      </c>
    </row>
    <row r="73" spans="1:36" s="277" customFormat="1" ht="15" x14ac:dyDescent="0.25">
      <c r="A73" s="369" t="s">
        <v>301</v>
      </c>
      <c r="B73" s="286">
        <v>0</v>
      </c>
      <c r="C73" s="286">
        <v>0</v>
      </c>
      <c r="D73" s="286">
        <v>0</v>
      </c>
      <c r="E73" s="286">
        <v>0</v>
      </c>
      <c r="F73" s="286">
        <v>0</v>
      </c>
      <c r="G73" s="286">
        <v>0</v>
      </c>
      <c r="H73" s="286">
        <v>0</v>
      </c>
      <c r="I73" s="286">
        <v>0</v>
      </c>
      <c r="J73" s="286">
        <v>0</v>
      </c>
      <c r="K73" s="286">
        <v>0</v>
      </c>
      <c r="L73" s="286">
        <v>0</v>
      </c>
      <c r="M73" s="286">
        <v>0</v>
      </c>
      <c r="N73" s="286">
        <v>0</v>
      </c>
      <c r="O73" s="286">
        <v>0</v>
      </c>
      <c r="P73" s="286">
        <v>0</v>
      </c>
      <c r="Q73" s="286">
        <v>0</v>
      </c>
      <c r="R73" s="286">
        <v>0</v>
      </c>
      <c r="S73" s="286">
        <v>0</v>
      </c>
      <c r="T73" s="286">
        <v>0</v>
      </c>
      <c r="U73" s="286">
        <v>0</v>
      </c>
      <c r="V73" s="286">
        <v>0</v>
      </c>
      <c r="W73" s="286">
        <v>0</v>
      </c>
      <c r="X73" s="286">
        <v>0</v>
      </c>
      <c r="Y73" s="286">
        <v>0</v>
      </c>
      <c r="Z73" s="286">
        <v>0</v>
      </c>
      <c r="AA73" s="286">
        <v>0</v>
      </c>
      <c r="AB73" s="286">
        <v>0</v>
      </c>
      <c r="AC73" s="286">
        <v>0</v>
      </c>
      <c r="AD73" s="286">
        <v>0</v>
      </c>
      <c r="AE73" s="286">
        <v>0</v>
      </c>
      <c r="AF73" s="286">
        <v>0</v>
      </c>
      <c r="AG73" s="286">
        <v>0</v>
      </c>
      <c r="AH73" s="286">
        <v>0</v>
      </c>
      <c r="AI73" s="286">
        <v>0</v>
      </c>
      <c r="AJ73" s="286">
        <v>0</v>
      </c>
    </row>
    <row r="74" spans="1:36" s="277" customFormat="1" ht="14.25" x14ac:dyDescent="0.2">
      <c r="A74" s="370" t="s">
        <v>306</v>
      </c>
      <c r="B74" s="296">
        <f>B72+B73</f>
        <v>0</v>
      </c>
      <c r="C74" s="296">
        <f t="shared" ref="C74:AJ74" si="15">C72+C73</f>
        <v>-89657.252857143059</v>
      </c>
      <c r="D74" s="296">
        <f t="shared" si="15"/>
        <v>-89657.252857143059</v>
      </c>
      <c r="E74" s="296">
        <f t="shared" si="15"/>
        <v>905342.74714285694</v>
      </c>
      <c r="F74" s="296">
        <f t="shared" si="15"/>
        <v>905342.74714285694</v>
      </c>
      <c r="G74" s="296">
        <f t="shared" si="15"/>
        <v>905342.74714285694</v>
      </c>
      <c r="H74" s="296">
        <f t="shared" si="15"/>
        <v>905342.74714285694</v>
      </c>
      <c r="I74" s="296">
        <f t="shared" si="15"/>
        <v>905342.74714285694</v>
      </c>
      <c r="J74" s="296">
        <f t="shared" si="15"/>
        <v>905342.74714285694</v>
      </c>
      <c r="K74" s="296">
        <f t="shared" si="15"/>
        <v>905342.74714285694</v>
      </c>
      <c r="L74" s="296">
        <f t="shared" si="15"/>
        <v>905342.74714285694</v>
      </c>
      <c r="M74" s="296">
        <f t="shared" si="15"/>
        <v>905342.74714285694</v>
      </c>
      <c r="N74" s="296">
        <f t="shared" si="15"/>
        <v>905342.74714285694</v>
      </c>
      <c r="O74" s="296">
        <f t="shared" si="15"/>
        <v>905342.74714285694</v>
      </c>
      <c r="P74" s="296">
        <f t="shared" si="15"/>
        <v>905342.74714285694</v>
      </c>
      <c r="Q74" s="296">
        <f t="shared" si="15"/>
        <v>17861144.876824133</v>
      </c>
      <c r="R74" s="296">
        <f t="shared" si="15"/>
        <v>18433418.940714568</v>
      </c>
      <c r="S74" s="296">
        <f t="shared" si="15"/>
        <v>19022861.226521723</v>
      </c>
      <c r="T74" s="296">
        <f t="shared" si="15"/>
        <v>19629986.780903086</v>
      </c>
      <c r="U74" s="296">
        <f t="shared" si="15"/>
        <v>20255326.101915888</v>
      </c>
      <c r="V74" s="296">
        <f t="shared" si="15"/>
        <v>20899425.602559082</v>
      </c>
      <c r="W74" s="296">
        <f t="shared" si="15"/>
        <v>21562848.088221565</v>
      </c>
      <c r="X74" s="296">
        <f t="shared" si="15"/>
        <v>22246173.24845393</v>
      </c>
      <c r="Y74" s="296">
        <f t="shared" si="15"/>
        <v>31456592.03936287</v>
      </c>
      <c r="Z74" s="296">
        <f t="shared" si="15"/>
        <v>35461751.64181006</v>
      </c>
      <c r="AA74" s="296">
        <f t="shared" si="15"/>
        <v>35461751.64181006</v>
      </c>
      <c r="AB74" s="296">
        <f t="shared" si="15"/>
        <v>35461751.64181006</v>
      </c>
      <c r="AC74" s="296">
        <f t="shared" si="15"/>
        <v>35461751.64181006</v>
      </c>
      <c r="AD74" s="296">
        <f t="shared" si="15"/>
        <v>35461751.64181006</v>
      </c>
      <c r="AE74" s="296">
        <f t="shared" si="15"/>
        <v>35461751.64181006</v>
      </c>
      <c r="AF74" s="296">
        <f t="shared" si="15"/>
        <v>35461751.64181006</v>
      </c>
      <c r="AG74" s="296">
        <f t="shared" si="15"/>
        <v>35461751.64181006</v>
      </c>
      <c r="AH74" s="296">
        <f t="shared" si="15"/>
        <v>-1162522.0728571431</v>
      </c>
      <c r="AI74" s="296">
        <f t="shared" si="15"/>
        <v>-1162522.0728571431</v>
      </c>
      <c r="AJ74" s="296">
        <f t="shared" si="15"/>
        <v>-1162522.0728571431</v>
      </c>
    </row>
    <row r="75" spans="1:36" s="277" customFormat="1" ht="15" x14ac:dyDescent="0.25">
      <c r="A75" s="369" t="s">
        <v>300</v>
      </c>
      <c r="B75" s="286">
        <f>-B74*$B$36</f>
        <v>0</v>
      </c>
      <c r="C75" s="286">
        <f t="shared" ref="C75:AJ75" si="16">-C74*$B$36</f>
        <v>17931.450571428613</v>
      </c>
      <c r="D75" s="286">
        <f t="shared" si="16"/>
        <v>17931.450571428613</v>
      </c>
      <c r="E75" s="286">
        <f t="shared" si="16"/>
        <v>-181068.54942857139</v>
      </c>
      <c r="F75" s="286">
        <f t="shared" si="16"/>
        <v>-181068.54942857139</v>
      </c>
      <c r="G75" s="286">
        <f t="shared" si="16"/>
        <v>-181068.54942857139</v>
      </c>
      <c r="H75" s="286">
        <f t="shared" si="16"/>
        <v>-181068.54942857139</v>
      </c>
      <c r="I75" s="286">
        <f t="shared" si="16"/>
        <v>-181068.54942857139</v>
      </c>
      <c r="J75" s="286">
        <f t="shared" si="16"/>
        <v>-181068.54942857139</v>
      </c>
      <c r="K75" s="286">
        <f t="shared" si="16"/>
        <v>-181068.54942857139</v>
      </c>
      <c r="L75" s="286">
        <f t="shared" si="16"/>
        <v>-181068.54942857139</v>
      </c>
      <c r="M75" s="286">
        <f t="shared" si="16"/>
        <v>-181068.54942857139</v>
      </c>
      <c r="N75" s="286">
        <f t="shared" si="16"/>
        <v>-181068.54942857139</v>
      </c>
      <c r="O75" s="286">
        <f t="shared" si="16"/>
        <v>-181068.54942857139</v>
      </c>
      <c r="P75" s="286">
        <f t="shared" si="16"/>
        <v>-181068.54942857139</v>
      </c>
      <c r="Q75" s="286">
        <f t="shared" si="16"/>
        <v>-3572228.9753648266</v>
      </c>
      <c r="R75" s="286">
        <f t="shared" si="16"/>
        <v>-3686683.788142914</v>
      </c>
      <c r="S75" s="286">
        <f t="shared" si="16"/>
        <v>-3804572.2453043447</v>
      </c>
      <c r="T75" s="286">
        <f t="shared" si="16"/>
        <v>-3925997.3561806176</v>
      </c>
      <c r="U75" s="286">
        <f t="shared" si="16"/>
        <v>-4051065.220383178</v>
      </c>
      <c r="V75" s="286">
        <f t="shared" si="16"/>
        <v>-4179885.1205118168</v>
      </c>
      <c r="W75" s="286">
        <f t="shared" si="16"/>
        <v>-4312569.6176443128</v>
      </c>
      <c r="X75" s="286">
        <f t="shared" si="16"/>
        <v>-4449234.6496907864</v>
      </c>
      <c r="Y75" s="286">
        <f t="shared" si="16"/>
        <v>-6291318.4078725744</v>
      </c>
      <c r="Z75" s="286">
        <f t="shared" si="16"/>
        <v>-7092350.3283620123</v>
      </c>
      <c r="AA75" s="286">
        <f t="shared" si="16"/>
        <v>-7092350.3283620123</v>
      </c>
      <c r="AB75" s="286">
        <f t="shared" si="16"/>
        <v>-7092350.3283620123</v>
      </c>
      <c r="AC75" s="286">
        <f t="shared" si="16"/>
        <v>-7092350.3283620123</v>
      </c>
      <c r="AD75" s="286">
        <f t="shared" si="16"/>
        <v>-7092350.3283620123</v>
      </c>
      <c r="AE75" s="286">
        <f t="shared" si="16"/>
        <v>-7092350.3283620123</v>
      </c>
      <c r="AF75" s="286">
        <f t="shared" si="16"/>
        <v>-7092350.3283620123</v>
      </c>
      <c r="AG75" s="286">
        <f t="shared" si="16"/>
        <v>-7092350.3283620123</v>
      </c>
      <c r="AH75" s="286">
        <f t="shared" si="16"/>
        <v>232504.41457142864</v>
      </c>
      <c r="AI75" s="286">
        <f t="shared" si="16"/>
        <v>232504.41457142864</v>
      </c>
      <c r="AJ75" s="286">
        <f t="shared" si="16"/>
        <v>232504.41457142864</v>
      </c>
    </row>
    <row r="76" spans="1:36" s="277" customFormat="1" ht="15" thickBot="1" x14ac:dyDescent="0.25">
      <c r="A76" s="371" t="s">
        <v>305</v>
      </c>
      <c r="B76" s="298">
        <f>B74+B75</f>
        <v>0</v>
      </c>
      <c r="C76" s="298">
        <f>C74+C75</f>
        <v>-71725.802285714453</v>
      </c>
      <c r="D76" s="298">
        <f>D74+D75</f>
        <v>-71725.802285714453</v>
      </c>
      <c r="E76" s="298">
        <f t="shared" ref="E76:AJ76" si="17">E74+E75</f>
        <v>724274.19771428558</v>
      </c>
      <c r="F76" s="298">
        <f t="shared" si="17"/>
        <v>724274.19771428558</v>
      </c>
      <c r="G76" s="298">
        <f t="shared" si="17"/>
        <v>724274.19771428558</v>
      </c>
      <c r="H76" s="298">
        <f t="shared" si="17"/>
        <v>724274.19771428558</v>
      </c>
      <c r="I76" s="298">
        <f t="shared" si="17"/>
        <v>724274.19771428558</v>
      </c>
      <c r="J76" s="298">
        <f t="shared" si="17"/>
        <v>724274.19771428558</v>
      </c>
      <c r="K76" s="298">
        <f t="shared" si="17"/>
        <v>724274.19771428558</v>
      </c>
      <c r="L76" s="298">
        <f t="shared" si="17"/>
        <v>724274.19771428558</v>
      </c>
      <c r="M76" s="298">
        <f t="shared" si="17"/>
        <v>724274.19771428558</v>
      </c>
      <c r="N76" s="298">
        <f t="shared" si="17"/>
        <v>724274.19771428558</v>
      </c>
      <c r="O76" s="298">
        <f t="shared" si="17"/>
        <v>724274.19771428558</v>
      </c>
      <c r="P76" s="298">
        <f t="shared" si="17"/>
        <v>724274.19771428558</v>
      </c>
      <c r="Q76" s="298">
        <f t="shared" si="17"/>
        <v>14288915.901459306</v>
      </c>
      <c r="R76" s="298">
        <f t="shared" si="17"/>
        <v>14746735.152571654</v>
      </c>
      <c r="S76" s="298">
        <f t="shared" si="17"/>
        <v>15218288.981217379</v>
      </c>
      <c r="T76" s="298">
        <f t="shared" si="17"/>
        <v>15703989.424722468</v>
      </c>
      <c r="U76" s="298">
        <f t="shared" si="17"/>
        <v>16204260.88153271</v>
      </c>
      <c r="V76" s="298">
        <f t="shared" si="17"/>
        <v>16719540.482047265</v>
      </c>
      <c r="W76" s="298">
        <f t="shared" si="17"/>
        <v>17250278.470577251</v>
      </c>
      <c r="X76" s="298">
        <f t="shared" si="17"/>
        <v>17796938.598763146</v>
      </c>
      <c r="Y76" s="298">
        <f t="shared" si="17"/>
        <v>25165273.631490298</v>
      </c>
      <c r="Z76" s="298">
        <f t="shared" si="17"/>
        <v>28369401.313448049</v>
      </c>
      <c r="AA76" s="298">
        <f t="shared" si="17"/>
        <v>28369401.313448049</v>
      </c>
      <c r="AB76" s="298">
        <f t="shared" si="17"/>
        <v>28369401.313448049</v>
      </c>
      <c r="AC76" s="298">
        <f t="shared" si="17"/>
        <v>28369401.313448049</v>
      </c>
      <c r="AD76" s="298">
        <f t="shared" si="17"/>
        <v>28369401.313448049</v>
      </c>
      <c r="AE76" s="298">
        <f t="shared" si="17"/>
        <v>28369401.313448049</v>
      </c>
      <c r="AF76" s="298">
        <f t="shared" si="17"/>
        <v>28369401.313448049</v>
      </c>
      <c r="AG76" s="298">
        <f t="shared" si="17"/>
        <v>28369401.313448049</v>
      </c>
      <c r="AH76" s="298">
        <f t="shared" si="17"/>
        <v>-930017.65828571445</v>
      </c>
      <c r="AI76" s="298">
        <f t="shared" si="17"/>
        <v>-930017.65828571445</v>
      </c>
      <c r="AJ76" s="298">
        <f t="shared" si="17"/>
        <v>-930017.65828571445</v>
      </c>
    </row>
    <row r="77" spans="1:36" s="277" customFormat="1" ht="16.5" thickBot="1" x14ac:dyDescent="0.25">
      <c r="A77" s="289"/>
      <c r="B77" s="299">
        <f>B105</f>
        <v>0.5</v>
      </c>
      <c r="C77" s="299">
        <f t="shared" ref="C77:AJ77" si="18">C105</f>
        <v>1.5</v>
      </c>
      <c r="D77" s="299">
        <f t="shared" si="18"/>
        <v>2.5</v>
      </c>
      <c r="E77" s="299">
        <f t="shared" si="18"/>
        <v>3.5</v>
      </c>
      <c r="F77" s="299">
        <f t="shared" si="18"/>
        <v>4.5</v>
      </c>
      <c r="G77" s="299">
        <f t="shared" si="18"/>
        <v>5.5</v>
      </c>
      <c r="H77" s="299">
        <f t="shared" si="18"/>
        <v>6.5</v>
      </c>
      <c r="I77" s="299">
        <f t="shared" si="18"/>
        <v>7.5</v>
      </c>
      <c r="J77" s="299">
        <f t="shared" si="18"/>
        <v>8.5</v>
      </c>
      <c r="K77" s="299">
        <f t="shared" si="18"/>
        <v>9.5</v>
      </c>
      <c r="L77" s="299">
        <f t="shared" si="18"/>
        <v>10.5</v>
      </c>
      <c r="M77" s="299">
        <f t="shared" si="18"/>
        <v>11.5</v>
      </c>
      <c r="N77" s="299">
        <f t="shared" si="18"/>
        <v>12.5</v>
      </c>
      <c r="O77" s="299">
        <f t="shared" si="18"/>
        <v>13.5</v>
      </c>
      <c r="P77" s="299">
        <f t="shared" si="18"/>
        <v>14.5</v>
      </c>
      <c r="Q77" s="299">
        <f t="shared" si="18"/>
        <v>15.5</v>
      </c>
      <c r="R77" s="299">
        <f t="shared" si="18"/>
        <v>16.5</v>
      </c>
      <c r="S77" s="299">
        <f t="shared" si="18"/>
        <v>17.5</v>
      </c>
      <c r="T77" s="299">
        <f t="shared" si="18"/>
        <v>18.5</v>
      </c>
      <c r="U77" s="299">
        <f t="shared" si="18"/>
        <v>19.5</v>
      </c>
      <c r="V77" s="299">
        <f t="shared" si="18"/>
        <v>20.5</v>
      </c>
      <c r="W77" s="299">
        <f t="shared" si="18"/>
        <v>21.5</v>
      </c>
      <c r="X77" s="299">
        <f t="shared" si="18"/>
        <v>22.5</v>
      </c>
      <c r="Y77" s="299">
        <f t="shared" si="18"/>
        <v>23.5</v>
      </c>
      <c r="Z77" s="299">
        <f t="shared" si="18"/>
        <v>24.5</v>
      </c>
      <c r="AA77" s="299">
        <f t="shared" si="18"/>
        <v>25.5</v>
      </c>
      <c r="AB77" s="299">
        <f t="shared" si="18"/>
        <v>26.5</v>
      </c>
      <c r="AC77" s="299">
        <f t="shared" si="18"/>
        <v>27.5</v>
      </c>
      <c r="AD77" s="299">
        <f t="shared" si="18"/>
        <v>28.5</v>
      </c>
      <c r="AE77" s="299">
        <f t="shared" si="18"/>
        <v>29.5</v>
      </c>
      <c r="AF77" s="299">
        <f t="shared" si="18"/>
        <v>30.5</v>
      </c>
      <c r="AG77" s="299">
        <f t="shared" si="18"/>
        <v>31.5</v>
      </c>
      <c r="AH77" s="299">
        <f t="shared" si="18"/>
        <v>32.5</v>
      </c>
      <c r="AI77" s="299">
        <f t="shared" si="18"/>
        <v>33.5</v>
      </c>
      <c r="AJ77" s="299">
        <f t="shared" si="18"/>
        <v>34.5</v>
      </c>
    </row>
    <row r="78" spans="1:36" s="277" customFormat="1" x14ac:dyDescent="0.2">
      <c r="A78" s="372" t="s">
        <v>304</v>
      </c>
      <c r="B78" s="167">
        <v>1</v>
      </c>
      <c r="C78" s="167">
        <v>2</v>
      </c>
      <c r="D78" s="167">
        <v>3</v>
      </c>
      <c r="E78" s="167">
        <v>4</v>
      </c>
      <c r="F78" s="167">
        <v>5</v>
      </c>
      <c r="G78" s="167">
        <v>6</v>
      </c>
      <c r="H78" s="167">
        <v>7</v>
      </c>
      <c r="I78" s="167">
        <v>8</v>
      </c>
      <c r="J78" s="167">
        <v>9</v>
      </c>
      <c r="K78" s="167">
        <v>10</v>
      </c>
      <c r="L78" s="167">
        <v>11</v>
      </c>
      <c r="M78" s="167">
        <v>12</v>
      </c>
      <c r="N78" s="167">
        <v>13</v>
      </c>
      <c r="O78" s="167">
        <v>14</v>
      </c>
      <c r="P78" s="167">
        <v>15</v>
      </c>
      <c r="Q78" s="167">
        <v>16</v>
      </c>
      <c r="R78" s="167">
        <v>17</v>
      </c>
      <c r="S78" s="167">
        <v>18</v>
      </c>
      <c r="T78" s="167">
        <v>19</v>
      </c>
      <c r="U78" s="167">
        <v>20</v>
      </c>
      <c r="V78" s="167">
        <v>21</v>
      </c>
      <c r="W78" s="167">
        <v>22</v>
      </c>
      <c r="X78" s="167">
        <v>23</v>
      </c>
      <c r="Y78" s="167">
        <v>24</v>
      </c>
      <c r="Z78" s="167">
        <v>25</v>
      </c>
      <c r="AA78" s="167">
        <v>26</v>
      </c>
      <c r="AB78" s="167">
        <v>27</v>
      </c>
      <c r="AC78" s="167">
        <v>28</v>
      </c>
      <c r="AD78" s="167">
        <v>29</v>
      </c>
      <c r="AE78" s="167">
        <v>30</v>
      </c>
      <c r="AF78" s="167">
        <v>31</v>
      </c>
      <c r="AG78" s="167">
        <v>32</v>
      </c>
      <c r="AH78" s="167">
        <v>33</v>
      </c>
      <c r="AI78" s="167">
        <v>34</v>
      </c>
      <c r="AJ78" s="167">
        <v>35</v>
      </c>
    </row>
    <row r="79" spans="1:36" s="277" customFormat="1" ht="28.5" x14ac:dyDescent="0.2">
      <c r="A79" s="368" t="s">
        <v>303</v>
      </c>
      <c r="B79" s="296">
        <f>B72</f>
        <v>0</v>
      </c>
      <c r="C79" s="296">
        <f>C72</f>
        <v>-89657.252857143059</v>
      </c>
      <c r="D79" s="296">
        <f>D72</f>
        <v>-89657.252857143059</v>
      </c>
      <c r="E79" s="296">
        <f t="shared" ref="E79:AD79" si="19">E72</f>
        <v>905342.74714285694</v>
      </c>
      <c r="F79" s="296">
        <f t="shared" si="19"/>
        <v>905342.74714285694</v>
      </c>
      <c r="G79" s="296">
        <f t="shared" si="19"/>
        <v>905342.74714285694</v>
      </c>
      <c r="H79" s="296">
        <f t="shared" si="19"/>
        <v>905342.74714285694</v>
      </c>
      <c r="I79" s="296">
        <f t="shared" si="19"/>
        <v>905342.74714285694</v>
      </c>
      <c r="J79" s="296">
        <f t="shared" si="19"/>
        <v>905342.74714285694</v>
      </c>
      <c r="K79" s="296">
        <f t="shared" si="19"/>
        <v>905342.74714285694</v>
      </c>
      <c r="L79" s="296">
        <f t="shared" si="19"/>
        <v>905342.74714285694</v>
      </c>
      <c r="M79" s="296">
        <f t="shared" si="19"/>
        <v>905342.74714285694</v>
      </c>
      <c r="N79" s="296">
        <f t="shared" si="19"/>
        <v>905342.74714285694</v>
      </c>
      <c r="O79" s="296">
        <f t="shared" si="19"/>
        <v>905342.74714285694</v>
      </c>
      <c r="P79" s="296">
        <f t="shared" si="19"/>
        <v>905342.74714285694</v>
      </c>
      <c r="Q79" s="296">
        <f t="shared" si="19"/>
        <v>17861144.876824133</v>
      </c>
      <c r="R79" s="296">
        <f t="shared" si="19"/>
        <v>18433418.940714568</v>
      </c>
      <c r="S79" s="296">
        <f t="shared" si="19"/>
        <v>19022861.226521723</v>
      </c>
      <c r="T79" s="296">
        <f t="shared" si="19"/>
        <v>19629986.780903086</v>
      </c>
      <c r="U79" s="296">
        <f t="shared" si="19"/>
        <v>20255326.101915888</v>
      </c>
      <c r="V79" s="296">
        <f t="shared" si="19"/>
        <v>20899425.602559082</v>
      </c>
      <c r="W79" s="296">
        <f t="shared" si="19"/>
        <v>21562848.088221565</v>
      </c>
      <c r="X79" s="296">
        <f t="shared" si="19"/>
        <v>22246173.24845393</v>
      </c>
      <c r="Y79" s="296">
        <f t="shared" si="19"/>
        <v>31456592.03936287</v>
      </c>
      <c r="Z79" s="296">
        <f t="shared" si="19"/>
        <v>35461751.64181006</v>
      </c>
      <c r="AA79" s="296">
        <f t="shared" si="19"/>
        <v>35461751.64181006</v>
      </c>
      <c r="AB79" s="296">
        <f t="shared" si="19"/>
        <v>35461751.64181006</v>
      </c>
      <c r="AC79" s="296">
        <f t="shared" si="19"/>
        <v>35461751.64181006</v>
      </c>
      <c r="AD79" s="296">
        <f t="shared" si="19"/>
        <v>35461751.64181006</v>
      </c>
      <c r="AE79" s="296">
        <f>AE72</f>
        <v>35461751.64181006</v>
      </c>
      <c r="AF79" s="296">
        <f t="shared" ref="AF79:AJ79" si="20">AF72</f>
        <v>35461751.64181006</v>
      </c>
      <c r="AG79" s="296">
        <f t="shared" si="20"/>
        <v>35461751.64181006</v>
      </c>
      <c r="AH79" s="296">
        <f t="shared" si="20"/>
        <v>-1162522.0728571431</v>
      </c>
      <c r="AI79" s="296">
        <f t="shared" si="20"/>
        <v>-1162522.0728571431</v>
      </c>
      <c r="AJ79" s="296">
        <f t="shared" si="20"/>
        <v>-1162522.0728571431</v>
      </c>
    </row>
    <row r="80" spans="1:36" s="277" customFormat="1" ht="15" x14ac:dyDescent="0.25">
      <c r="A80" s="369" t="s">
        <v>302</v>
      </c>
      <c r="B80" s="286">
        <f>-B71</f>
        <v>0</v>
      </c>
      <c r="C80" s="286">
        <f t="shared" ref="C80:AJ80" si="21">-C71</f>
        <v>1214657.2528571431</v>
      </c>
      <c r="D80" s="286">
        <f t="shared" si="21"/>
        <v>1214657.2528571431</v>
      </c>
      <c r="E80" s="286">
        <f t="shared" si="21"/>
        <v>1214657.2528571431</v>
      </c>
      <c r="F80" s="286">
        <f t="shared" si="21"/>
        <v>1214657.2528571431</v>
      </c>
      <c r="G80" s="286">
        <f t="shared" si="21"/>
        <v>1214657.2528571431</v>
      </c>
      <c r="H80" s="286">
        <f t="shared" si="21"/>
        <v>1214657.2528571431</v>
      </c>
      <c r="I80" s="286">
        <f t="shared" si="21"/>
        <v>1214657.2528571431</v>
      </c>
      <c r="J80" s="286">
        <f t="shared" si="21"/>
        <v>1214657.2528571431</v>
      </c>
      <c r="K80" s="286">
        <f t="shared" si="21"/>
        <v>1214657.2528571431</v>
      </c>
      <c r="L80" s="286">
        <f t="shared" si="21"/>
        <v>1214657.2528571431</v>
      </c>
      <c r="M80" s="286">
        <f t="shared" si="21"/>
        <v>1214657.2528571431</v>
      </c>
      <c r="N80" s="286">
        <f t="shared" si="21"/>
        <v>1214657.2528571431</v>
      </c>
      <c r="O80" s="286">
        <f t="shared" si="21"/>
        <v>1214657.2528571431</v>
      </c>
      <c r="P80" s="286">
        <f t="shared" si="21"/>
        <v>1214657.2528571431</v>
      </c>
      <c r="Q80" s="286">
        <f t="shared" si="21"/>
        <v>1214657.2528571431</v>
      </c>
      <c r="R80" s="286">
        <f t="shared" si="21"/>
        <v>1214657.2528571431</v>
      </c>
      <c r="S80" s="286">
        <f t="shared" si="21"/>
        <v>1214657.2528571431</v>
      </c>
      <c r="T80" s="286">
        <f t="shared" si="21"/>
        <v>1214657.2528571431</v>
      </c>
      <c r="U80" s="286">
        <f t="shared" si="21"/>
        <v>1214657.2528571431</v>
      </c>
      <c r="V80" s="286">
        <f t="shared" si="21"/>
        <v>1214657.2528571431</v>
      </c>
      <c r="W80" s="286">
        <f t="shared" si="21"/>
        <v>1214657.2528571431</v>
      </c>
      <c r="X80" s="286">
        <f t="shared" si="21"/>
        <v>1214657.2528571431</v>
      </c>
      <c r="Y80" s="286">
        <f t="shared" si="21"/>
        <v>1214657.2528571431</v>
      </c>
      <c r="Z80" s="286">
        <f t="shared" si="21"/>
        <v>1214657.2528571431</v>
      </c>
      <c r="AA80" s="286">
        <f t="shared" si="21"/>
        <v>1214657.2528571431</v>
      </c>
      <c r="AB80" s="286">
        <f t="shared" si="21"/>
        <v>1214657.2528571431</v>
      </c>
      <c r="AC80" s="286">
        <f t="shared" si="21"/>
        <v>1214657.2528571431</v>
      </c>
      <c r="AD80" s="286">
        <f t="shared" si="21"/>
        <v>1214657.2528571431</v>
      </c>
      <c r="AE80" s="286">
        <f t="shared" si="21"/>
        <v>1214657.2528571431</v>
      </c>
      <c r="AF80" s="286">
        <f t="shared" si="21"/>
        <v>1214657.2528571431</v>
      </c>
      <c r="AG80" s="286">
        <f t="shared" si="21"/>
        <v>1214657.2528571431</v>
      </c>
      <c r="AH80" s="286">
        <f t="shared" si="21"/>
        <v>1214657.2528571431</v>
      </c>
      <c r="AI80" s="286">
        <f t="shared" si="21"/>
        <v>1214657.2528571431</v>
      </c>
      <c r="AJ80" s="286">
        <f t="shared" si="21"/>
        <v>1214657.2528571431</v>
      </c>
    </row>
    <row r="81" spans="1:36" s="277" customFormat="1" ht="15" x14ac:dyDescent="0.25">
      <c r="A81" s="369" t="s">
        <v>301</v>
      </c>
      <c r="B81" s="286">
        <f>B73</f>
        <v>0</v>
      </c>
      <c r="C81" s="286">
        <f t="shared" ref="C81:AJ81" si="22">C73</f>
        <v>0</v>
      </c>
      <c r="D81" s="286">
        <f t="shared" si="22"/>
        <v>0</v>
      </c>
      <c r="E81" s="286">
        <f t="shared" si="22"/>
        <v>0</v>
      </c>
      <c r="F81" s="286">
        <f t="shared" si="22"/>
        <v>0</v>
      </c>
      <c r="G81" s="286">
        <f t="shared" si="22"/>
        <v>0</v>
      </c>
      <c r="H81" s="286">
        <f t="shared" si="22"/>
        <v>0</v>
      </c>
      <c r="I81" s="286">
        <f t="shared" si="22"/>
        <v>0</v>
      </c>
      <c r="J81" s="286">
        <f t="shared" si="22"/>
        <v>0</v>
      </c>
      <c r="K81" s="286">
        <f t="shared" si="22"/>
        <v>0</v>
      </c>
      <c r="L81" s="286">
        <f t="shared" si="22"/>
        <v>0</v>
      </c>
      <c r="M81" s="286">
        <f t="shared" si="22"/>
        <v>0</v>
      </c>
      <c r="N81" s="286">
        <f t="shared" si="22"/>
        <v>0</v>
      </c>
      <c r="O81" s="286">
        <f t="shared" si="22"/>
        <v>0</v>
      </c>
      <c r="P81" s="286">
        <f t="shared" si="22"/>
        <v>0</v>
      </c>
      <c r="Q81" s="286">
        <f t="shared" si="22"/>
        <v>0</v>
      </c>
      <c r="R81" s="286">
        <f t="shared" si="22"/>
        <v>0</v>
      </c>
      <c r="S81" s="286">
        <f t="shared" si="22"/>
        <v>0</v>
      </c>
      <c r="T81" s="286">
        <f t="shared" si="22"/>
        <v>0</v>
      </c>
      <c r="U81" s="286">
        <f t="shared" si="22"/>
        <v>0</v>
      </c>
      <c r="V81" s="286">
        <f t="shared" si="22"/>
        <v>0</v>
      </c>
      <c r="W81" s="286">
        <f t="shared" si="22"/>
        <v>0</v>
      </c>
      <c r="X81" s="286">
        <f t="shared" si="22"/>
        <v>0</v>
      </c>
      <c r="Y81" s="286">
        <f t="shared" si="22"/>
        <v>0</v>
      </c>
      <c r="Z81" s="286">
        <f t="shared" si="22"/>
        <v>0</v>
      </c>
      <c r="AA81" s="286">
        <f t="shared" si="22"/>
        <v>0</v>
      </c>
      <c r="AB81" s="286">
        <f t="shared" si="22"/>
        <v>0</v>
      </c>
      <c r="AC81" s="286">
        <f t="shared" si="22"/>
        <v>0</v>
      </c>
      <c r="AD81" s="286">
        <f t="shared" si="22"/>
        <v>0</v>
      </c>
      <c r="AE81" s="286">
        <f t="shared" si="22"/>
        <v>0</v>
      </c>
      <c r="AF81" s="286">
        <f t="shared" si="22"/>
        <v>0</v>
      </c>
      <c r="AG81" s="286">
        <f t="shared" si="22"/>
        <v>0</v>
      </c>
      <c r="AH81" s="286">
        <f t="shared" si="22"/>
        <v>0</v>
      </c>
      <c r="AI81" s="286">
        <f t="shared" si="22"/>
        <v>0</v>
      </c>
      <c r="AJ81" s="286">
        <f t="shared" si="22"/>
        <v>0</v>
      </c>
    </row>
    <row r="82" spans="1:36" s="277" customFormat="1" ht="15" x14ac:dyDescent="0.25">
      <c r="A82" s="369" t="s">
        <v>300</v>
      </c>
      <c r="B82" s="286">
        <f>IF(SUM($B$75:B75)+SUM($A$82:A82)&gt;0,0,SUM($B$75:B75)-SUM($A$82:A82))</f>
        <v>0</v>
      </c>
      <c r="C82" s="286">
        <f>IF(SUM($B$75:C75)+SUM($A$82:B82)&gt;0,0,SUM($B$75:C75)-SUM($A$82:B82))</f>
        <v>0</v>
      </c>
      <c r="D82" s="286">
        <f>IF(SUM($B$75:D75)+SUM($A$82:C82)&gt;0,0,SUM($B$75:D75)-SUM($A$82:C82))</f>
        <v>0</v>
      </c>
      <c r="E82" s="286">
        <f>IF(SUM($B$75:E75)+SUM($A$82:D82)&gt;0,0,SUM($B$75:E75)-SUM($A$82:D82))</f>
        <v>-145205.64828571415</v>
      </c>
      <c r="F82" s="286">
        <f>IF(SUM($B$75:F75)+SUM($A$82:E82)&gt;0,0,SUM($B$75:F75)-SUM($A$82:E82))</f>
        <v>-181068.54942857142</v>
      </c>
      <c r="G82" s="286">
        <f>IF(SUM($B$75:G75)+SUM($A$82:F82)&gt;0,0,SUM($B$75:G75)-SUM($A$82:F82))</f>
        <v>-181068.54942857136</v>
      </c>
      <c r="H82" s="286">
        <f>IF(SUM($B$75:H75)+SUM($A$82:G82)&gt;0,0,SUM($B$75:H75)-SUM($A$82:G82))</f>
        <v>-181068.54942857136</v>
      </c>
      <c r="I82" s="286">
        <f>IF(SUM($B$75:I75)+SUM($A$82:H82)&gt;0,0,SUM($B$75:I75)-SUM($A$82:H82))</f>
        <v>-181068.54942857136</v>
      </c>
      <c r="J82" s="286">
        <f>IF(SUM($B$75:J75)+SUM($A$82:I82)&gt;0,0,SUM($B$75:J75)-SUM($A$82:I82))</f>
        <v>-181068.54942857148</v>
      </c>
      <c r="K82" s="286">
        <f>IF(SUM($B$75:K75)+SUM($A$82:J82)&gt;0,0,SUM($B$75:K75)-SUM($A$82:J82))</f>
        <v>-181068.54942857148</v>
      </c>
      <c r="L82" s="286">
        <f>IF(SUM($B$75:L75)+SUM($A$82:K82)&gt;0,0,SUM($B$75:L75)-SUM($A$82:K82))</f>
        <v>-181068.54942857148</v>
      </c>
      <c r="M82" s="286">
        <f>IF(SUM($B$75:M75)+SUM($A$82:L82)&gt;0,0,SUM($B$75:M75)-SUM($A$82:L82))</f>
        <v>-181068.54942857148</v>
      </c>
      <c r="N82" s="286">
        <f>IF(SUM($B$75:N75)+SUM($A$82:M82)&gt;0,0,SUM($B$75:N75)-SUM($A$82:M82))</f>
        <v>-181068.54942857148</v>
      </c>
      <c r="O82" s="286">
        <f>IF(SUM($B$75:O75)+SUM($A$82:N82)&gt;0,0,SUM($B$75:O75)-SUM($A$82:N82))</f>
        <v>-181068.54942857148</v>
      </c>
      <c r="P82" s="286">
        <f>IF(SUM($B$75:P75)+SUM($A$82:O82)&gt;0,0,SUM($B$75:P75)-SUM($A$82:O82))</f>
        <v>-181068.54942857125</v>
      </c>
      <c r="Q82" s="286">
        <f>IF(SUM($B$75:Q75)+SUM($A$82:P82)&gt;0,0,SUM($B$75:Q75)-SUM($A$82:P82))</f>
        <v>-3572228.9753648266</v>
      </c>
      <c r="R82" s="286">
        <f>IF(SUM($B$75:R75)+SUM($A$82:Q82)&gt;0,0,SUM($B$75:R75)-SUM($A$82:Q82))</f>
        <v>-3686683.788142914</v>
      </c>
      <c r="S82" s="286">
        <f>IF(SUM($B$75:S75)+SUM($A$82:R82)&gt;0,0,SUM($B$75:S75)-SUM($A$82:R82))</f>
        <v>-3804572.2453043442</v>
      </c>
      <c r="T82" s="286">
        <f>IF(SUM($B$75:T75)+SUM($A$82:S82)&gt;0,0,SUM($B$75:T75)-SUM($A$82:S82))</f>
        <v>-3925997.3561806176</v>
      </c>
      <c r="U82" s="286">
        <f>IF(SUM($B$75:U75)+SUM($A$82:T82)&gt;0,0,SUM($B$75:U75)-SUM($A$82:T82))</f>
        <v>-4051065.2203831784</v>
      </c>
      <c r="V82" s="286">
        <f>IF(SUM($B$75:V75)+SUM($A$82:U82)&gt;0,0,SUM($B$75:V75)-SUM($A$82:U82))</f>
        <v>-4179885.1205118187</v>
      </c>
      <c r="W82" s="286">
        <f>IF(SUM($B$75:W75)+SUM($A$82:V82)&gt;0,0,SUM($B$75:W75)-SUM($A$82:V82))</f>
        <v>-4312569.6176443137</v>
      </c>
      <c r="X82" s="286">
        <f>IF(SUM($B$75:X75)+SUM($A$82:W82)&gt;0,0,SUM($B$75:X75)-SUM($A$82:W82))</f>
        <v>-4449234.6496907882</v>
      </c>
      <c r="Y82" s="286">
        <f>IF(SUM($B$75:Y75)+SUM($A$82:X82)&gt;0,0,SUM($B$75:Y75)-SUM($A$82:X82))</f>
        <v>-6291318.4078725725</v>
      </c>
      <c r="Z82" s="286">
        <f>IF(SUM($B$75:Z75)+SUM($A$82:Y82)&gt;0,0,SUM($B$75:Z75)-SUM($A$82:Y82))</f>
        <v>-7092350.3283620104</v>
      </c>
      <c r="AA82" s="286">
        <f>IF(SUM($B$75:AA75)+SUM($A$82:Z82)&gt;0,0,SUM($B$75:AA75)-SUM($A$82:Z82))</f>
        <v>-7092350.3283620104</v>
      </c>
      <c r="AB82" s="286">
        <f>IF(SUM($B$75:AB75)+SUM($A$82:AA82)&gt;0,0,SUM($B$75:AB75)-SUM($A$82:AA82))</f>
        <v>-7092350.3283620104</v>
      </c>
      <c r="AC82" s="286">
        <f>IF(SUM($B$75:AC75)+SUM($A$82:AB82)&gt;0,0,SUM($B$75:AC75)-SUM($A$82:AB82))</f>
        <v>-7092350.3283620179</v>
      </c>
      <c r="AD82" s="286">
        <f>IF(SUM($B$75:AD75)+SUM($A$82:AC82)&gt;0,0,SUM($B$75:AD75)-SUM($A$82:AC82))</f>
        <v>-7092350.3283620179</v>
      </c>
      <c r="AE82" s="286">
        <f>IF(SUM($B$75:AE75)+SUM($A$82:AD82)&gt;0,0,SUM($B$75:AE75)-SUM($A$82:AD82))</f>
        <v>-7092350.3283620179</v>
      </c>
      <c r="AF82" s="286">
        <f>IF(SUM($B$75:AF75)+SUM($A$82:AE82)&gt;0,0,SUM($B$75:AF75)-SUM($A$82:AE82))</f>
        <v>-7092350.3283620179</v>
      </c>
      <c r="AG82" s="286">
        <f>IF(SUM($B$75:AG75)+SUM($A$82:AF82)&gt;0,0,SUM($B$75:AG75)-SUM($A$82:AF82))</f>
        <v>-7092350.3283620179</v>
      </c>
      <c r="AH82" s="286">
        <f>IF(SUM($B$75:AH75)+SUM($A$82:AG82)&gt;0,0,SUM($B$75:AH75)-SUM($A$82:AG82))</f>
        <v>232504.41457143426</v>
      </c>
      <c r="AI82" s="286">
        <f>IF(SUM($B$75:AI75)+SUM($A$82:AH82)&gt;0,0,SUM($B$75:AI75)-SUM($A$82:AH82))</f>
        <v>232504.41457143426</v>
      </c>
      <c r="AJ82" s="286">
        <f>IF(SUM($B$75:AJ75)+SUM($A$82:AI82)&gt;0,0,SUM($B$75:AJ75)-SUM($A$82:AI82))</f>
        <v>232504.41457143426</v>
      </c>
    </row>
    <row r="83" spans="1:36" s="277" customFormat="1" ht="15" x14ac:dyDescent="0.25">
      <c r="A83" s="369" t="s">
        <v>299</v>
      </c>
      <c r="B83" s="286"/>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286"/>
    </row>
    <row r="84" spans="1:36" s="277" customFormat="1" ht="15" x14ac:dyDescent="0.25">
      <c r="A84" s="369" t="s">
        <v>298</v>
      </c>
      <c r="B84" s="300"/>
      <c r="C84" s="300"/>
      <c r="D84" s="300"/>
      <c r="E84" s="300"/>
      <c r="F84" s="300"/>
      <c r="G84" s="300"/>
      <c r="H84" s="300"/>
      <c r="I84" s="300"/>
      <c r="J84" s="300"/>
      <c r="K84" s="300"/>
      <c r="L84" s="300"/>
      <c r="M84" s="300"/>
      <c r="N84" s="300"/>
      <c r="O84" s="300"/>
      <c r="P84" s="300"/>
      <c r="Q84" s="300">
        <f t="shared" ref="Q84:AJ84" si="23">-(Q62-P62)*$B$39</f>
        <v>-1695580.2129681278</v>
      </c>
      <c r="R84" s="300">
        <f t="shared" si="23"/>
        <v>-57227.406389043485</v>
      </c>
      <c r="S84" s="300">
        <f t="shared" si="23"/>
        <v>-58944.228580715135</v>
      </c>
      <c r="T84" s="300">
        <f t="shared" si="23"/>
        <v>-60712.555438136311</v>
      </c>
      <c r="U84" s="300">
        <f t="shared" si="23"/>
        <v>-62533.932101280618</v>
      </c>
      <c r="V84" s="300">
        <f t="shared" si="23"/>
        <v>-64409.950064319004</v>
      </c>
      <c r="W84" s="300">
        <f t="shared" si="23"/>
        <v>-66342.248566248643</v>
      </c>
      <c r="X84" s="300">
        <f t="shared" si="23"/>
        <v>-68332.516023236516</v>
      </c>
      <c r="Y84" s="300">
        <f t="shared" si="23"/>
        <v>-921041.87909089366</v>
      </c>
      <c r="Z84" s="300">
        <f t="shared" si="23"/>
        <v>-400515.96024471894</v>
      </c>
      <c r="AA84" s="300">
        <f t="shared" si="23"/>
        <v>0</v>
      </c>
      <c r="AB84" s="300">
        <f t="shared" si="23"/>
        <v>0</v>
      </c>
      <c r="AC84" s="300">
        <f t="shared" si="23"/>
        <v>0</v>
      </c>
      <c r="AD84" s="300">
        <f t="shared" si="23"/>
        <v>0</v>
      </c>
      <c r="AE84" s="300">
        <f t="shared" si="23"/>
        <v>0</v>
      </c>
      <c r="AF84" s="300">
        <f t="shared" si="23"/>
        <v>0</v>
      </c>
      <c r="AG84" s="300">
        <f t="shared" si="23"/>
        <v>0</v>
      </c>
      <c r="AH84" s="300">
        <f t="shared" si="23"/>
        <v>3662427.3714667205</v>
      </c>
      <c r="AI84" s="300">
        <f t="shared" si="23"/>
        <v>0</v>
      </c>
      <c r="AJ84" s="300">
        <f t="shared" si="23"/>
        <v>0</v>
      </c>
    </row>
    <row r="85" spans="1:36" s="294" customFormat="1" x14ac:dyDescent="0.25">
      <c r="A85" s="301" t="s">
        <v>576</v>
      </c>
      <c r="B85" s="302">
        <f>-'6.2. Паспорт фин осв ввод'!H30*1000000</f>
        <v>-8502600.7700000014</v>
      </c>
      <c r="C85" s="302">
        <f>-'6.2. Паспорт фин осв ввод'!K30*1000000</f>
        <v>0</v>
      </c>
      <c r="D85" s="297"/>
      <c r="E85" s="297"/>
      <c r="F85" s="297"/>
      <c r="G85" s="297"/>
      <c r="H85" s="297"/>
      <c r="I85" s="297"/>
      <c r="J85" s="297"/>
      <c r="K85" s="297"/>
      <c r="L85" s="297"/>
      <c r="M85" s="297"/>
      <c r="N85" s="297"/>
      <c r="O85" s="297"/>
      <c r="P85" s="297"/>
      <c r="Q85" s="297"/>
      <c r="R85" s="297"/>
      <c r="S85" s="297"/>
      <c r="T85" s="297"/>
      <c r="U85" s="297"/>
      <c r="V85" s="297"/>
      <c r="W85" s="297"/>
      <c r="X85" s="297"/>
      <c r="Y85" s="297"/>
      <c r="Z85" s="297"/>
      <c r="AA85" s="297"/>
      <c r="AB85" s="297"/>
      <c r="AC85" s="373"/>
      <c r="AD85" s="373"/>
      <c r="AE85" s="373"/>
      <c r="AF85" s="373"/>
      <c r="AG85" s="373"/>
      <c r="AH85" s="373"/>
      <c r="AI85" s="373"/>
      <c r="AJ85" s="373"/>
    </row>
    <row r="86" spans="1:36" s="277" customFormat="1" ht="15" x14ac:dyDescent="0.25">
      <c r="A86" s="369" t="s">
        <v>297</v>
      </c>
      <c r="B86" s="286">
        <f>B57-B58</f>
        <v>0</v>
      </c>
      <c r="C86" s="286">
        <f t="shared" ref="C86:AJ86" si="24">C57-C58</f>
        <v>0</v>
      </c>
      <c r="D86" s="286">
        <f t="shared" si="24"/>
        <v>0</v>
      </c>
      <c r="E86" s="286">
        <f t="shared" si="24"/>
        <v>0</v>
      </c>
      <c r="F86" s="286">
        <f t="shared" si="24"/>
        <v>0</v>
      </c>
      <c r="G86" s="286">
        <f t="shared" si="24"/>
        <v>0</v>
      </c>
      <c r="H86" s="286">
        <f t="shared" si="24"/>
        <v>0</v>
      </c>
      <c r="I86" s="286">
        <f t="shared" si="24"/>
        <v>0</v>
      </c>
      <c r="J86" s="286">
        <f t="shared" si="24"/>
        <v>0</v>
      </c>
      <c r="K86" s="286">
        <f t="shared" si="24"/>
        <v>0</v>
      </c>
      <c r="L86" s="286">
        <f t="shared" si="24"/>
        <v>0</v>
      </c>
      <c r="M86" s="286">
        <f t="shared" si="24"/>
        <v>0</v>
      </c>
      <c r="N86" s="286">
        <f t="shared" si="24"/>
        <v>0</v>
      </c>
      <c r="O86" s="286">
        <f t="shared" si="24"/>
        <v>0</v>
      </c>
      <c r="P86" s="286">
        <f t="shared" si="24"/>
        <v>0</v>
      </c>
      <c r="Q86" s="286">
        <f t="shared" si="24"/>
        <v>0</v>
      </c>
      <c r="R86" s="286">
        <f t="shared" si="24"/>
        <v>0</v>
      </c>
      <c r="S86" s="286">
        <f t="shared" si="24"/>
        <v>0</v>
      </c>
      <c r="T86" s="286">
        <f t="shared" si="24"/>
        <v>0</v>
      </c>
      <c r="U86" s="286">
        <f t="shared" si="24"/>
        <v>0</v>
      </c>
      <c r="V86" s="286">
        <f t="shared" si="24"/>
        <v>0</v>
      </c>
      <c r="W86" s="286">
        <f t="shared" si="24"/>
        <v>0</v>
      </c>
      <c r="X86" s="286">
        <f t="shared" si="24"/>
        <v>0</v>
      </c>
      <c r="Y86" s="286">
        <f t="shared" si="24"/>
        <v>0</v>
      </c>
      <c r="Z86" s="286">
        <f t="shared" si="24"/>
        <v>0</v>
      </c>
      <c r="AA86" s="286">
        <f t="shared" si="24"/>
        <v>0</v>
      </c>
      <c r="AB86" s="286">
        <f t="shared" si="24"/>
        <v>0</v>
      </c>
      <c r="AC86" s="286">
        <f t="shared" si="24"/>
        <v>0</v>
      </c>
      <c r="AD86" s="286">
        <f t="shared" si="24"/>
        <v>0</v>
      </c>
      <c r="AE86" s="286">
        <f t="shared" si="24"/>
        <v>0</v>
      </c>
      <c r="AF86" s="286">
        <f t="shared" si="24"/>
        <v>0</v>
      </c>
      <c r="AG86" s="286">
        <f t="shared" si="24"/>
        <v>0</v>
      </c>
      <c r="AH86" s="286">
        <f t="shared" si="24"/>
        <v>0</v>
      </c>
      <c r="AI86" s="286">
        <f t="shared" si="24"/>
        <v>0</v>
      </c>
      <c r="AJ86" s="286">
        <f t="shared" si="24"/>
        <v>0</v>
      </c>
    </row>
    <row r="87" spans="1:36" s="277" customFormat="1" ht="14.25" x14ac:dyDescent="0.2">
      <c r="A87" s="370" t="s">
        <v>296</v>
      </c>
      <c r="B87" s="296">
        <f>SUM(B79:B86)</f>
        <v>-8502600.7700000014</v>
      </c>
      <c r="C87" s="296">
        <f>SUM(C79:C86)</f>
        <v>1125000</v>
      </c>
      <c r="D87" s="296">
        <f>SUM(D79:D86)</f>
        <v>1125000</v>
      </c>
      <c r="E87" s="296">
        <f>SUM(E79:E86)</f>
        <v>1974794.3517142858</v>
      </c>
      <c r="F87" s="296">
        <f>SUM(F79:F86)</f>
        <v>1938931.4505714285</v>
      </c>
      <c r="G87" s="296">
        <f t="shared" ref="G87:AJ87" si="25">SUM(G79:G86)</f>
        <v>1938931.4505714285</v>
      </c>
      <c r="H87" s="296">
        <f t="shared" si="25"/>
        <v>1938931.4505714285</v>
      </c>
      <c r="I87" s="296">
        <f t="shared" si="25"/>
        <v>1938931.4505714285</v>
      </c>
      <c r="J87" s="296">
        <f t="shared" si="25"/>
        <v>1938931.4505714285</v>
      </c>
      <c r="K87" s="296">
        <f t="shared" si="25"/>
        <v>1938931.4505714285</v>
      </c>
      <c r="L87" s="296">
        <f t="shared" si="25"/>
        <v>1938931.4505714285</v>
      </c>
      <c r="M87" s="296">
        <f t="shared" si="25"/>
        <v>1938931.4505714285</v>
      </c>
      <c r="N87" s="296">
        <f t="shared" si="25"/>
        <v>1938931.4505714285</v>
      </c>
      <c r="O87" s="296">
        <f t="shared" si="25"/>
        <v>1938931.4505714285</v>
      </c>
      <c r="P87" s="296">
        <f t="shared" si="25"/>
        <v>1938931.4505714288</v>
      </c>
      <c r="Q87" s="296">
        <f t="shared" si="25"/>
        <v>13807992.94134832</v>
      </c>
      <c r="R87" s="296">
        <f t="shared" si="25"/>
        <v>15904164.999039752</v>
      </c>
      <c r="S87" s="296">
        <f t="shared" si="25"/>
        <v>16374002.005493805</v>
      </c>
      <c r="T87" s="296">
        <f t="shared" si="25"/>
        <v>16857934.122141477</v>
      </c>
      <c r="U87" s="296">
        <f t="shared" si="25"/>
        <v>17356384.202288572</v>
      </c>
      <c r="V87" s="296">
        <f t="shared" si="25"/>
        <v>17869787.784840085</v>
      </c>
      <c r="W87" s="296">
        <f t="shared" si="25"/>
        <v>18398593.474868145</v>
      </c>
      <c r="X87" s="296">
        <f t="shared" si="25"/>
        <v>18943263.335597046</v>
      </c>
      <c r="Y87" s="296">
        <f t="shared" si="25"/>
        <v>25458889.005256545</v>
      </c>
      <c r="Z87" s="296">
        <f t="shared" si="25"/>
        <v>29183542.606060471</v>
      </c>
      <c r="AA87" s="296">
        <f t="shared" si="25"/>
        <v>29584058.56630519</v>
      </c>
      <c r="AB87" s="296">
        <f t="shared" si="25"/>
        <v>29584058.56630519</v>
      </c>
      <c r="AC87" s="296">
        <f t="shared" si="25"/>
        <v>29584058.566305183</v>
      </c>
      <c r="AD87" s="296">
        <f t="shared" si="25"/>
        <v>29584058.566305183</v>
      </c>
      <c r="AE87" s="296">
        <f t="shared" si="25"/>
        <v>29584058.566305183</v>
      </c>
      <c r="AF87" s="296">
        <f t="shared" si="25"/>
        <v>29584058.566305183</v>
      </c>
      <c r="AG87" s="296">
        <f t="shared" si="25"/>
        <v>29584058.566305183</v>
      </c>
      <c r="AH87" s="296">
        <f t="shared" si="25"/>
        <v>3947066.9660381544</v>
      </c>
      <c r="AI87" s="296">
        <f t="shared" si="25"/>
        <v>284639.59457143419</v>
      </c>
      <c r="AJ87" s="296">
        <f t="shared" si="25"/>
        <v>284639.59457143419</v>
      </c>
    </row>
    <row r="88" spans="1:36" s="277" customFormat="1" ht="14.25" x14ac:dyDescent="0.2">
      <c r="A88" s="370" t="s">
        <v>295</v>
      </c>
      <c r="B88" s="296">
        <f>SUM($B$87:B87)</f>
        <v>-8502600.7700000014</v>
      </c>
      <c r="C88" s="296">
        <f>SUM($B$87:C87)</f>
        <v>-7377600.7700000014</v>
      </c>
      <c r="D88" s="296">
        <f>SUM($B$87:D87)</f>
        <v>-6252600.7700000014</v>
      </c>
      <c r="E88" s="296">
        <f>SUM($B$87:E87)</f>
        <v>-4277806.4182857154</v>
      </c>
      <c r="F88" s="296">
        <f>SUM($B$87:F87)</f>
        <v>-2338874.9677142869</v>
      </c>
      <c r="G88" s="296">
        <f>SUM($B$87:G87)</f>
        <v>-399943.51714285836</v>
      </c>
      <c r="H88" s="296">
        <f>SUM($B$87:H87)</f>
        <v>1538987.9334285702</v>
      </c>
      <c r="I88" s="296">
        <f>SUM($B$87:I87)</f>
        <v>3477919.3839999987</v>
      </c>
      <c r="J88" s="296">
        <f>SUM($B$87:J87)</f>
        <v>5416850.8345714267</v>
      </c>
      <c r="K88" s="296">
        <f>SUM($B$87:K87)</f>
        <v>7355782.2851428557</v>
      </c>
      <c r="L88" s="296">
        <f>SUM($B$87:L87)</f>
        <v>9294713.7357142847</v>
      </c>
      <c r="M88" s="296">
        <f>SUM($B$87:M87)</f>
        <v>11233645.186285714</v>
      </c>
      <c r="N88" s="296">
        <f>SUM($B$87:N87)</f>
        <v>13172576.636857143</v>
      </c>
      <c r="O88" s="296">
        <f>SUM($B$87:O87)</f>
        <v>15111508.087428572</v>
      </c>
      <c r="P88" s="296">
        <f>SUM($B$87:P87)</f>
        <v>17050439.537999999</v>
      </c>
      <c r="Q88" s="296">
        <f>SUM($B$87:Q87)</f>
        <v>30858432.479348317</v>
      </c>
      <c r="R88" s="296">
        <f>SUM($B$87:R87)</f>
        <v>46762597.478388071</v>
      </c>
      <c r="S88" s="296">
        <f>SUM($B$87:S87)</f>
        <v>63136599.483881876</v>
      </c>
      <c r="T88" s="296">
        <f>SUM($B$87:T87)</f>
        <v>79994533.606023356</v>
      </c>
      <c r="U88" s="296">
        <f>SUM($B$87:U87)</f>
        <v>97350917.808311924</v>
      </c>
      <c r="V88" s="296">
        <f>SUM($B$87:V87)</f>
        <v>115220705.59315202</v>
      </c>
      <c r="W88" s="296">
        <f>SUM($B$87:W87)</f>
        <v>133619299.06802016</v>
      </c>
      <c r="X88" s="296">
        <f>SUM($B$87:X87)</f>
        <v>152562562.4036172</v>
      </c>
      <c r="Y88" s="296">
        <f>SUM($B$87:Y87)</f>
        <v>178021451.40887374</v>
      </c>
      <c r="Z88" s="296">
        <f>SUM($B$87:Z87)</f>
        <v>207204994.01493421</v>
      </c>
      <c r="AA88" s="296">
        <f>SUM($B$87:AA87)</f>
        <v>236789052.5812394</v>
      </c>
      <c r="AB88" s="296">
        <f>SUM($B$87:AB87)</f>
        <v>266373111.14754459</v>
      </c>
      <c r="AC88" s="296">
        <f>SUM($B$87:AC87)</f>
        <v>295957169.71384978</v>
      </c>
      <c r="AD88" s="296">
        <f>SUM($B$87:AD87)</f>
        <v>325541228.28015494</v>
      </c>
      <c r="AE88" s="296">
        <f>SUM($B$87:AE87)</f>
        <v>355125286.8464601</v>
      </c>
      <c r="AF88" s="296">
        <f>SUM($B$87:AF87)</f>
        <v>384709345.41276526</v>
      </c>
      <c r="AG88" s="296">
        <f>SUM($B$87:AG87)</f>
        <v>414293403.97907043</v>
      </c>
      <c r="AH88" s="296">
        <f>SUM($B$87:AH87)</f>
        <v>418240470.94510859</v>
      </c>
      <c r="AI88" s="296">
        <f>SUM($B$87:AI87)</f>
        <v>418525110.53968</v>
      </c>
      <c r="AJ88" s="296">
        <f>SUM($B$87:AJ87)</f>
        <v>418809750.13425142</v>
      </c>
    </row>
    <row r="89" spans="1:36" s="277" customFormat="1" ht="15" x14ac:dyDescent="0.25">
      <c r="A89" s="369" t="s">
        <v>577</v>
      </c>
      <c r="B89" s="303">
        <f>1/POWER((1+$B$44),B77)</f>
        <v>0.94503775855665906</v>
      </c>
      <c r="C89" s="303">
        <f t="shared" ref="C89:P89" si="26">1/POWER((1+$B$44),C77)</f>
        <v>0.84400978704711893</v>
      </c>
      <c r="D89" s="303">
        <f t="shared" si="26"/>
        <v>0.75378207291874522</v>
      </c>
      <c r="E89" s="303">
        <f t="shared" si="26"/>
        <v>0.67320002939961177</v>
      </c>
      <c r="F89" s="303">
        <f t="shared" si="26"/>
        <v>0.60123249924052136</v>
      </c>
      <c r="G89" s="303">
        <f t="shared" si="26"/>
        <v>0.53695855965037187</v>
      </c>
      <c r="H89" s="303">
        <f t="shared" si="26"/>
        <v>0.47955573783189431</v>
      </c>
      <c r="I89" s="303">
        <f t="shared" si="26"/>
        <v>0.4282894863194554</v>
      </c>
      <c r="J89" s="303">
        <f t="shared" si="26"/>
        <v>0.38250378344150709</v>
      </c>
      <c r="K89" s="303">
        <f t="shared" si="26"/>
        <v>0.34161273862776381</v>
      </c>
      <c r="L89" s="303">
        <f t="shared" si="26"/>
        <v>0.30509309513955868</v>
      </c>
      <c r="M89" s="303">
        <f t="shared" si="26"/>
        <v>0.27247753428557531</v>
      </c>
      <c r="N89" s="303">
        <f t="shared" si="26"/>
        <v>0.2433486954412569</v>
      </c>
      <c r="O89" s="303">
        <f t="shared" si="26"/>
        <v>0.21733383534987666</v>
      </c>
      <c r="P89" s="303">
        <f t="shared" si="26"/>
        <v>0.19410005836373731</v>
      </c>
      <c r="Q89" s="303">
        <f t="shared" ref="Q89:AJ89" si="27">1/POWER((1+$B$44),Q77)</f>
        <v>0.1733500565899235</v>
      </c>
      <c r="R89" s="303">
        <f t="shared" si="27"/>
        <v>0.15481830542995756</v>
      </c>
      <c r="S89" s="303">
        <f t="shared" si="27"/>
        <v>0.1382676658300952</v>
      </c>
      <c r="T89" s="303">
        <f t="shared" si="27"/>
        <v>0.12348634976341452</v>
      </c>
      <c r="U89" s="303">
        <f t="shared" si="27"/>
        <v>0.11028521011290035</v>
      </c>
      <c r="V89" s="303">
        <f t="shared" si="27"/>
        <v>9.8495320275877762E-2</v>
      </c>
      <c r="W89" s="303">
        <f t="shared" si="27"/>
        <v>8.796581251752951E-2</v>
      </c>
      <c r="X89" s="303">
        <f t="shared" si="27"/>
        <v>7.8561947412279634E-2</v>
      </c>
      <c r="Y89" s="303">
        <f t="shared" si="27"/>
        <v>7.0163389668911003E-2</v>
      </c>
      <c r="Z89" s="303">
        <f t="shared" si="27"/>
        <v>6.2662668276244532E-2</v>
      </c>
      <c r="AA89" s="303">
        <f t="shared" si="27"/>
        <v>5.5963801264842836E-2</v>
      </c>
      <c r="AB89" s="303">
        <f t="shared" si="27"/>
        <v>4.9981067486686487E-2</v>
      </c>
      <c r="AC89" s="303">
        <f t="shared" si="27"/>
        <v>4.4637909696067235E-2</v>
      </c>
      <c r="AD89" s="303">
        <f t="shared" si="27"/>
        <v>3.9865954895121236E-2</v>
      </c>
      <c r="AE89" s="303">
        <f t="shared" si="27"/>
        <v>3.5604139407985382E-2</v>
      </c>
      <c r="AF89" s="303">
        <f t="shared" si="27"/>
        <v>3.1797927487706865E-2</v>
      </c>
      <c r="AG89" s="303">
        <f t="shared" si="27"/>
        <v>2.8398613456914246E-2</v>
      </c>
      <c r="AH89" s="303">
        <f t="shared" si="27"/>
        <v>2.5362698452187405E-2</v>
      </c>
      <c r="AI89" s="303">
        <f t="shared" si="27"/>
        <v>2.2651333796720029E-2</v>
      </c>
      <c r="AJ89" s="303">
        <f t="shared" si="27"/>
        <v>2.022982387846747E-2</v>
      </c>
    </row>
    <row r="90" spans="1:36" s="277" customFormat="1" ht="28.5" x14ac:dyDescent="0.2">
      <c r="A90" s="368" t="s">
        <v>294</v>
      </c>
      <c r="B90" s="296">
        <f>B87*B89</f>
        <v>-8035278.7735829251</v>
      </c>
      <c r="C90" s="296">
        <f>C87*C89</f>
        <v>949511.01042800874</v>
      </c>
      <c r="D90" s="296">
        <f t="shared" ref="D90:AJ90" si="28">D87*D89</f>
        <v>848004.83203358832</v>
      </c>
      <c r="E90" s="296">
        <f>E87*E89</f>
        <v>1329431.6156322444</v>
      </c>
      <c r="F90" s="296">
        <f>F87*F89</f>
        <v>1165748.6018831094</v>
      </c>
      <c r="G90" s="296">
        <f t="shared" si="28"/>
        <v>1041125.8389596405</v>
      </c>
      <c r="H90" s="296">
        <f>H87*H89</f>
        <v>929825.70238424651</v>
      </c>
      <c r="I90" s="296">
        <f t="shared" si="28"/>
        <v>830423.95497387368</v>
      </c>
      <c r="J90" s="296">
        <f t="shared" si="28"/>
        <v>741648.61567730096</v>
      </c>
      <c r="K90" s="296">
        <f t="shared" si="28"/>
        <v>662363.68284120841</v>
      </c>
      <c r="L90" s="296">
        <f t="shared" si="28"/>
        <v>591554.5975182713</v>
      </c>
      <c r="M90" s="296">
        <f t="shared" si="28"/>
        <v>528315.26080045663</v>
      </c>
      <c r="N90" s="296">
        <f t="shared" si="28"/>
        <v>471836.43904658098</v>
      </c>
      <c r="O90" s="296">
        <f t="shared" si="28"/>
        <v>421395.40863318834</v>
      </c>
      <c r="P90" s="296">
        <f t="shared" si="28"/>
        <v>376346.70771920017</v>
      </c>
      <c r="Q90" s="296">
        <f t="shared" si="28"/>
        <v>2393616.3577759955</v>
      </c>
      <c r="R90" s="296">
        <f t="shared" si="28"/>
        <v>2462255.8744297773</v>
      </c>
      <c r="S90" s="296">
        <f t="shared" si="28"/>
        <v>2263995.0375969261</v>
      </c>
      <c r="T90" s="296">
        <f t="shared" si="28"/>
        <v>2081724.7492953627</v>
      </c>
      <c r="U90" s="296">
        <f t="shared" si="28"/>
        <v>1914152.4785496194</v>
      </c>
      <c r="V90" s="296">
        <f t="shared" si="28"/>
        <v>1760090.4711297923</v>
      </c>
      <c r="W90" s="296">
        <f t="shared" si="28"/>
        <v>1618447.2241964929</v>
      </c>
      <c r="X90" s="296">
        <f t="shared" si="28"/>
        <v>1488219.6579881399</v>
      </c>
      <c r="Y90" s="296">
        <f t="shared" si="28"/>
        <v>1786281.949813369</v>
      </c>
      <c r="Z90" s="296">
        <f t="shared" si="28"/>
        <v>1828718.6494492162</v>
      </c>
      <c r="AA90" s="296">
        <f t="shared" si="28"/>
        <v>1655636.3742121749</v>
      </c>
      <c r="AB90" s="296">
        <f t="shared" si="28"/>
        <v>1478642.8277325851</v>
      </c>
      <c r="AC90" s="296">
        <f t="shared" si="28"/>
        <v>1320570.5347258952</v>
      </c>
      <c r="AD90" s="296">
        <f t="shared" si="28"/>
        <v>1179396.7444189475</v>
      </c>
      <c r="AE90" s="296">
        <f t="shared" si="28"/>
        <v>1053314.9454487339</v>
      </c>
      <c r="AF90" s="296">
        <f t="shared" si="28"/>
        <v>940711.74908344529</v>
      </c>
      <c r="AG90" s="296">
        <f t="shared" si="28"/>
        <v>840146.24371121358</v>
      </c>
      <c r="AH90" s="296">
        <f t="shared" si="28"/>
        <v>100108.26923021594</v>
      </c>
      <c r="AI90" s="296">
        <f t="shared" si="28"/>
        <v>6447.4664684006148</v>
      </c>
      <c r="AJ90" s="296">
        <f t="shared" si="28"/>
        <v>5758.2088670184994</v>
      </c>
    </row>
    <row r="91" spans="1:36" s="304" customFormat="1" ht="14.25" x14ac:dyDescent="0.2">
      <c r="A91" s="368" t="s">
        <v>293</v>
      </c>
      <c r="B91" s="296">
        <f>SUM($B$90:B90)</f>
        <v>-8035278.7735829251</v>
      </c>
      <c r="C91" s="296">
        <f>SUM($B$90:C90)</f>
        <v>-7085767.7631549165</v>
      </c>
      <c r="D91" s="296">
        <f>SUM($B$90:D90)</f>
        <v>-6237762.9311213279</v>
      </c>
      <c r="E91" s="296">
        <f>SUM($B$90:E90)</f>
        <v>-4908331.3154890835</v>
      </c>
      <c r="F91" s="296">
        <f>SUM($B$90:F90)</f>
        <v>-3742582.7136059739</v>
      </c>
      <c r="G91" s="296">
        <f>SUM($B$90:G90)</f>
        <v>-2701456.8746463335</v>
      </c>
      <c r="H91" s="296">
        <f>SUM($B$90:H90)</f>
        <v>-1771631.172262087</v>
      </c>
      <c r="I91" s="296">
        <f>SUM($B$90:I90)</f>
        <v>-941207.21728821332</v>
      </c>
      <c r="J91" s="296">
        <f>SUM($B$90:J90)</f>
        <v>-199558.60161091236</v>
      </c>
      <c r="K91" s="296">
        <f>SUM($B$90:K90)</f>
        <v>462805.08123029605</v>
      </c>
      <c r="L91" s="296">
        <f>SUM($B$90:L90)</f>
        <v>1054359.6787485674</v>
      </c>
      <c r="M91" s="296">
        <f>SUM($B$90:M90)</f>
        <v>1582674.939549024</v>
      </c>
      <c r="N91" s="296">
        <f>SUM($B$90:N90)</f>
        <v>2054511.378595605</v>
      </c>
      <c r="O91" s="296">
        <f>SUM($B$90:O90)</f>
        <v>2475906.7872287934</v>
      </c>
      <c r="P91" s="296">
        <f>SUM($B$90:P90)</f>
        <v>2852253.4949479937</v>
      </c>
      <c r="Q91" s="296">
        <f>SUM($B$90:Q90)</f>
        <v>5245869.8527239896</v>
      </c>
      <c r="R91" s="296">
        <f>SUM($B$90:R90)</f>
        <v>7708125.7271537669</v>
      </c>
      <c r="S91" s="296">
        <f>SUM($B$90:S90)</f>
        <v>9972120.764750693</v>
      </c>
      <c r="T91" s="296">
        <f>SUM($B$90:T90)</f>
        <v>12053845.514046056</v>
      </c>
      <c r="U91" s="296">
        <f>SUM($B$90:U90)</f>
        <v>13967997.992595676</v>
      </c>
      <c r="V91" s="296">
        <f>SUM($B$90:V90)</f>
        <v>15728088.463725468</v>
      </c>
      <c r="W91" s="296">
        <f>SUM($B$90:W90)</f>
        <v>17346535.68792196</v>
      </c>
      <c r="X91" s="296">
        <f>SUM($B$90:X90)</f>
        <v>18834755.345910098</v>
      </c>
      <c r="Y91" s="296">
        <f>SUM($B$90:Y90)</f>
        <v>20621037.295723468</v>
      </c>
      <c r="Z91" s="296">
        <f>SUM($B$90:Z90)</f>
        <v>22449755.945172682</v>
      </c>
      <c r="AA91" s="296">
        <f>SUM($B$90:AA90)</f>
        <v>24105392.319384858</v>
      </c>
      <c r="AB91" s="296">
        <f>SUM($B$90:AB90)</f>
        <v>25584035.147117443</v>
      </c>
      <c r="AC91" s="296">
        <f>SUM($B$90:AC90)</f>
        <v>26904605.68184334</v>
      </c>
      <c r="AD91" s="296">
        <f>SUM($B$90:AD90)</f>
        <v>28084002.426262289</v>
      </c>
      <c r="AE91" s="296">
        <f>SUM($B$90:AE90)</f>
        <v>29137317.371711023</v>
      </c>
      <c r="AF91" s="296">
        <f>SUM($B$90:AF90)</f>
        <v>30078029.120794468</v>
      </c>
      <c r="AG91" s="296">
        <f>SUM($B$90:AG90)</f>
        <v>30918175.364505682</v>
      </c>
      <c r="AH91" s="296">
        <f>SUM($B$90:AH90)</f>
        <v>31018283.633735899</v>
      </c>
      <c r="AI91" s="296">
        <f>SUM($B$90:AI90)</f>
        <v>31024731.1002043</v>
      </c>
      <c r="AJ91" s="296">
        <f>SUM($B$90:AJ90)</f>
        <v>31030489.309071317</v>
      </c>
    </row>
    <row r="92" spans="1:36" s="304" customFormat="1" ht="14.25" x14ac:dyDescent="0.2">
      <c r="A92" s="374" t="s">
        <v>292</v>
      </c>
      <c r="B92" s="305">
        <f>IF((ISERR(IRR($B$87:B87))),0,IF(IRR($B$87:B87)&lt;0,0,IRR($B$87:B87)))</f>
        <v>0</v>
      </c>
      <c r="C92" s="305">
        <f>IF((ISERR(IRR($B$87:C87))),0,IF(IRR($B$87:C87)&lt;0,0,IRR($B$87:C87)))</f>
        <v>0</v>
      </c>
      <c r="D92" s="305">
        <f>IF((ISERR(IRR($B$87:D87))),0,IF(IRR($B$87:D87)&lt;0,0,IRR($B$87:D87)))</f>
        <v>0</v>
      </c>
      <c r="E92" s="305">
        <f>IF((ISERR(IRR($B$87:E87))),0,IF(IRR($B$87:E87)&lt;0,0,IRR($B$87:E87)))</f>
        <v>0</v>
      </c>
      <c r="F92" s="305">
        <f>IF((ISERR(IRR($B$87:F87))),0,IF(IRR($B$87:F87)&lt;0,0,IRR($B$87:F87)))</f>
        <v>0</v>
      </c>
      <c r="G92" s="305">
        <f>IF((ISERR(IRR($B$87:G87))),0,IF(IRR($B$87:G87)&lt;0,0,IRR($B$87:G87)))</f>
        <v>0</v>
      </c>
      <c r="H92" s="305">
        <f>IF((ISERR(IRR($B$87:H87))),0,IF(IRR($B$87:H87)&lt;0,0,IRR($B$87:H87)))</f>
        <v>4.5177768855901412E-2</v>
      </c>
      <c r="I92" s="305">
        <f>IF((ISERR(IRR($B$87:I87))),0,IF(IRR($B$87:I87)&lt;0,0,IRR($B$87:I87)))</f>
        <v>8.5263584426197969E-2</v>
      </c>
      <c r="J92" s="305">
        <f>IF((ISERR(IRR($B$87:J87))),0,IF(IRR($B$87:J87)&lt;0,0,IRR($B$87:J87)))</f>
        <v>0.11321654382336699</v>
      </c>
      <c r="K92" s="305">
        <f>IF((ISERR(IRR($B$87:K87))),0,IF(IRR($B$87:K87)&lt;0,0,IRR($B$87:K87)))</f>
        <v>0.13327545878275826</v>
      </c>
      <c r="L92" s="305">
        <f>IF((ISERR(IRR($B$87:L87))),0,IF(IRR($B$87:L87)&lt;0,0,IRR($B$87:L87)))</f>
        <v>0.14800545050973968</v>
      </c>
      <c r="M92" s="305">
        <f>IF((ISERR(IRR($B$87:M87))),0,IF(IRR($B$87:M87)&lt;0,0,IRR($B$87:M87)))</f>
        <v>0.15902800600825873</v>
      </c>
      <c r="N92" s="305">
        <f>IF((ISERR(IRR($B$87:N87))),0,IF(IRR($B$87:N87)&lt;0,0,IRR($B$87:N87)))</f>
        <v>0.16740587449690469</v>
      </c>
      <c r="O92" s="305">
        <f>IF((ISERR(IRR($B$87:O87))),0,IF(IRR($B$87:O87)&lt;0,0,IRR($B$87:O87)))</f>
        <v>0.17385712629276862</v>
      </c>
      <c r="P92" s="305">
        <f>IF((ISERR(IRR($B$87:P87))),0,IF(IRR($B$87:P87)&lt;0,0,IRR($B$87:P87)))</f>
        <v>0.1788796714961518</v>
      </c>
      <c r="Q92" s="305">
        <f>IF((ISERR(IRR($B$87:Q87))),0,IF(IRR($B$87:Q87)&lt;0,0,IRR($B$87:Q87)))</f>
        <v>0.20244556685459925</v>
      </c>
      <c r="R92" s="305">
        <f>IF((ISERR(IRR($B$87:R87))),0,IF(IRR($B$87:R87)&lt;0,0,IRR($B$87:R87)))</f>
        <v>0.21855982714356892</v>
      </c>
      <c r="S92" s="305">
        <f>IF((ISERR(IRR($B$87:S87))),0,IF(IRR($B$87:S87)&lt;0,0,IRR($B$87:S87)))</f>
        <v>0.22931294978236494</v>
      </c>
      <c r="T92" s="305">
        <f>IF((ISERR(IRR($B$87:T87))),0,IF(IRR($B$87:T87)&lt;0,0,IRR($B$87:T87)))</f>
        <v>0.23691369701373044</v>
      </c>
      <c r="U92" s="305">
        <f>IF((ISERR(IRR($B$87:U87))),0,IF(IRR($B$87:U87)&lt;0,0,IRR($B$87:U87)))</f>
        <v>0.2424765908813642</v>
      </c>
      <c r="V92" s="305">
        <f>IF((ISERR(IRR($B$87:V87))),0,IF(IRR($B$87:V87)&lt;0,0,IRR($B$87:V87)))</f>
        <v>0.24664466653506545</v>
      </c>
      <c r="W92" s="305">
        <f>IF((ISERR(IRR($B$87:W87))),0,IF(IRR($B$87:W87)&lt;0,0,IRR($B$87:W87)))</f>
        <v>0.24982087156235977</v>
      </c>
      <c r="X92" s="305">
        <f>IF((ISERR(IRR($B$87:X87))),0,IF(IRR($B$87:X87)&lt;0,0,IRR($B$87:X87)))</f>
        <v>0.25227221899135599</v>
      </c>
      <c r="Y92" s="305">
        <f>IF((ISERR(IRR($B$87:Y87))),0,IF(IRR($B$87:Y87)&lt;0,0,IRR($B$87:Y87)))</f>
        <v>0.25474837637205239</v>
      </c>
      <c r="Z92" s="305">
        <f>IF((ISERR(IRR($B$87:Z87))),0,IF(IRR($B$87:Z87)&lt;0,0,IRR($B$87:Z87)))</f>
        <v>0.25688006222298876</v>
      </c>
      <c r="AA92" s="305">
        <f>IF((ISERR(IRR($B$87:AA87))),0,IF(IRR($B$87:AA87)&lt;0,0,IRR($B$87:AA87)))</f>
        <v>0.25851411683528558</v>
      </c>
      <c r="AB92" s="305">
        <f>IF((ISERR(IRR($B$87:AB87))),0,IF(IRR($B$87:AB87)&lt;0,0,IRR($B$87:AB87)))</f>
        <v>0.25976062097614139</v>
      </c>
      <c r="AC92" s="305">
        <f>IF((ISERR(IRR($B$87:AC87))),0,IF(IRR($B$87:AC87)&lt;0,0,IRR($B$87:AC87)))</f>
        <v>0.26071825447306884</v>
      </c>
      <c r="AD92" s="305">
        <f>IF((ISERR(IRR($B$87:AD87))),0,IF(IRR($B$87:AD87)&lt;0,0,IRR($B$87:AD87)))</f>
        <v>0.26145807601053339</v>
      </c>
      <c r="AE92" s="305">
        <f>IF((ISERR(IRR($B$87:AE87))),0,IF(IRR($B$87:AE87)&lt;0,0,IRR($B$87:AE87)))</f>
        <v>0.26203216942732266</v>
      </c>
      <c r="AF92" s="305">
        <f>IF((ISERR(IRR($B$87:AF87))),0,IF(IRR($B$87:AF87)&lt;0,0,IRR($B$87:AF87)))</f>
        <v>0.26247925032549912</v>
      </c>
      <c r="AG92" s="305">
        <f>IF((ISERR(IRR($B$87:AG87))),0,IF(IRR($B$87:AG87)&lt;0,0,IRR($B$87:AG87)))</f>
        <v>0.26282842316810062</v>
      </c>
      <c r="AH92" s="305">
        <f>IF((ISERR(IRR($B$87:AH87))),0,IF(IRR($B$87:AH87)&lt;0,0,IRR($B$87:AH87)))</f>
        <v>0.26286505584875641</v>
      </c>
      <c r="AI92" s="305">
        <f>IF((ISERR(IRR($B$87:AI87))),0,IF(IRR($B$87:AI87)&lt;0,0,IRR($B$87:AI87)))</f>
        <v>0.2628671461762806</v>
      </c>
      <c r="AJ92" s="305">
        <f>IF((ISERR(IRR($B$87:AJ87))),0,IF(IRR($B$87:AJ87)&lt;0,0,IRR($B$87:AJ87)))</f>
        <v>0.26286880127577561</v>
      </c>
    </row>
    <row r="93" spans="1:36" s="304" customFormat="1" ht="14.25" x14ac:dyDescent="0.2">
      <c r="A93" s="374" t="s">
        <v>291</v>
      </c>
      <c r="B93" s="306">
        <f>IF(AND(B88&gt;0,A88&lt;0),(B78-(B88/(B88-A88))),0)</f>
        <v>0</v>
      </c>
      <c r="C93" s="307">
        <f>IF(AND(C88&gt;0,B88&lt;0),(C78-(C88/(C88-B88))),0)</f>
        <v>0</v>
      </c>
      <c r="D93" s="306">
        <f t="shared" ref="D93:AJ93" si="29">IF(AND(D88&gt;0,C88&lt;0),(D78-(D88/(D88-C88))),0)</f>
        <v>0</v>
      </c>
      <c r="E93" s="306">
        <f>IF(AND(E88&gt;0,D88&lt;0),(E78-(E88/(E88-D88))),0)</f>
        <v>0</v>
      </c>
      <c r="F93" s="306">
        <f t="shared" si="29"/>
        <v>0</v>
      </c>
      <c r="G93" s="306">
        <f t="shared" si="29"/>
        <v>0</v>
      </c>
      <c r="H93" s="306">
        <f t="shared" si="29"/>
        <v>6.2062700654141176</v>
      </c>
      <c r="I93" s="306">
        <f t="shared" si="29"/>
        <v>0</v>
      </c>
      <c r="J93" s="306">
        <f t="shared" si="29"/>
        <v>0</v>
      </c>
      <c r="K93" s="306">
        <f t="shared" si="29"/>
        <v>0</v>
      </c>
      <c r="L93" s="306">
        <f t="shared" si="29"/>
        <v>0</v>
      </c>
      <c r="M93" s="306">
        <f t="shared" si="29"/>
        <v>0</v>
      </c>
      <c r="N93" s="306">
        <f t="shared" si="29"/>
        <v>0</v>
      </c>
      <c r="O93" s="306">
        <f t="shared" si="29"/>
        <v>0</v>
      </c>
      <c r="P93" s="306">
        <f t="shared" si="29"/>
        <v>0</v>
      </c>
      <c r="Q93" s="306">
        <f t="shared" si="29"/>
        <v>0</v>
      </c>
      <c r="R93" s="306">
        <f t="shared" si="29"/>
        <v>0</v>
      </c>
      <c r="S93" s="306">
        <f t="shared" si="29"/>
        <v>0</v>
      </c>
      <c r="T93" s="306">
        <f t="shared" si="29"/>
        <v>0</v>
      </c>
      <c r="U93" s="306">
        <f t="shared" si="29"/>
        <v>0</v>
      </c>
      <c r="V93" s="306">
        <f t="shared" si="29"/>
        <v>0</v>
      </c>
      <c r="W93" s="306">
        <f t="shared" si="29"/>
        <v>0</v>
      </c>
      <c r="X93" s="306">
        <f t="shared" si="29"/>
        <v>0</v>
      </c>
      <c r="Y93" s="306">
        <f t="shared" si="29"/>
        <v>0</v>
      </c>
      <c r="Z93" s="306">
        <f t="shared" si="29"/>
        <v>0</v>
      </c>
      <c r="AA93" s="306">
        <f t="shared" si="29"/>
        <v>0</v>
      </c>
      <c r="AB93" s="306">
        <f t="shared" si="29"/>
        <v>0</v>
      </c>
      <c r="AC93" s="306">
        <f t="shared" si="29"/>
        <v>0</v>
      </c>
      <c r="AD93" s="306">
        <f t="shared" si="29"/>
        <v>0</v>
      </c>
      <c r="AE93" s="306">
        <f t="shared" si="29"/>
        <v>0</v>
      </c>
      <c r="AF93" s="306">
        <f t="shared" si="29"/>
        <v>0</v>
      </c>
      <c r="AG93" s="306">
        <f t="shared" si="29"/>
        <v>0</v>
      </c>
      <c r="AH93" s="306">
        <f t="shared" si="29"/>
        <v>0</v>
      </c>
      <c r="AI93" s="306">
        <f t="shared" si="29"/>
        <v>0</v>
      </c>
      <c r="AJ93" s="306">
        <f t="shared" si="29"/>
        <v>0</v>
      </c>
    </row>
    <row r="94" spans="1:36" s="304" customFormat="1" ht="15" thickBot="1" x14ac:dyDescent="0.25">
      <c r="A94" s="375" t="s">
        <v>290</v>
      </c>
      <c r="B94" s="308">
        <f>IF(AND(B91&gt;0,A91&lt;0),(B78-(B91/(B91-A91))),0)</f>
        <v>0</v>
      </c>
      <c r="C94" s="309">
        <f t="shared" ref="C94:AJ94" si="30">IF(AND(C91&gt;0,B91&lt;0),(C78-(C91/(C91-B91))),0)</f>
        <v>0</v>
      </c>
      <c r="D94" s="308">
        <f t="shared" si="30"/>
        <v>0</v>
      </c>
      <c r="E94" s="308">
        <f>IF(AND(E91&gt;0,D91&lt;0),(E78-(E91/(E91-D91))),0)</f>
        <v>0</v>
      </c>
      <c r="F94" s="308">
        <f t="shared" si="30"/>
        <v>0</v>
      </c>
      <c r="G94" s="308">
        <f t="shared" si="30"/>
        <v>0</v>
      </c>
      <c r="H94" s="308">
        <f t="shared" si="30"/>
        <v>0</v>
      </c>
      <c r="I94" s="308">
        <f t="shared" si="30"/>
        <v>0</v>
      </c>
      <c r="J94" s="308">
        <f t="shared" si="30"/>
        <v>0</v>
      </c>
      <c r="K94" s="308">
        <f t="shared" si="30"/>
        <v>9.3012825231523948</v>
      </c>
      <c r="L94" s="308">
        <f t="shared" si="30"/>
        <v>0</v>
      </c>
      <c r="M94" s="308">
        <f t="shared" si="30"/>
        <v>0</v>
      </c>
      <c r="N94" s="308">
        <f t="shared" si="30"/>
        <v>0</v>
      </c>
      <c r="O94" s="308">
        <f t="shared" si="30"/>
        <v>0</v>
      </c>
      <c r="P94" s="308">
        <f t="shared" si="30"/>
        <v>0</v>
      </c>
      <c r="Q94" s="308">
        <f t="shared" si="30"/>
        <v>0</v>
      </c>
      <c r="R94" s="308">
        <f t="shared" si="30"/>
        <v>0</v>
      </c>
      <c r="S94" s="308">
        <f t="shared" si="30"/>
        <v>0</v>
      </c>
      <c r="T94" s="308">
        <f t="shared" si="30"/>
        <v>0</v>
      </c>
      <c r="U94" s="308">
        <f t="shared" si="30"/>
        <v>0</v>
      </c>
      <c r="V94" s="308">
        <f t="shared" si="30"/>
        <v>0</v>
      </c>
      <c r="W94" s="308">
        <f t="shared" si="30"/>
        <v>0</v>
      </c>
      <c r="X94" s="308">
        <f t="shared" si="30"/>
        <v>0</v>
      </c>
      <c r="Y94" s="308">
        <f t="shared" si="30"/>
        <v>0</v>
      </c>
      <c r="Z94" s="308">
        <f t="shared" si="30"/>
        <v>0</v>
      </c>
      <c r="AA94" s="308">
        <f t="shared" si="30"/>
        <v>0</v>
      </c>
      <c r="AB94" s="308">
        <f t="shared" si="30"/>
        <v>0</v>
      </c>
      <c r="AC94" s="308">
        <f t="shared" si="30"/>
        <v>0</v>
      </c>
      <c r="AD94" s="308">
        <f t="shared" si="30"/>
        <v>0</v>
      </c>
      <c r="AE94" s="308">
        <f t="shared" si="30"/>
        <v>0</v>
      </c>
      <c r="AF94" s="308">
        <f t="shared" si="30"/>
        <v>0</v>
      </c>
      <c r="AG94" s="308">
        <f t="shared" si="30"/>
        <v>0</v>
      </c>
      <c r="AH94" s="308">
        <f t="shared" si="30"/>
        <v>0</v>
      </c>
      <c r="AI94" s="308">
        <f t="shared" si="30"/>
        <v>0</v>
      </c>
      <c r="AJ94" s="308">
        <f t="shared" si="30"/>
        <v>0</v>
      </c>
    </row>
    <row r="95" spans="1:36" s="304" customFormat="1" x14ac:dyDescent="0.2">
      <c r="A95" s="168"/>
      <c r="B95" s="310">
        <v>2024</v>
      </c>
      <c r="C95" s="310">
        <f>B95+1</f>
        <v>2025</v>
      </c>
      <c r="D95" s="310">
        <f t="shared" ref="D95:AJ95" si="31">C95+1</f>
        <v>2026</v>
      </c>
      <c r="E95" s="310">
        <f t="shared" si="31"/>
        <v>2027</v>
      </c>
      <c r="F95" s="310">
        <f t="shared" si="31"/>
        <v>2028</v>
      </c>
      <c r="G95" s="310">
        <f t="shared" si="31"/>
        <v>2029</v>
      </c>
      <c r="H95" s="310">
        <f t="shared" si="31"/>
        <v>2030</v>
      </c>
      <c r="I95" s="310">
        <f t="shared" si="31"/>
        <v>2031</v>
      </c>
      <c r="J95" s="310">
        <f t="shared" si="31"/>
        <v>2032</v>
      </c>
      <c r="K95" s="310">
        <f t="shared" si="31"/>
        <v>2033</v>
      </c>
      <c r="L95" s="310">
        <f t="shared" si="31"/>
        <v>2034</v>
      </c>
      <c r="M95" s="310">
        <f t="shared" si="31"/>
        <v>2035</v>
      </c>
      <c r="N95" s="310">
        <f t="shared" si="31"/>
        <v>2036</v>
      </c>
      <c r="O95" s="310">
        <f t="shared" si="31"/>
        <v>2037</v>
      </c>
      <c r="P95" s="310">
        <f t="shared" si="31"/>
        <v>2038</v>
      </c>
      <c r="Q95" s="310">
        <f t="shared" si="31"/>
        <v>2039</v>
      </c>
      <c r="R95" s="310">
        <f t="shared" si="31"/>
        <v>2040</v>
      </c>
      <c r="S95" s="310">
        <f t="shared" si="31"/>
        <v>2041</v>
      </c>
      <c r="T95" s="310">
        <f t="shared" si="31"/>
        <v>2042</v>
      </c>
      <c r="U95" s="310">
        <f t="shared" si="31"/>
        <v>2043</v>
      </c>
      <c r="V95" s="310">
        <f t="shared" si="31"/>
        <v>2044</v>
      </c>
      <c r="W95" s="310">
        <f t="shared" si="31"/>
        <v>2045</v>
      </c>
      <c r="X95" s="310">
        <f t="shared" si="31"/>
        <v>2046</v>
      </c>
      <c r="Y95" s="310">
        <f t="shared" si="31"/>
        <v>2047</v>
      </c>
      <c r="Z95" s="310">
        <f t="shared" si="31"/>
        <v>2048</v>
      </c>
      <c r="AA95" s="310">
        <f t="shared" si="31"/>
        <v>2049</v>
      </c>
      <c r="AB95" s="310">
        <f t="shared" si="31"/>
        <v>2050</v>
      </c>
      <c r="AC95" s="310">
        <f t="shared" si="31"/>
        <v>2051</v>
      </c>
      <c r="AD95" s="310">
        <f t="shared" si="31"/>
        <v>2052</v>
      </c>
      <c r="AE95" s="310">
        <f t="shared" si="31"/>
        <v>2053</v>
      </c>
      <c r="AF95" s="310">
        <f t="shared" si="31"/>
        <v>2054</v>
      </c>
      <c r="AG95" s="310">
        <f t="shared" si="31"/>
        <v>2055</v>
      </c>
      <c r="AH95" s="310">
        <f t="shared" si="31"/>
        <v>2056</v>
      </c>
      <c r="AI95" s="310">
        <f t="shared" si="31"/>
        <v>2057</v>
      </c>
      <c r="AJ95" s="310">
        <f t="shared" si="31"/>
        <v>2058</v>
      </c>
    </row>
    <row r="96" spans="1:36" s="304" customFormat="1" x14ac:dyDescent="0.2">
      <c r="A96" s="168"/>
      <c r="B96" s="310"/>
      <c r="C96" s="310"/>
      <c r="D96" s="310"/>
      <c r="E96" s="310"/>
      <c r="F96" s="310"/>
      <c r="G96" s="310"/>
      <c r="H96" s="310"/>
      <c r="I96" s="310"/>
      <c r="J96" s="310"/>
      <c r="K96" s="310"/>
      <c r="L96" s="310">
        <v>10</v>
      </c>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row>
    <row r="97" spans="1:71" s="304" customFormat="1" ht="15.75" customHeight="1" x14ac:dyDescent="0.2">
      <c r="A97" s="500" t="s">
        <v>578</v>
      </c>
      <c r="B97" s="501"/>
      <c r="C97" s="501"/>
      <c r="D97" s="501"/>
      <c r="E97" s="501"/>
      <c r="F97" s="501"/>
      <c r="G97" s="501"/>
      <c r="H97" s="501"/>
      <c r="I97" s="501"/>
      <c r="J97" s="501"/>
      <c r="K97" s="501"/>
      <c r="L97" s="501"/>
      <c r="M97" s="501"/>
      <c r="N97" s="501"/>
      <c r="O97" s="501"/>
      <c r="P97" s="501"/>
      <c r="Q97" s="501"/>
      <c r="R97" s="501"/>
      <c r="S97" s="501"/>
      <c r="T97" s="501"/>
      <c r="U97" s="501"/>
      <c r="V97" s="501"/>
      <c r="W97" s="501"/>
      <c r="X97" s="501"/>
      <c r="Y97" s="501"/>
      <c r="Z97" s="501"/>
      <c r="AA97" s="501"/>
      <c r="AB97" s="501"/>
      <c r="AC97" s="501"/>
      <c r="AD97" s="277"/>
      <c r="AE97" s="277"/>
      <c r="AF97" s="277"/>
    </row>
    <row r="98" spans="1:71" s="304" customFormat="1" ht="61.9" customHeight="1" thickBot="1" x14ac:dyDescent="0.25">
      <c r="A98" s="502" t="s">
        <v>579</v>
      </c>
      <c r="B98" s="503"/>
      <c r="C98" s="503"/>
      <c r="D98" s="503"/>
      <c r="E98" s="503"/>
      <c r="F98" s="503"/>
      <c r="G98" s="503"/>
      <c r="H98" s="503"/>
      <c r="I98" s="503"/>
      <c r="J98" s="311"/>
      <c r="K98" s="311"/>
      <c r="L98" s="311"/>
      <c r="M98" s="311"/>
      <c r="N98" s="311"/>
      <c r="O98" s="311"/>
      <c r="P98" s="311"/>
      <c r="Q98" s="311"/>
      <c r="R98" s="311"/>
      <c r="S98" s="311"/>
      <c r="T98" s="311"/>
      <c r="U98" s="311"/>
      <c r="V98" s="311"/>
      <c r="W98" s="311"/>
      <c r="X98" s="311"/>
      <c r="Y98" s="311"/>
      <c r="Z98" s="311"/>
      <c r="AA98" s="311"/>
      <c r="AB98" s="311"/>
      <c r="AC98" s="311"/>
      <c r="AD98" s="277"/>
      <c r="AE98" s="277"/>
      <c r="AF98" s="277"/>
    </row>
    <row r="99" spans="1:71" s="304" customFormat="1" ht="16.5" hidden="1" thickTop="1" x14ac:dyDescent="0.2">
      <c r="A99" s="312"/>
      <c r="B99" s="312"/>
      <c r="C99" s="312"/>
      <c r="D99" s="312"/>
      <c r="E99" s="312"/>
      <c r="F99" s="312"/>
      <c r="G99" s="312"/>
      <c r="H99" s="312"/>
      <c r="I99" s="312"/>
      <c r="J99" s="313"/>
      <c r="K99" s="313"/>
      <c r="L99" s="313"/>
      <c r="M99" s="313"/>
      <c r="N99" s="313"/>
      <c r="O99" s="313"/>
      <c r="P99" s="313"/>
      <c r="Q99" s="313"/>
      <c r="R99" s="313"/>
      <c r="S99" s="313"/>
      <c r="T99" s="313"/>
      <c r="U99" s="313"/>
      <c r="V99" s="313"/>
      <c r="W99" s="313"/>
      <c r="X99" s="313"/>
      <c r="Y99" s="313"/>
      <c r="Z99" s="313"/>
      <c r="AA99" s="313"/>
      <c r="AB99" s="313"/>
      <c r="AC99" s="313"/>
      <c r="AD99" s="277"/>
      <c r="AE99" s="277"/>
      <c r="AF99" s="277"/>
    </row>
    <row r="100" spans="1:71" s="378" customFormat="1" ht="15" hidden="1" x14ac:dyDescent="0.25">
      <c r="A100" s="376"/>
      <c r="B100" s="377"/>
      <c r="C100" s="377"/>
      <c r="D100" s="377"/>
      <c r="E100" s="377"/>
      <c r="F100" s="377"/>
      <c r="G100" s="377"/>
      <c r="H100" s="377"/>
      <c r="I100" s="377"/>
      <c r="J100" s="377"/>
    </row>
    <row r="101" spans="1:71" s="378" customFormat="1" ht="15" hidden="1" x14ac:dyDescent="0.25">
      <c r="A101" s="376"/>
      <c r="B101" s="377"/>
      <c r="C101" s="377"/>
      <c r="D101" s="377"/>
      <c r="E101" s="377"/>
      <c r="F101" s="377"/>
      <c r="G101" s="377"/>
      <c r="H101" s="377"/>
      <c r="I101" s="377"/>
      <c r="J101" s="377"/>
    </row>
    <row r="102" spans="1:71" s="378" customFormat="1" ht="15" hidden="1" x14ac:dyDescent="0.25">
      <c r="A102" s="376"/>
      <c r="B102" s="377"/>
      <c r="C102" s="377"/>
      <c r="D102" s="377"/>
      <c r="E102" s="377"/>
      <c r="F102" s="377"/>
      <c r="G102" s="377"/>
      <c r="H102" s="377"/>
      <c r="I102" s="377"/>
      <c r="J102" s="377"/>
    </row>
    <row r="103" spans="1:71" s="315" customFormat="1" ht="15" hidden="1" x14ac:dyDescent="0.25">
      <c r="A103" s="314"/>
      <c r="B103" s="286">
        <v>2024</v>
      </c>
      <c r="C103" s="286">
        <f>B103+1</f>
        <v>2025</v>
      </c>
      <c r="D103" s="286">
        <f t="shared" ref="D103:S104" si="32">C103+1</f>
        <v>2026</v>
      </c>
      <c r="E103" s="286">
        <f t="shared" si="32"/>
        <v>2027</v>
      </c>
      <c r="F103" s="286">
        <f t="shared" si="32"/>
        <v>2028</v>
      </c>
      <c r="G103" s="286">
        <f t="shared" si="32"/>
        <v>2029</v>
      </c>
      <c r="H103" s="286">
        <f t="shared" si="32"/>
        <v>2030</v>
      </c>
      <c r="I103" s="286">
        <f t="shared" si="32"/>
        <v>2031</v>
      </c>
      <c r="J103" s="286">
        <f t="shared" si="32"/>
        <v>2032</v>
      </c>
      <c r="K103" s="286">
        <f t="shared" si="32"/>
        <v>2033</v>
      </c>
      <c r="L103" s="286">
        <f t="shared" si="32"/>
        <v>2034</v>
      </c>
      <c r="M103" s="286">
        <f t="shared" si="32"/>
        <v>2035</v>
      </c>
      <c r="N103" s="286">
        <f t="shared" si="32"/>
        <v>2036</v>
      </c>
      <c r="O103" s="286">
        <f t="shared" si="32"/>
        <v>2037</v>
      </c>
      <c r="P103" s="286">
        <f t="shared" si="32"/>
        <v>2038</v>
      </c>
      <c r="Q103" s="286">
        <f t="shared" si="32"/>
        <v>2039</v>
      </c>
      <c r="R103" s="286">
        <f t="shared" si="32"/>
        <v>2040</v>
      </c>
      <c r="S103" s="286">
        <f t="shared" si="32"/>
        <v>2041</v>
      </c>
      <c r="T103" s="286">
        <f t="shared" ref="T103:AI104" si="33">S103+1</f>
        <v>2042</v>
      </c>
      <c r="U103" s="286">
        <f t="shared" si="33"/>
        <v>2043</v>
      </c>
      <c r="V103" s="286">
        <f t="shared" si="33"/>
        <v>2044</v>
      </c>
      <c r="W103" s="286">
        <f t="shared" si="33"/>
        <v>2045</v>
      </c>
      <c r="X103" s="286">
        <f t="shared" si="33"/>
        <v>2046</v>
      </c>
      <c r="Y103" s="286">
        <f t="shared" si="33"/>
        <v>2047</v>
      </c>
      <c r="Z103" s="286">
        <f t="shared" si="33"/>
        <v>2048</v>
      </c>
      <c r="AA103" s="286">
        <f t="shared" si="33"/>
        <v>2049</v>
      </c>
      <c r="AB103" s="286">
        <f t="shared" si="33"/>
        <v>2050</v>
      </c>
      <c r="AC103" s="286">
        <f t="shared" si="33"/>
        <v>2051</v>
      </c>
      <c r="AD103" s="286">
        <f t="shared" si="33"/>
        <v>2052</v>
      </c>
      <c r="AE103" s="286">
        <f t="shared" si="33"/>
        <v>2053</v>
      </c>
      <c r="AF103" s="286">
        <f t="shared" si="33"/>
        <v>2054</v>
      </c>
      <c r="AG103" s="286">
        <f t="shared" si="33"/>
        <v>2055</v>
      </c>
      <c r="AH103" s="286">
        <f t="shared" si="33"/>
        <v>2056</v>
      </c>
      <c r="AI103" s="286">
        <f t="shared" si="33"/>
        <v>2057</v>
      </c>
      <c r="AJ103" s="286">
        <f t="shared" ref="AJ103:AJ104" si="34">AI103+1</f>
        <v>2058</v>
      </c>
    </row>
    <row r="104" spans="1:71" s="315" customFormat="1" ht="15" hidden="1" x14ac:dyDescent="0.25">
      <c r="A104" s="314" t="s">
        <v>580</v>
      </c>
      <c r="B104" s="316">
        <v>1</v>
      </c>
      <c r="C104" s="316">
        <f>B104+1</f>
        <v>2</v>
      </c>
      <c r="D104" s="316">
        <f>C104+1</f>
        <v>3</v>
      </c>
      <c r="E104" s="316">
        <f t="shared" si="32"/>
        <v>4</v>
      </c>
      <c r="F104" s="316">
        <f t="shared" si="32"/>
        <v>5</v>
      </c>
      <c r="G104" s="316">
        <f t="shared" si="32"/>
        <v>6</v>
      </c>
      <c r="H104" s="316">
        <f t="shared" si="32"/>
        <v>7</v>
      </c>
      <c r="I104" s="316">
        <f t="shared" si="32"/>
        <v>8</v>
      </c>
      <c r="J104" s="316">
        <f t="shared" si="32"/>
        <v>9</v>
      </c>
      <c r="K104" s="316">
        <f t="shared" si="32"/>
        <v>10</v>
      </c>
      <c r="L104" s="316">
        <f t="shared" si="32"/>
        <v>11</v>
      </c>
      <c r="M104" s="316">
        <f t="shared" si="32"/>
        <v>12</v>
      </c>
      <c r="N104" s="316">
        <f t="shared" si="32"/>
        <v>13</v>
      </c>
      <c r="O104" s="316">
        <f t="shared" si="32"/>
        <v>14</v>
      </c>
      <c r="P104" s="316">
        <f t="shared" si="32"/>
        <v>15</v>
      </c>
      <c r="Q104" s="316">
        <f t="shared" si="32"/>
        <v>16</v>
      </c>
      <c r="R104" s="316">
        <f t="shared" si="32"/>
        <v>17</v>
      </c>
      <c r="S104" s="316">
        <f t="shared" si="32"/>
        <v>18</v>
      </c>
      <c r="T104" s="316">
        <f t="shared" si="33"/>
        <v>19</v>
      </c>
      <c r="U104" s="316">
        <f t="shared" si="33"/>
        <v>20</v>
      </c>
      <c r="V104" s="316">
        <f t="shared" si="33"/>
        <v>21</v>
      </c>
      <c r="W104" s="316">
        <f t="shared" si="33"/>
        <v>22</v>
      </c>
      <c r="X104" s="316">
        <f t="shared" si="33"/>
        <v>23</v>
      </c>
      <c r="Y104" s="316">
        <f t="shared" si="33"/>
        <v>24</v>
      </c>
      <c r="Z104" s="316">
        <f t="shared" si="33"/>
        <v>25</v>
      </c>
      <c r="AA104" s="316">
        <f t="shared" si="33"/>
        <v>26</v>
      </c>
      <c r="AB104" s="316">
        <f t="shared" si="33"/>
        <v>27</v>
      </c>
      <c r="AC104" s="316">
        <f t="shared" si="33"/>
        <v>28</v>
      </c>
      <c r="AD104" s="316">
        <f t="shared" si="33"/>
        <v>29</v>
      </c>
      <c r="AE104" s="316">
        <f t="shared" si="33"/>
        <v>30</v>
      </c>
      <c r="AF104" s="316">
        <f t="shared" si="33"/>
        <v>31</v>
      </c>
      <c r="AG104" s="316">
        <f t="shared" si="33"/>
        <v>32</v>
      </c>
      <c r="AH104" s="316">
        <f t="shared" si="33"/>
        <v>33</v>
      </c>
      <c r="AI104" s="316">
        <f t="shared" si="33"/>
        <v>34</v>
      </c>
      <c r="AJ104" s="316">
        <f t="shared" si="34"/>
        <v>35</v>
      </c>
    </row>
    <row r="105" spans="1:71" s="315" customFormat="1" ht="15" hidden="1" x14ac:dyDescent="0.25">
      <c r="A105" s="314" t="s">
        <v>580</v>
      </c>
      <c r="B105" s="316">
        <v>0.5</v>
      </c>
      <c r="C105" s="316">
        <f>AVERAGE(B104:C104)</f>
        <v>1.5</v>
      </c>
      <c r="D105" s="316">
        <f t="shared" ref="D105:AJ105" si="35">AVERAGE(C104:D104)</f>
        <v>2.5</v>
      </c>
      <c r="E105" s="316">
        <f t="shared" si="35"/>
        <v>3.5</v>
      </c>
      <c r="F105" s="316">
        <f t="shared" si="35"/>
        <v>4.5</v>
      </c>
      <c r="G105" s="316">
        <f t="shared" si="35"/>
        <v>5.5</v>
      </c>
      <c r="H105" s="316">
        <f t="shared" si="35"/>
        <v>6.5</v>
      </c>
      <c r="I105" s="316">
        <f t="shared" si="35"/>
        <v>7.5</v>
      </c>
      <c r="J105" s="316">
        <f t="shared" si="35"/>
        <v>8.5</v>
      </c>
      <c r="K105" s="316">
        <f t="shared" si="35"/>
        <v>9.5</v>
      </c>
      <c r="L105" s="316">
        <f t="shared" si="35"/>
        <v>10.5</v>
      </c>
      <c r="M105" s="316">
        <f t="shared" si="35"/>
        <v>11.5</v>
      </c>
      <c r="N105" s="316">
        <f t="shared" si="35"/>
        <v>12.5</v>
      </c>
      <c r="O105" s="316">
        <f t="shared" si="35"/>
        <v>13.5</v>
      </c>
      <c r="P105" s="316">
        <f t="shared" si="35"/>
        <v>14.5</v>
      </c>
      <c r="Q105" s="316">
        <f t="shared" si="35"/>
        <v>15.5</v>
      </c>
      <c r="R105" s="316">
        <f t="shared" si="35"/>
        <v>16.5</v>
      </c>
      <c r="S105" s="316">
        <f t="shared" si="35"/>
        <v>17.5</v>
      </c>
      <c r="T105" s="316">
        <f t="shared" si="35"/>
        <v>18.5</v>
      </c>
      <c r="U105" s="316">
        <f t="shared" si="35"/>
        <v>19.5</v>
      </c>
      <c r="V105" s="316">
        <f t="shared" si="35"/>
        <v>20.5</v>
      </c>
      <c r="W105" s="316">
        <f t="shared" si="35"/>
        <v>21.5</v>
      </c>
      <c r="X105" s="316">
        <f t="shared" si="35"/>
        <v>22.5</v>
      </c>
      <c r="Y105" s="316">
        <f t="shared" si="35"/>
        <v>23.5</v>
      </c>
      <c r="Z105" s="316">
        <f t="shared" si="35"/>
        <v>24.5</v>
      </c>
      <c r="AA105" s="316">
        <f t="shared" si="35"/>
        <v>25.5</v>
      </c>
      <c r="AB105" s="316">
        <f t="shared" si="35"/>
        <v>26.5</v>
      </c>
      <c r="AC105" s="316">
        <f t="shared" si="35"/>
        <v>27.5</v>
      </c>
      <c r="AD105" s="316">
        <f t="shared" si="35"/>
        <v>28.5</v>
      </c>
      <c r="AE105" s="316">
        <f t="shared" si="35"/>
        <v>29.5</v>
      </c>
      <c r="AF105" s="316">
        <f t="shared" si="35"/>
        <v>30.5</v>
      </c>
      <c r="AG105" s="316">
        <f t="shared" si="35"/>
        <v>31.5</v>
      </c>
      <c r="AH105" s="316">
        <f t="shared" si="35"/>
        <v>32.5</v>
      </c>
      <c r="AI105" s="316">
        <f t="shared" si="35"/>
        <v>33.5</v>
      </c>
      <c r="AJ105" s="316">
        <f t="shared" si="35"/>
        <v>34.5</v>
      </c>
    </row>
    <row r="106" spans="1:71" s="355" customFormat="1" ht="15" hidden="1" x14ac:dyDescent="0.25"/>
    <row r="107" spans="1:71" s="169" customFormat="1" hidden="1" x14ac:dyDescent="0.2">
      <c r="A107" s="170"/>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56"/>
      <c r="AR107" s="156"/>
      <c r="AS107" s="156"/>
    </row>
    <row r="108" spans="1:71" ht="12.75" hidden="1" x14ac:dyDescent="0.2">
      <c r="A108" s="379" t="s">
        <v>523</v>
      </c>
      <c r="B108" s="379" t="s">
        <v>524</v>
      </c>
      <c r="C108" s="379" t="s">
        <v>525</v>
      </c>
      <c r="D108" s="379" t="s">
        <v>526</v>
      </c>
      <c r="E108" s="380"/>
      <c r="F108" s="380"/>
      <c r="G108" s="380"/>
      <c r="H108" s="380"/>
      <c r="I108" s="380"/>
      <c r="J108" s="380"/>
      <c r="K108" s="380"/>
      <c r="L108" s="380"/>
      <c r="M108" s="380"/>
      <c r="N108" s="380"/>
      <c r="O108" s="380"/>
      <c r="P108" s="380"/>
      <c r="Q108" s="380"/>
      <c r="R108" s="380"/>
      <c r="S108" s="380"/>
      <c r="T108" s="380"/>
      <c r="U108" s="380"/>
      <c r="V108" s="380"/>
      <c r="W108" s="380"/>
      <c r="X108" s="380"/>
      <c r="Y108" s="380"/>
      <c r="Z108" s="380"/>
      <c r="AA108" s="380"/>
      <c r="AB108" s="380"/>
      <c r="AC108" s="380"/>
      <c r="AD108" s="380"/>
      <c r="AE108" s="380"/>
      <c r="AF108" s="380"/>
      <c r="AG108" s="380"/>
      <c r="AH108" s="380"/>
      <c r="AI108" s="380"/>
      <c r="AJ108" s="380"/>
      <c r="AK108" s="380"/>
      <c r="AL108" s="380"/>
      <c r="AM108" s="380"/>
      <c r="AN108" s="380"/>
      <c r="AO108" s="380"/>
      <c r="AP108" s="380"/>
      <c r="AQ108" s="158"/>
      <c r="AR108" s="158"/>
      <c r="AS108" s="158"/>
      <c r="AT108" s="380"/>
      <c r="AU108" s="380"/>
      <c r="AV108" s="380"/>
      <c r="AW108" s="380"/>
      <c r="AX108" s="380"/>
      <c r="AY108" s="380"/>
      <c r="AZ108" s="380"/>
      <c r="BA108" s="380"/>
      <c r="BB108" s="380"/>
      <c r="BC108" s="380"/>
      <c r="BD108" s="380"/>
      <c r="BE108" s="380"/>
      <c r="BF108" s="380"/>
      <c r="BG108" s="380"/>
      <c r="BH108" s="380"/>
      <c r="BI108" s="380"/>
      <c r="BJ108" s="380"/>
      <c r="BK108" s="380"/>
      <c r="BL108" s="380"/>
      <c r="BM108" s="380"/>
      <c r="BN108" s="380"/>
      <c r="BO108" s="380"/>
      <c r="BP108" s="380"/>
      <c r="BQ108" s="380"/>
      <c r="BR108" s="380"/>
      <c r="BS108" s="380"/>
    </row>
    <row r="109" spans="1:71" ht="12.75" hidden="1" x14ac:dyDescent="0.2">
      <c r="A109" s="381">
        <f>G30/1000/1000</f>
        <v>1.0543596787485674</v>
      </c>
      <c r="B109" s="382">
        <f>L91</f>
        <v>1054359.6787485674</v>
      </c>
      <c r="C109" s="383">
        <f>G28</f>
        <v>6.2062700654141176</v>
      </c>
      <c r="D109" s="383">
        <f>G29</f>
        <v>9.3012825231523948</v>
      </c>
      <c r="E109" s="157" t="s">
        <v>527</v>
      </c>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c r="AG109" s="157"/>
      <c r="AH109" s="157"/>
      <c r="AI109" s="157"/>
      <c r="AJ109" s="157"/>
      <c r="AK109" s="157"/>
      <c r="AL109" s="157"/>
      <c r="AM109" s="157"/>
      <c r="AN109" s="157"/>
      <c r="AO109" s="157"/>
      <c r="AP109" s="157"/>
      <c r="AQ109" s="157"/>
      <c r="AR109" s="157"/>
      <c r="AS109" s="157"/>
    </row>
    <row r="110" spans="1:71" ht="12.75" hidden="1" x14ac:dyDescent="0.2">
      <c r="A110" s="384"/>
      <c r="B110" s="380"/>
      <c r="C110" s="380"/>
      <c r="D110" s="380"/>
      <c r="E110" s="380"/>
      <c r="F110" s="380"/>
      <c r="G110" s="380"/>
      <c r="H110" s="380"/>
      <c r="I110" s="380"/>
      <c r="J110" s="380"/>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c r="AO110" s="380"/>
      <c r="AP110" s="380"/>
      <c r="AQ110" s="158"/>
      <c r="AR110" s="158"/>
      <c r="AS110" s="158"/>
      <c r="AT110" s="380"/>
      <c r="AU110" s="380"/>
      <c r="AV110" s="380"/>
      <c r="AW110" s="380"/>
      <c r="AX110" s="380"/>
      <c r="AY110" s="380"/>
      <c r="AZ110" s="380"/>
      <c r="BA110" s="380"/>
      <c r="BB110" s="380"/>
      <c r="BC110" s="380"/>
      <c r="BD110" s="380"/>
      <c r="BE110" s="380"/>
      <c r="BF110" s="380"/>
      <c r="BG110" s="380"/>
      <c r="BH110" s="380"/>
      <c r="BI110" s="380"/>
      <c r="BJ110" s="380"/>
      <c r="BK110" s="380"/>
      <c r="BL110" s="380"/>
      <c r="BM110" s="380"/>
      <c r="BN110" s="380"/>
      <c r="BO110" s="380"/>
      <c r="BP110" s="380"/>
      <c r="BQ110" s="380"/>
      <c r="BR110" s="380"/>
      <c r="BS110" s="380"/>
    </row>
    <row r="111" spans="1:71" ht="12.75" hidden="1" x14ac:dyDescent="0.2">
      <c r="A111" s="223"/>
      <c r="B111" s="385">
        <v>2024</v>
      </c>
      <c r="C111" s="385">
        <v>2017</v>
      </c>
      <c r="D111" s="385">
        <f t="shared" ref="D111:AP111" si="36">C111+1</f>
        <v>2018</v>
      </c>
      <c r="E111" s="385">
        <f t="shared" si="36"/>
        <v>2019</v>
      </c>
      <c r="F111" s="385">
        <f t="shared" si="36"/>
        <v>2020</v>
      </c>
      <c r="G111" s="385">
        <f t="shared" si="36"/>
        <v>2021</v>
      </c>
      <c r="H111" s="385">
        <f t="shared" si="36"/>
        <v>2022</v>
      </c>
      <c r="I111" s="385">
        <f t="shared" si="36"/>
        <v>2023</v>
      </c>
      <c r="J111" s="385">
        <f t="shared" si="36"/>
        <v>2024</v>
      </c>
      <c r="K111" s="385">
        <f t="shared" si="36"/>
        <v>2025</v>
      </c>
      <c r="L111" s="385">
        <f t="shared" si="36"/>
        <v>2026</v>
      </c>
      <c r="M111" s="385">
        <f t="shared" si="36"/>
        <v>2027</v>
      </c>
      <c r="N111" s="385">
        <f t="shared" si="36"/>
        <v>2028</v>
      </c>
      <c r="O111" s="385">
        <f t="shared" si="36"/>
        <v>2029</v>
      </c>
      <c r="P111" s="385">
        <f t="shared" si="36"/>
        <v>2030</v>
      </c>
      <c r="Q111" s="385">
        <f t="shared" si="36"/>
        <v>2031</v>
      </c>
      <c r="R111" s="385">
        <f t="shared" si="36"/>
        <v>2032</v>
      </c>
      <c r="S111" s="385">
        <f t="shared" si="36"/>
        <v>2033</v>
      </c>
      <c r="T111" s="385">
        <f t="shared" si="36"/>
        <v>2034</v>
      </c>
      <c r="U111" s="385">
        <f t="shared" si="36"/>
        <v>2035</v>
      </c>
      <c r="V111" s="385">
        <f t="shared" si="36"/>
        <v>2036</v>
      </c>
      <c r="W111" s="385">
        <f t="shared" si="36"/>
        <v>2037</v>
      </c>
      <c r="X111" s="385">
        <f t="shared" si="36"/>
        <v>2038</v>
      </c>
      <c r="Y111" s="385">
        <f t="shared" si="36"/>
        <v>2039</v>
      </c>
      <c r="Z111" s="385">
        <f t="shared" si="36"/>
        <v>2040</v>
      </c>
      <c r="AA111" s="385">
        <f t="shared" si="36"/>
        <v>2041</v>
      </c>
      <c r="AB111" s="385">
        <f t="shared" si="36"/>
        <v>2042</v>
      </c>
      <c r="AC111" s="385">
        <f t="shared" si="36"/>
        <v>2043</v>
      </c>
      <c r="AD111" s="385">
        <f t="shared" si="36"/>
        <v>2044</v>
      </c>
      <c r="AE111" s="385">
        <f t="shared" si="36"/>
        <v>2045</v>
      </c>
      <c r="AF111" s="385">
        <f t="shared" si="36"/>
        <v>2046</v>
      </c>
      <c r="AG111" s="385">
        <f t="shared" si="36"/>
        <v>2047</v>
      </c>
      <c r="AH111" s="385">
        <f t="shared" si="36"/>
        <v>2048</v>
      </c>
      <c r="AI111" s="385">
        <f t="shared" si="36"/>
        <v>2049</v>
      </c>
      <c r="AJ111" s="385">
        <f t="shared" si="36"/>
        <v>2050</v>
      </c>
      <c r="AK111" s="385">
        <f t="shared" si="36"/>
        <v>2051</v>
      </c>
      <c r="AL111" s="385">
        <f t="shared" si="36"/>
        <v>2052</v>
      </c>
      <c r="AM111" s="385">
        <f t="shared" si="36"/>
        <v>2053</v>
      </c>
      <c r="AN111" s="385">
        <f t="shared" si="36"/>
        <v>2054</v>
      </c>
      <c r="AO111" s="385">
        <f t="shared" si="36"/>
        <v>2055</v>
      </c>
      <c r="AP111" s="385">
        <f t="shared" si="36"/>
        <v>2056</v>
      </c>
      <c r="AT111" s="169"/>
      <c r="AU111" s="169"/>
      <c r="AV111" s="169"/>
      <c r="AW111" s="169"/>
      <c r="AX111" s="169"/>
      <c r="AY111" s="169"/>
      <c r="AZ111" s="169"/>
      <c r="BA111" s="169"/>
      <c r="BB111" s="169"/>
      <c r="BC111" s="169"/>
      <c r="BD111" s="169"/>
      <c r="BE111" s="169"/>
      <c r="BF111" s="169"/>
      <c r="BG111" s="169"/>
    </row>
    <row r="112" spans="1:71" ht="12.75" hidden="1" x14ac:dyDescent="0.2">
      <c r="A112" s="386" t="s">
        <v>528</v>
      </c>
      <c r="B112" s="387"/>
      <c r="C112" s="387">
        <f>C113*$B$115*$B$116*1000</f>
        <v>0</v>
      </c>
      <c r="D112" s="387">
        <f t="shared" ref="D112:AP112" si="37">D113*$B$115*$B$116*1000</f>
        <v>0</v>
      </c>
      <c r="E112" s="387">
        <f>E113*$B$115*$B$116*1000</f>
        <v>0</v>
      </c>
      <c r="F112" s="387">
        <f t="shared" si="37"/>
        <v>0</v>
      </c>
      <c r="G112" s="387">
        <f t="shared" si="37"/>
        <v>0</v>
      </c>
      <c r="H112" s="387">
        <f t="shared" si="37"/>
        <v>0</v>
      </c>
      <c r="I112" s="387">
        <f t="shared" si="37"/>
        <v>0</v>
      </c>
      <c r="J112" s="387">
        <f t="shared" si="37"/>
        <v>0</v>
      </c>
      <c r="K112" s="387">
        <f t="shared" si="37"/>
        <v>0</v>
      </c>
      <c r="L112" s="387">
        <f t="shared" si="37"/>
        <v>0</v>
      </c>
      <c r="M112" s="387">
        <f t="shared" si="37"/>
        <v>0</v>
      </c>
      <c r="N112" s="387">
        <f t="shared" si="37"/>
        <v>0</v>
      </c>
      <c r="O112" s="387">
        <f t="shared" si="37"/>
        <v>0</v>
      </c>
      <c r="P112" s="387">
        <f t="shared" si="37"/>
        <v>0</v>
      </c>
      <c r="Q112" s="387">
        <f t="shared" si="37"/>
        <v>0</v>
      </c>
      <c r="R112" s="387">
        <f t="shared" si="37"/>
        <v>0</v>
      </c>
      <c r="S112" s="387">
        <f t="shared" si="37"/>
        <v>0</v>
      </c>
      <c r="T112" s="387">
        <f t="shared" si="37"/>
        <v>0</v>
      </c>
      <c r="U112" s="387">
        <f t="shared" si="37"/>
        <v>0</v>
      </c>
      <c r="V112" s="387">
        <f t="shared" si="37"/>
        <v>0</v>
      </c>
      <c r="W112" s="387">
        <f t="shared" si="37"/>
        <v>0</v>
      </c>
      <c r="X112" s="387">
        <f t="shared" si="37"/>
        <v>0</v>
      </c>
      <c r="Y112" s="387">
        <f t="shared" si="37"/>
        <v>0</v>
      </c>
      <c r="Z112" s="387">
        <f t="shared" si="37"/>
        <v>0</v>
      </c>
      <c r="AA112" s="387">
        <f t="shared" si="37"/>
        <v>0</v>
      </c>
      <c r="AB112" s="387">
        <f t="shared" si="37"/>
        <v>0</v>
      </c>
      <c r="AC112" s="387">
        <f t="shared" si="37"/>
        <v>0</v>
      </c>
      <c r="AD112" s="387">
        <f t="shared" si="37"/>
        <v>0</v>
      </c>
      <c r="AE112" s="387">
        <f t="shared" si="37"/>
        <v>0</v>
      </c>
      <c r="AF112" s="387">
        <f t="shared" si="37"/>
        <v>0</v>
      </c>
      <c r="AG112" s="387">
        <f t="shared" si="37"/>
        <v>0</v>
      </c>
      <c r="AH112" s="387">
        <f t="shared" si="37"/>
        <v>0</v>
      </c>
      <c r="AI112" s="387">
        <f t="shared" si="37"/>
        <v>0</v>
      </c>
      <c r="AJ112" s="387">
        <f t="shared" si="37"/>
        <v>0</v>
      </c>
      <c r="AK112" s="387">
        <f t="shared" si="37"/>
        <v>0</v>
      </c>
      <c r="AL112" s="387">
        <f t="shared" si="37"/>
        <v>0</v>
      </c>
      <c r="AM112" s="387">
        <f t="shared" si="37"/>
        <v>0</v>
      </c>
      <c r="AN112" s="387">
        <f t="shared" si="37"/>
        <v>0</v>
      </c>
      <c r="AO112" s="387">
        <f t="shared" si="37"/>
        <v>0</v>
      </c>
      <c r="AP112" s="387">
        <f t="shared" si="37"/>
        <v>0</v>
      </c>
      <c r="AT112" s="169"/>
      <c r="AU112" s="169"/>
      <c r="AV112" s="169"/>
      <c r="AW112" s="169"/>
      <c r="AX112" s="169"/>
      <c r="AY112" s="169"/>
      <c r="AZ112" s="169"/>
      <c r="BA112" s="169"/>
      <c r="BB112" s="169"/>
      <c r="BC112" s="169"/>
      <c r="BD112" s="169"/>
      <c r="BE112" s="169"/>
      <c r="BF112" s="169"/>
      <c r="BG112" s="169"/>
    </row>
    <row r="113" spans="1:71" ht="12.75" hidden="1" x14ac:dyDescent="0.2">
      <c r="A113" s="386" t="s">
        <v>529</v>
      </c>
      <c r="B113" s="385"/>
      <c r="C113" s="385">
        <f>B113+$I$124*C117</f>
        <v>0</v>
      </c>
      <c r="D113" s="385">
        <f>C113+$I$124*D117</f>
        <v>0</v>
      </c>
      <c r="E113" s="385">
        <f t="shared" ref="E113:AP113" si="38">D113+$I$124*E117</f>
        <v>0</v>
      </c>
      <c r="F113" s="385">
        <f t="shared" si="38"/>
        <v>0</v>
      </c>
      <c r="G113" s="385">
        <f t="shared" si="38"/>
        <v>0</v>
      </c>
      <c r="H113" s="385">
        <f t="shared" si="38"/>
        <v>0</v>
      </c>
      <c r="I113" s="385">
        <f t="shared" si="38"/>
        <v>0</v>
      </c>
      <c r="J113" s="385">
        <f t="shared" si="38"/>
        <v>0</v>
      </c>
      <c r="K113" s="385">
        <f t="shared" si="38"/>
        <v>0</v>
      </c>
      <c r="L113" s="385">
        <f t="shared" si="38"/>
        <v>0</v>
      </c>
      <c r="M113" s="385">
        <f t="shared" si="38"/>
        <v>0</v>
      </c>
      <c r="N113" s="385">
        <f t="shared" si="38"/>
        <v>0</v>
      </c>
      <c r="O113" s="385">
        <f t="shared" si="38"/>
        <v>0</v>
      </c>
      <c r="P113" s="385">
        <f t="shared" si="38"/>
        <v>0</v>
      </c>
      <c r="Q113" s="385">
        <f t="shared" si="38"/>
        <v>0</v>
      </c>
      <c r="R113" s="385">
        <f t="shared" si="38"/>
        <v>0</v>
      </c>
      <c r="S113" s="385">
        <f t="shared" si="38"/>
        <v>0</v>
      </c>
      <c r="T113" s="385">
        <f t="shared" si="38"/>
        <v>0</v>
      </c>
      <c r="U113" s="385">
        <f t="shared" si="38"/>
        <v>0</v>
      </c>
      <c r="V113" s="385">
        <f t="shared" si="38"/>
        <v>0</v>
      </c>
      <c r="W113" s="385">
        <f t="shared" si="38"/>
        <v>0</v>
      </c>
      <c r="X113" s="385">
        <f t="shared" si="38"/>
        <v>0</v>
      </c>
      <c r="Y113" s="385">
        <f t="shared" si="38"/>
        <v>0</v>
      </c>
      <c r="Z113" s="385">
        <f t="shared" si="38"/>
        <v>0</v>
      </c>
      <c r="AA113" s="385">
        <f t="shared" si="38"/>
        <v>0</v>
      </c>
      <c r="AB113" s="385">
        <f t="shared" si="38"/>
        <v>0</v>
      </c>
      <c r="AC113" s="385">
        <f t="shared" si="38"/>
        <v>0</v>
      </c>
      <c r="AD113" s="385">
        <f t="shared" si="38"/>
        <v>0</v>
      </c>
      <c r="AE113" s="385">
        <f t="shared" si="38"/>
        <v>0</v>
      </c>
      <c r="AF113" s="385">
        <f t="shared" si="38"/>
        <v>0</v>
      </c>
      <c r="AG113" s="385">
        <f t="shared" si="38"/>
        <v>0</v>
      </c>
      <c r="AH113" s="385">
        <f t="shared" si="38"/>
        <v>0</v>
      </c>
      <c r="AI113" s="385">
        <f t="shared" si="38"/>
        <v>0</v>
      </c>
      <c r="AJ113" s="385">
        <f t="shared" si="38"/>
        <v>0</v>
      </c>
      <c r="AK113" s="385">
        <f t="shared" si="38"/>
        <v>0</v>
      </c>
      <c r="AL113" s="385">
        <f t="shared" si="38"/>
        <v>0</v>
      </c>
      <c r="AM113" s="385">
        <f t="shared" si="38"/>
        <v>0</v>
      </c>
      <c r="AN113" s="385">
        <f t="shared" si="38"/>
        <v>0</v>
      </c>
      <c r="AO113" s="385">
        <f t="shared" si="38"/>
        <v>0</v>
      </c>
      <c r="AP113" s="385">
        <f t="shared" si="38"/>
        <v>0</v>
      </c>
      <c r="AT113" s="169"/>
      <c r="AU113" s="169"/>
      <c r="AV113" s="169"/>
      <c r="AW113" s="169"/>
      <c r="AX113" s="169"/>
      <c r="AY113" s="169"/>
      <c r="AZ113" s="169"/>
      <c r="BA113" s="169"/>
      <c r="BB113" s="169"/>
      <c r="BC113" s="169"/>
      <c r="BD113" s="169"/>
      <c r="BE113" s="169"/>
      <c r="BF113" s="169"/>
      <c r="BG113" s="169"/>
    </row>
    <row r="114" spans="1:71" ht="12.75" hidden="1" x14ac:dyDescent="0.2">
      <c r="A114" s="386" t="s">
        <v>530</v>
      </c>
      <c r="B114" s="223">
        <v>0.93</v>
      </c>
      <c r="C114" s="385"/>
      <c r="D114" s="385"/>
      <c r="E114" s="385"/>
      <c r="F114" s="385"/>
      <c r="G114" s="385"/>
      <c r="H114" s="385"/>
      <c r="I114" s="385"/>
      <c r="J114" s="385"/>
      <c r="K114" s="385"/>
      <c r="L114" s="385"/>
      <c r="M114" s="385"/>
      <c r="N114" s="385"/>
      <c r="O114" s="385"/>
      <c r="P114" s="385"/>
      <c r="Q114" s="385"/>
      <c r="R114" s="385"/>
      <c r="S114" s="385"/>
      <c r="T114" s="385"/>
      <c r="U114" s="385"/>
      <c r="V114" s="385"/>
      <c r="W114" s="385"/>
      <c r="X114" s="385"/>
      <c r="Y114" s="385"/>
      <c r="Z114" s="385"/>
      <c r="AA114" s="385"/>
      <c r="AB114" s="385"/>
      <c r="AC114" s="385"/>
      <c r="AD114" s="385"/>
      <c r="AE114" s="385"/>
      <c r="AF114" s="385"/>
      <c r="AG114" s="385"/>
      <c r="AH114" s="385"/>
      <c r="AI114" s="385"/>
      <c r="AJ114" s="385"/>
      <c r="AK114" s="385"/>
      <c r="AL114" s="385"/>
      <c r="AM114" s="385"/>
      <c r="AN114" s="385"/>
      <c r="AO114" s="385"/>
      <c r="AP114" s="385"/>
      <c r="AT114" s="169"/>
      <c r="AU114" s="169"/>
      <c r="AV114" s="169"/>
      <c r="AW114" s="169"/>
      <c r="AX114" s="169"/>
      <c r="AY114" s="169"/>
      <c r="AZ114" s="169"/>
      <c r="BA114" s="169"/>
      <c r="BB114" s="169"/>
      <c r="BC114" s="169"/>
      <c r="BD114" s="169"/>
      <c r="BE114" s="169"/>
      <c r="BF114" s="169"/>
      <c r="BG114" s="169"/>
    </row>
    <row r="115" spans="1:71" ht="12.75" hidden="1" x14ac:dyDescent="0.2">
      <c r="A115" s="386" t="s">
        <v>531</v>
      </c>
      <c r="B115" s="223">
        <v>4380</v>
      </c>
      <c r="C115" s="385"/>
      <c r="D115" s="385"/>
      <c r="E115" s="385"/>
      <c r="F115" s="385"/>
      <c r="G115" s="385"/>
      <c r="H115" s="385"/>
      <c r="I115" s="385"/>
      <c r="J115" s="385"/>
      <c r="K115" s="385"/>
      <c r="L115" s="385"/>
      <c r="M115" s="385"/>
      <c r="N115" s="385"/>
      <c r="O115" s="385"/>
      <c r="P115" s="385"/>
      <c r="Q115" s="385"/>
      <c r="R115" s="385"/>
      <c r="S115" s="385"/>
      <c r="T115" s="385"/>
      <c r="U115" s="385"/>
      <c r="V115" s="385"/>
      <c r="W115" s="385"/>
      <c r="X115" s="385"/>
      <c r="Y115" s="385"/>
      <c r="Z115" s="385"/>
      <c r="AA115" s="385"/>
      <c r="AB115" s="385"/>
      <c r="AC115" s="385"/>
      <c r="AD115" s="385"/>
      <c r="AE115" s="385"/>
      <c r="AF115" s="385"/>
      <c r="AG115" s="385"/>
      <c r="AH115" s="385"/>
      <c r="AI115" s="385"/>
      <c r="AJ115" s="385"/>
      <c r="AK115" s="385"/>
      <c r="AL115" s="385"/>
      <c r="AM115" s="385"/>
      <c r="AN115" s="385"/>
      <c r="AO115" s="385"/>
      <c r="AP115" s="385"/>
      <c r="AT115" s="169"/>
      <c r="AU115" s="169"/>
      <c r="AV115" s="169"/>
      <c r="AW115" s="169"/>
      <c r="AX115" s="169"/>
      <c r="AY115" s="169"/>
      <c r="AZ115" s="169"/>
      <c r="BA115" s="169"/>
      <c r="BB115" s="169"/>
      <c r="BC115" s="169"/>
      <c r="BD115" s="169"/>
      <c r="BE115" s="169"/>
      <c r="BF115" s="169"/>
      <c r="BG115" s="169"/>
    </row>
    <row r="116" spans="1:71" ht="12.75" hidden="1" x14ac:dyDescent="0.2">
      <c r="A116" s="386" t="s">
        <v>532</v>
      </c>
      <c r="B116" s="385">
        <f>$B$135</f>
        <v>1.4332</v>
      </c>
      <c r="C116" s="385"/>
      <c r="D116" s="385"/>
      <c r="E116" s="385"/>
      <c r="F116" s="385"/>
      <c r="G116" s="385"/>
      <c r="H116" s="385"/>
      <c r="I116" s="385"/>
      <c r="J116" s="385"/>
      <c r="K116" s="385"/>
      <c r="L116" s="385"/>
      <c r="M116" s="385"/>
      <c r="N116" s="385"/>
      <c r="O116" s="385"/>
      <c r="P116" s="385"/>
      <c r="Q116" s="385"/>
      <c r="R116" s="385"/>
      <c r="S116" s="385"/>
      <c r="T116" s="385"/>
      <c r="U116" s="385"/>
      <c r="V116" s="385"/>
      <c r="W116" s="385"/>
      <c r="X116" s="385"/>
      <c r="Y116" s="385"/>
      <c r="Z116" s="385"/>
      <c r="AA116" s="385"/>
      <c r="AB116" s="385"/>
      <c r="AC116" s="385"/>
      <c r="AD116" s="385"/>
      <c r="AE116" s="385"/>
      <c r="AF116" s="385"/>
      <c r="AG116" s="385"/>
      <c r="AH116" s="385"/>
      <c r="AI116" s="385"/>
      <c r="AJ116" s="385"/>
      <c r="AK116" s="385"/>
      <c r="AL116" s="385"/>
      <c r="AM116" s="385"/>
      <c r="AN116" s="385"/>
      <c r="AO116" s="385"/>
      <c r="AP116" s="385"/>
      <c r="AT116" s="169"/>
      <c r="AU116" s="169"/>
      <c r="AV116" s="169"/>
      <c r="AW116" s="169"/>
      <c r="AX116" s="169"/>
      <c r="AY116" s="169"/>
      <c r="AZ116" s="169"/>
      <c r="BA116" s="169"/>
      <c r="BB116" s="169"/>
      <c r="BC116" s="169"/>
      <c r="BD116" s="169"/>
      <c r="BE116" s="169"/>
      <c r="BF116" s="169"/>
      <c r="BG116" s="169"/>
    </row>
    <row r="117" spans="1:71" ht="15" hidden="1" x14ac:dyDescent="0.2">
      <c r="A117" s="388" t="s">
        <v>533</v>
      </c>
      <c r="B117" s="389">
        <v>0</v>
      </c>
      <c r="C117" s="390">
        <v>0.33</v>
      </c>
      <c r="D117" s="390">
        <v>0.33</v>
      </c>
      <c r="E117" s="390">
        <v>0.34</v>
      </c>
      <c r="F117" s="389">
        <v>0</v>
      </c>
      <c r="G117" s="389">
        <v>0</v>
      </c>
      <c r="H117" s="389">
        <v>0</v>
      </c>
      <c r="I117" s="389">
        <v>0</v>
      </c>
      <c r="J117" s="389">
        <v>0</v>
      </c>
      <c r="K117" s="389">
        <v>0</v>
      </c>
      <c r="L117" s="389">
        <v>0</v>
      </c>
      <c r="M117" s="389">
        <v>0</v>
      </c>
      <c r="N117" s="389">
        <v>0</v>
      </c>
      <c r="O117" s="389">
        <v>0</v>
      </c>
      <c r="P117" s="389">
        <v>0</v>
      </c>
      <c r="Q117" s="389">
        <v>0</v>
      </c>
      <c r="R117" s="389">
        <v>0</v>
      </c>
      <c r="S117" s="389">
        <v>0</v>
      </c>
      <c r="T117" s="389">
        <v>0</v>
      </c>
      <c r="U117" s="389">
        <v>0</v>
      </c>
      <c r="V117" s="389">
        <v>0</v>
      </c>
      <c r="W117" s="389">
        <v>0</v>
      </c>
      <c r="X117" s="389">
        <v>0</v>
      </c>
      <c r="Y117" s="389">
        <v>0</v>
      </c>
      <c r="Z117" s="389">
        <v>0</v>
      </c>
      <c r="AA117" s="389">
        <v>0</v>
      </c>
      <c r="AB117" s="389">
        <v>0</v>
      </c>
      <c r="AC117" s="389">
        <v>0</v>
      </c>
      <c r="AD117" s="389">
        <v>0</v>
      </c>
      <c r="AE117" s="389">
        <v>0</v>
      </c>
      <c r="AF117" s="389">
        <v>0</v>
      </c>
      <c r="AG117" s="389">
        <v>0</v>
      </c>
      <c r="AH117" s="389">
        <v>0</v>
      </c>
      <c r="AI117" s="389">
        <v>0</v>
      </c>
      <c r="AJ117" s="389">
        <v>0</v>
      </c>
      <c r="AK117" s="389">
        <v>0</v>
      </c>
      <c r="AL117" s="389">
        <v>0</v>
      </c>
      <c r="AM117" s="389">
        <v>0</v>
      </c>
      <c r="AN117" s="389">
        <v>0</v>
      </c>
      <c r="AO117" s="389">
        <v>0</v>
      </c>
      <c r="AP117" s="389">
        <v>0</v>
      </c>
      <c r="AT117" s="169"/>
      <c r="AU117" s="169"/>
      <c r="AV117" s="169"/>
      <c r="AW117" s="169"/>
      <c r="AX117" s="169"/>
      <c r="AY117" s="169"/>
      <c r="AZ117" s="169"/>
      <c r="BA117" s="169"/>
      <c r="BB117" s="169"/>
      <c r="BC117" s="169"/>
      <c r="BD117" s="169"/>
      <c r="BE117" s="169"/>
      <c r="BF117" s="169"/>
      <c r="BG117" s="169"/>
    </row>
    <row r="118" spans="1:71" ht="12.75" hidden="1" x14ac:dyDescent="0.2">
      <c r="A118" s="384"/>
      <c r="B118" s="380"/>
      <c r="C118" s="380"/>
      <c r="D118" s="380"/>
      <c r="E118" s="380"/>
      <c r="F118" s="380"/>
      <c r="G118" s="380"/>
      <c r="H118" s="380"/>
      <c r="I118" s="380"/>
      <c r="J118" s="380"/>
      <c r="K118" s="380"/>
      <c r="L118" s="380"/>
      <c r="M118" s="380"/>
      <c r="N118" s="380"/>
      <c r="O118" s="380"/>
      <c r="P118" s="380"/>
      <c r="Q118" s="380"/>
      <c r="R118" s="380"/>
      <c r="S118" s="380"/>
      <c r="T118" s="380"/>
      <c r="U118" s="380"/>
      <c r="V118" s="380"/>
      <c r="W118" s="380"/>
      <c r="X118" s="380"/>
      <c r="Y118" s="380"/>
      <c r="Z118" s="380"/>
      <c r="AA118" s="380"/>
      <c r="AB118" s="380"/>
      <c r="AC118" s="380"/>
      <c r="AD118" s="380"/>
      <c r="AE118" s="380"/>
      <c r="AF118" s="380"/>
      <c r="AG118" s="380"/>
      <c r="AH118" s="380"/>
      <c r="AI118" s="380"/>
      <c r="AJ118" s="380"/>
      <c r="AK118" s="380"/>
      <c r="AL118" s="380"/>
      <c r="AM118" s="380"/>
      <c r="AN118" s="380"/>
      <c r="AO118" s="380"/>
      <c r="AP118" s="380"/>
      <c r="AQ118" s="158"/>
      <c r="AR118" s="158"/>
      <c r="AS118" s="158"/>
      <c r="AT118" s="380"/>
      <c r="AU118" s="380"/>
      <c r="AV118" s="380"/>
      <c r="AW118" s="380"/>
      <c r="AX118" s="380"/>
      <c r="AY118" s="380"/>
      <c r="AZ118" s="380"/>
      <c r="BA118" s="380"/>
      <c r="BB118" s="380"/>
      <c r="BC118" s="380"/>
      <c r="BD118" s="380"/>
      <c r="BE118" s="380"/>
      <c r="BF118" s="380"/>
      <c r="BG118" s="380"/>
      <c r="BH118" s="380"/>
      <c r="BI118" s="380"/>
      <c r="BJ118" s="380"/>
      <c r="BK118" s="380"/>
      <c r="BL118" s="380"/>
      <c r="BM118" s="380"/>
      <c r="BN118" s="380"/>
      <c r="BO118" s="380"/>
      <c r="BP118" s="380"/>
      <c r="BQ118" s="380"/>
      <c r="BR118" s="380"/>
      <c r="BS118" s="380"/>
    </row>
    <row r="119" spans="1:71" ht="12.75" hidden="1" x14ac:dyDescent="0.2">
      <c r="A119" s="384"/>
      <c r="B119" s="380"/>
      <c r="C119" s="380"/>
      <c r="D119" s="380"/>
      <c r="E119" s="380"/>
      <c r="F119" s="380"/>
      <c r="G119" s="380"/>
      <c r="H119" s="380"/>
      <c r="I119" s="380"/>
      <c r="J119" s="380"/>
      <c r="K119" s="380"/>
      <c r="L119" s="380"/>
      <c r="M119" s="380"/>
      <c r="N119" s="380"/>
      <c r="O119" s="380"/>
      <c r="P119" s="380"/>
      <c r="Q119" s="380"/>
      <c r="R119" s="380"/>
      <c r="S119" s="380"/>
      <c r="T119" s="380"/>
      <c r="U119" s="380"/>
      <c r="V119" s="380"/>
      <c r="W119" s="380"/>
      <c r="X119" s="380"/>
      <c r="Y119" s="380"/>
      <c r="Z119" s="380"/>
      <c r="AA119" s="380"/>
      <c r="AB119" s="380"/>
      <c r="AC119" s="380"/>
      <c r="AD119" s="380"/>
      <c r="AE119" s="380"/>
      <c r="AF119" s="380"/>
      <c r="AG119" s="380"/>
      <c r="AH119" s="380"/>
      <c r="AI119" s="380"/>
      <c r="AJ119" s="380"/>
      <c r="AK119" s="380"/>
      <c r="AL119" s="380"/>
      <c r="AM119" s="380"/>
      <c r="AN119" s="380"/>
      <c r="AO119" s="380"/>
      <c r="AP119" s="380"/>
      <c r="AQ119" s="158"/>
      <c r="AR119" s="158"/>
      <c r="AS119" s="158"/>
      <c r="AT119" s="380"/>
      <c r="AU119" s="380"/>
      <c r="AV119" s="380"/>
      <c r="AW119" s="380"/>
      <c r="AX119" s="380"/>
      <c r="AY119" s="380"/>
      <c r="AZ119" s="380"/>
      <c r="BA119" s="380"/>
      <c r="BB119" s="380"/>
      <c r="BC119" s="380"/>
      <c r="BD119" s="380"/>
      <c r="BE119" s="380"/>
      <c r="BF119" s="380"/>
      <c r="BG119" s="380"/>
      <c r="BH119" s="380"/>
      <c r="BI119" s="380"/>
      <c r="BJ119" s="380"/>
      <c r="BK119" s="380"/>
      <c r="BL119" s="380"/>
      <c r="BM119" s="380"/>
      <c r="BN119" s="380"/>
      <c r="BO119" s="380"/>
      <c r="BP119" s="380"/>
      <c r="BQ119" s="380"/>
      <c r="BR119" s="380"/>
      <c r="BS119" s="380"/>
    </row>
    <row r="120" spans="1:71" ht="12.75" hidden="1" x14ac:dyDescent="0.2">
      <c r="A120" s="223"/>
      <c r="B120" s="504" t="s">
        <v>534</v>
      </c>
      <c r="C120" s="505"/>
      <c r="D120" s="504" t="s">
        <v>535</v>
      </c>
      <c r="E120" s="505"/>
      <c r="F120" s="223"/>
      <c r="G120" s="223"/>
      <c r="H120" s="223"/>
      <c r="I120" s="223"/>
      <c r="J120" s="223"/>
      <c r="K120" s="380"/>
      <c r="L120" s="380"/>
      <c r="M120" s="380"/>
      <c r="N120" s="380"/>
      <c r="O120" s="380"/>
      <c r="P120" s="380"/>
      <c r="Q120" s="380"/>
      <c r="R120" s="380"/>
      <c r="S120" s="380"/>
      <c r="T120" s="380"/>
      <c r="U120" s="380"/>
      <c r="V120" s="380"/>
      <c r="W120" s="380"/>
      <c r="X120" s="380"/>
      <c r="Y120" s="380"/>
      <c r="Z120" s="380"/>
      <c r="AA120" s="380"/>
      <c r="AB120" s="380"/>
      <c r="AC120" s="380"/>
      <c r="AD120" s="380"/>
      <c r="AE120" s="380"/>
      <c r="AF120" s="380"/>
      <c r="AG120" s="380"/>
      <c r="AH120" s="380"/>
      <c r="AI120" s="380"/>
      <c r="AJ120" s="380"/>
      <c r="AK120" s="380"/>
      <c r="AL120" s="380"/>
      <c r="AM120" s="380"/>
      <c r="AN120" s="380"/>
      <c r="AO120" s="380"/>
      <c r="AP120" s="380"/>
      <c r="AQ120" s="158"/>
      <c r="AR120" s="158"/>
      <c r="AS120" s="158"/>
      <c r="AT120" s="380"/>
      <c r="AU120" s="380"/>
      <c r="AV120" s="380"/>
      <c r="AW120" s="380"/>
      <c r="AX120" s="380"/>
      <c r="AY120" s="380"/>
      <c r="AZ120" s="380"/>
      <c r="BA120" s="380"/>
      <c r="BB120" s="380"/>
      <c r="BC120" s="380"/>
      <c r="BD120" s="380"/>
      <c r="BE120" s="380"/>
      <c r="BF120" s="380"/>
      <c r="BG120" s="380"/>
      <c r="BH120" s="380"/>
      <c r="BI120" s="380"/>
      <c r="BJ120" s="380"/>
      <c r="BK120" s="380"/>
      <c r="BL120" s="380"/>
      <c r="BM120" s="380"/>
      <c r="BN120" s="380"/>
      <c r="BO120" s="380"/>
      <c r="BP120" s="380"/>
      <c r="BQ120" s="380"/>
      <c r="BR120" s="380"/>
      <c r="BS120" s="380"/>
    </row>
    <row r="121" spans="1:71" ht="12.75" hidden="1" x14ac:dyDescent="0.2">
      <c r="A121" s="386" t="s">
        <v>536</v>
      </c>
      <c r="B121" s="223"/>
      <c r="C121" s="223" t="s">
        <v>537</v>
      </c>
      <c r="D121" s="223"/>
      <c r="E121" s="223" t="s">
        <v>537</v>
      </c>
      <c r="F121" s="223"/>
      <c r="G121" s="223"/>
      <c r="H121" s="223"/>
      <c r="I121" s="223"/>
      <c r="J121" s="223"/>
      <c r="K121" s="380"/>
      <c r="L121" s="380"/>
      <c r="M121" s="380"/>
      <c r="N121" s="380"/>
      <c r="O121" s="380"/>
      <c r="P121" s="380"/>
      <c r="Q121" s="380"/>
      <c r="R121" s="380"/>
      <c r="S121" s="380"/>
      <c r="T121" s="380"/>
      <c r="U121" s="380"/>
      <c r="V121" s="380"/>
      <c r="W121" s="380"/>
      <c r="X121" s="380"/>
      <c r="Y121" s="380"/>
      <c r="Z121" s="380"/>
      <c r="AA121" s="380"/>
      <c r="AB121" s="380"/>
      <c r="AC121" s="380"/>
      <c r="AD121" s="380"/>
      <c r="AE121" s="380"/>
      <c r="AF121" s="380"/>
      <c r="AG121" s="380"/>
      <c r="AH121" s="380"/>
      <c r="AI121" s="380"/>
      <c r="AJ121" s="380"/>
      <c r="AK121" s="380"/>
      <c r="AL121" s="380"/>
      <c r="AM121" s="380"/>
      <c r="AN121" s="380"/>
      <c r="AO121" s="380"/>
      <c r="AP121" s="380"/>
      <c r="AQ121" s="158"/>
      <c r="AR121" s="158"/>
      <c r="AS121" s="158"/>
      <c r="AT121" s="380"/>
      <c r="AU121" s="380"/>
      <c r="AV121" s="380"/>
      <c r="AW121" s="380"/>
      <c r="AX121" s="380"/>
      <c r="AY121" s="380"/>
      <c r="AZ121" s="380"/>
      <c r="BA121" s="380"/>
      <c r="BB121" s="380"/>
      <c r="BC121" s="380"/>
      <c r="BD121" s="380"/>
      <c r="BE121" s="380"/>
      <c r="BF121" s="380"/>
      <c r="BG121" s="380"/>
      <c r="BH121" s="380"/>
      <c r="BI121" s="380"/>
      <c r="BJ121" s="380"/>
      <c r="BK121" s="380"/>
      <c r="BL121" s="380"/>
      <c r="BM121" s="380"/>
      <c r="BN121" s="380"/>
      <c r="BO121" s="380"/>
      <c r="BP121" s="380"/>
      <c r="BQ121" s="380"/>
      <c r="BR121" s="380"/>
      <c r="BS121" s="380"/>
    </row>
    <row r="122" spans="1:71" ht="25.5" hidden="1" x14ac:dyDescent="0.2">
      <c r="A122" s="386" t="s">
        <v>536</v>
      </c>
      <c r="B122" s="223">
        <f>$B$114*B121</f>
        <v>0</v>
      </c>
      <c r="C122" s="223" t="s">
        <v>126</v>
      </c>
      <c r="D122" s="223">
        <f>$B$114*D121</f>
        <v>0</v>
      </c>
      <c r="E122" s="223" t="s">
        <v>126</v>
      </c>
      <c r="F122" s="386" t="s">
        <v>538</v>
      </c>
      <c r="G122" s="223">
        <f>D121-B121</f>
        <v>0</v>
      </c>
      <c r="H122" s="223" t="s">
        <v>537</v>
      </c>
      <c r="I122" s="223">
        <f>$B$114*G122</f>
        <v>0</v>
      </c>
      <c r="J122" s="223" t="s">
        <v>126</v>
      </c>
      <c r="K122" s="380"/>
      <c r="L122" s="380"/>
      <c r="M122" s="380"/>
      <c r="N122" s="380"/>
      <c r="O122" s="380"/>
      <c r="P122" s="380"/>
      <c r="Q122" s="380"/>
      <c r="R122" s="380"/>
      <c r="S122" s="380"/>
      <c r="T122" s="380"/>
      <c r="U122" s="380"/>
      <c r="V122" s="380"/>
      <c r="W122" s="380"/>
      <c r="X122" s="380"/>
      <c r="Y122" s="380"/>
      <c r="Z122" s="380"/>
      <c r="AA122" s="380"/>
      <c r="AB122" s="380"/>
      <c r="AC122" s="380"/>
      <c r="AD122" s="380"/>
      <c r="AE122" s="380"/>
      <c r="AF122" s="380"/>
      <c r="AG122" s="380"/>
      <c r="AH122" s="380"/>
      <c r="AI122" s="380"/>
      <c r="AJ122" s="380"/>
      <c r="AK122" s="380"/>
      <c r="AL122" s="380"/>
      <c r="AM122" s="380"/>
      <c r="AN122" s="380"/>
      <c r="AO122" s="380"/>
      <c r="AP122" s="380"/>
      <c r="AQ122" s="158"/>
      <c r="AR122" s="158"/>
      <c r="AS122" s="158"/>
      <c r="AT122" s="380"/>
      <c r="AU122" s="380"/>
      <c r="AV122" s="380"/>
      <c r="AW122" s="380"/>
      <c r="AX122" s="380"/>
      <c r="AY122" s="380"/>
      <c r="AZ122" s="380"/>
      <c r="BA122" s="380"/>
      <c r="BB122" s="380"/>
      <c r="BC122" s="380"/>
      <c r="BD122" s="380"/>
      <c r="BE122" s="380"/>
      <c r="BF122" s="380"/>
      <c r="BG122" s="380"/>
      <c r="BH122" s="380"/>
      <c r="BI122" s="380"/>
      <c r="BJ122" s="380"/>
      <c r="BK122" s="380"/>
      <c r="BL122" s="380"/>
      <c r="BM122" s="380"/>
      <c r="BN122" s="380"/>
      <c r="BO122" s="380"/>
      <c r="BP122" s="380"/>
      <c r="BQ122" s="380"/>
      <c r="BR122" s="380"/>
      <c r="BS122" s="380"/>
    </row>
    <row r="123" spans="1:71" ht="25.5" hidden="1" x14ac:dyDescent="0.2">
      <c r="A123" s="223"/>
      <c r="B123" s="223"/>
      <c r="C123" s="223"/>
      <c r="D123" s="223"/>
      <c r="E123" s="223"/>
      <c r="F123" s="386" t="s">
        <v>539</v>
      </c>
      <c r="G123" s="223">
        <f>I123/$B$114</f>
        <v>0</v>
      </c>
      <c r="H123" s="223" t="s">
        <v>537</v>
      </c>
      <c r="I123" s="223"/>
      <c r="J123" s="223" t="s">
        <v>126</v>
      </c>
      <c r="K123" s="380"/>
      <c r="L123" s="380"/>
      <c r="M123" s="380"/>
      <c r="N123" s="380"/>
      <c r="O123" s="380"/>
      <c r="P123" s="380"/>
      <c r="Q123" s="380"/>
      <c r="R123" s="380"/>
      <c r="S123" s="380"/>
      <c r="T123" s="380"/>
      <c r="U123" s="380"/>
      <c r="V123" s="380"/>
      <c r="W123" s="380"/>
      <c r="X123" s="380"/>
      <c r="Y123" s="380"/>
      <c r="Z123" s="380"/>
      <c r="AA123" s="380"/>
      <c r="AB123" s="380"/>
      <c r="AC123" s="380"/>
      <c r="AD123" s="380"/>
      <c r="AE123" s="380"/>
      <c r="AF123" s="380"/>
      <c r="AG123" s="380"/>
      <c r="AH123" s="380"/>
      <c r="AI123" s="380"/>
      <c r="AJ123" s="380"/>
      <c r="AK123" s="380"/>
      <c r="AL123" s="380"/>
      <c r="AM123" s="380"/>
      <c r="AN123" s="380"/>
      <c r="AO123" s="380"/>
      <c r="AP123" s="380"/>
      <c r="AQ123" s="158"/>
      <c r="AR123" s="158"/>
      <c r="AS123" s="158"/>
      <c r="AT123" s="380"/>
      <c r="AU123" s="380"/>
      <c r="AV123" s="380"/>
      <c r="AW123" s="380"/>
      <c r="AX123" s="380"/>
      <c r="AY123" s="380"/>
      <c r="AZ123" s="380"/>
      <c r="BA123" s="380"/>
      <c r="BB123" s="380"/>
      <c r="BC123" s="380"/>
      <c r="BD123" s="380"/>
      <c r="BE123" s="380"/>
      <c r="BF123" s="380"/>
      <c r="BG123" s="380"/>
      <c r="BH123" s="380"/>
      <c r="BI123" s="380"/>
      <c r="BJ123" s="380"/>
      <c r="BK123" s="380"/>
      <c r="BL123" s="380"/>
      <c r="BM123" s="380"/>
      <c r="BN123" s="380"/>
      <c r="BO123" s="380"/>
      <c r="BP123" s="380"/>
      <c r="BQ123" s="380"/>
      <c r="BR123" s="380"/>
      <c r="BS123" s="380"/>
    </row>
    <row r="124" spans="1:71" ht="38.25" hidden="1" x14ac:dyDescent="0.2">
      <c r="A124" s="391"/>
      <c r="B124" s="392"/>
      <c r="C124" s="392"/>
      <c r="D124" s="392"/>
      <c r="E124" s="392"/>
      <c r="F124" s="393" t="s">
        <v>540</v>
      </c>
      <c r="G124" s="223">
        <f>G122</f>
        <v>0</v>
      </c>
      <c r="H124" s="223" t="s">
        <v>537</v>
      </c>
      <c r="I124" s="223">
        <f>I122</f>
        <v>0</v>
      </c>
      <c r="J124" s="223" t="s">
        <v>126</v>
      </c>
      <c r="K124" s="380"/>
      <c r="L124" s="380"/>
      <c r="M124" s="380"/>
      <c r="N124" s="380"/>
      <c r="O124" s="380"/>
      <c r="P124" s="380"/>
      <c r="Q124" s="380"/>
      <c r="R124" s="380"/>
      <c r="S124" s="380"/>
      <c r="T124" s="380"/>
      <c r="U124" s="380"/>
      <c r="V124" s="380"/>
      <c r="W124" s="380"/>
      <c r="X124" s="380"/>
      <c r="Y124" s="380"/>
      <c r="Z124" s="380"/>
      <c r="AA124" s="380"/>
      <c r="AB124" s="380"/>
      <c r="AC124" s="380"/>
      <c r="AD124" s="380"/>
      <c r="AE124" s="380"/>
      <c r="AF124" s="380"/>
      <c r="AG124" s="380"/>
      <c r="AH124" s="380"/>
      <c r="AI124" s="380"/>
      <c r="AJ124" s="380"/>
      <c r="AK124" s="380"/>
      <c r="AL124" s="380"/>
      <c r="AM124" s="380"/>
      <c r="AN124" s="380"/>
      <c r="AO124" s="380"/>
      <c r="AP124" s="380"/>
      <c r="AQ124" s="158"/>
      <c r="AR124" s="158"/>
      <c r="AS124" s="158"/>
      <c r="AT124" s="380"/>
      <c r="AU124" s="380"/>
      <c r="AV124" s="380"/>
      <c r="AW124" s="380"/>
      <c r="AX124" s="380"/>
      <c r="AY124" s="380"/>
      <c r="AZ124" s="380"/>
      <c r="BA124" s="380"/>
      <c r="BB124" s="380"/>
      <c r="BC124" s="380"/>
      <c r="BD124" s="380"/>
      <c r="BE124" s="380"/>
      <c r="BF124" s="380"/>
      <c r="BG124" s="380"/>
      <c r="BH124" s="380"/>
      <c r="BI124" s="380"/>
      <c r="BJ124" s="380"/>
      <c r="BK124" s="380"/>
      <c r="BL124" s="380"/>
      <c r="BM124" s="380"/>
      <c r="BN124" s="380"/>
      <c r="BO124" s="380"/>
      <c r="BP124" s="380"/>
      <c r="BQ124" s="380"/>
      <c r="BR124" s="380"/>
      <c r="BS124" s="380"/>
    </row>
    <row r="125" spans="1:71" ht="12.75" hidden="1" x14ac:dyDescent="0.2">
      <c r="A125" s="394"/>
      <c r="B125" s="157"/>
      <c r="C125" s="380"/>
      <c r="D125" s="380"/>
      <c r="E125" s="380"/>
      <c r="F125" s="380"/>
      <c r="G125" s="380"/>
      <c r="H125" s="380"/>
      <c r="I125" s="380"/>
      <c r="J125" s="380"/>
      <c r="K125" s="380"/>
      <c r="L125" s="380"/>
      <c r="M125" s="380"/>
      <c r="N125" s="380"/>
      <c r="O125" s="380"/>
      <c r="P125" s="380"/>
      <c r="Q125" s="380"/>
      <c r="R125" s="380"/>
      <c r="S125" s="380"/>
      <c r="T125" s="380"/>
      <c r="U125" s="380"/>
      <c r="V125" s="380"/>
      <c r="W125" s="380"/>
      <c r="X125" s="380"/>
      <c r="Y125" s="380"/>
      <c r="Z125" s="380"/>
      <c r="AA125" s="380"/>
      <c r="AB125" s="380"/>
      <c r="AC125" s="380"/>
      <c r="AD125" s="380"/>
      <c r="AE125" s="380"/>
      <c r="AF125" s="380"/>
      <c r="AG125" s="380"/>
      <c r="AH125" s="380"/>
      <c r="AI125" s="380"/>
      <c r="AJ125" s="380"/>
      <c r="AK125" s="380"/>
      <c r="AL125" s="380"/>
      <c r="AM125" s="380"/>
      <c r="AN125" s="380"/>
      <c r="AO125" s="380"/>
      <c r="AP125" s="380"/>
      <c r="AQ125" s="158"/>
      <c r="AR125" s="158"/>
      <c r="AS125" s="158"/>
      <c r="AT125" s="380"/>
      <c r="AU125" s="380"/>
      <c r="AV125" s="380"/>
      <c r="AW125" s="380"/>
      <c r="AX125" s="380"/>
      <c r="AY125" s="380"/>
      <c r="AZ125" s="380"/>
      <c r="BA125" s="380"/>
      <c r="BB125" s="380"/>
      <c r="BC125" s="380"/>
      <c r="BD125" s="380"/>
      <c r="BE125" s="380"/>
      <c r="BF125" s="380"/>
      <c r="BG125" s="380"/>
      <c r="BH125" s="380"/>
      <c r="BI125" s="380"/>
      <c r="BJ125" s="380"/>
      <c r="BK125" s="380"/>
      <c r="BL125" s="380"/>
      <c r="BM125" s="380"/>
      <c r="BN125" s="380"/>
      <c r="BO125" s="380"/>
      <c r="BP125" s="380"/>
      <c r="BQ125" s="380"/>
      <c r="BR125" s="380"/>
      <c r="BS125" s="380"/>
    </row>
    <row r="126" spans="1:71" hidden="1" x14ac:dyDescent="0.2">
      <c r="A126" s="395" t="s">
        <v>541</v>
      </c>
      <c r="B126" s="225">
        <v>124.58511626000001</v>
      </c>
      <c r="C126" s="157"/>
      <c r="D126" s="506" t="s">
        <v>332</v>
      </c>
      <c r="E126" s="396" t="s">
        <v>557</v>
      </c>
      <c r="F126" s="155">
        <v>35</v>
      </c>
      <c r="G126" s="507" t="s">
        <v>558</v>
      </c>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157"/>
      <c r="AJ126" s="157"/>
      <c r="AK126" s="157"/>
      <c r="AL126" s="157"/>
      <c r="AM126" s="157"/>
      <c r="AN126" s="157"/>
      <c r="AO126" s="157"/>
      <c r="AP126" s="157"/>
      <c r="AQ126" s="157"/>
      <c r="AR126" s="157"/>
      <c r="AS126" s="157"/>
    </row>
    <row r="127" spans="1:71" hidden="1" x14ac:dyDescent="0.2">
      <c r="A127" s="395" t="s">
        <v>332</v>
      </c>
      <c r="B127" s="397">
        <v>30</v>
      </c>
      <c r="C127" s="157"/>
      <c r="D127" s="506"/>
      <c r="E127" s="396" t="s">
        <v>559</v>
      </c>
      <c r="F127" s="155">
        <v>30</v>
      </c>
      <c r="G127" s="50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7"/>
      <c r="AG127" s="157"/>
      <c r="AH127" s="157"/>
      <c r="AI127" s="157"/>
      <c r="AJ127" s="157"/>
      <c r="AK127" s="157"/>
      <c r="AL127" s="157"/>
      <c r="AM127" s="157"/>
      <c r="AN127" s="157"/>
      <c r="AO127" s="157"/>
      <c r="AP127" s="157"/>
      <c r="AQ127" s="157"/>
      <c r="AR127" s="157"/>
      <c r="AS127" s="157"/>
    </row>
    <row r="128" spans="1:71" hidden="1" x14ac:dyDescent="0.2">
      <c r="A128" s="395" t="s">
        <v>542</v>
      </c>
      <c r="B128" s="397"/>
      <c r="C128" s="398" t="s">
        <v>543</v>
      </c>
      <c r="D128" s="506"/>
      <c r="E128" s="396" t="s">
        <v>560</v>
      </c>
      <c r="F128" s="155">
        <v>30</v>
      </c>
      <c r="G128" s="50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7"/>
      <c r="AG128" s="157"/>
      <c r="AH128" s="157"/>
      <c r="AI128" s="157"/>
      <c r="AJ128" s="157"/>
      <c r="AK128" s="157"/>
      <c r="AL128" s="157"/>
      <c r="AM128" s="157"/>
      <c r="AN128" s="157"/>
      <c r="AO128" s="157"/>
      <c r="AP128" s="157"/>
      <c r="AQ128" s="157"/>
      <c r="AR128" s="157"/>
      <c r="AS128" s="157"/>
    </row>
    <row r="129" spans="1:71" s="166" customFormat="1" hidden="1" x14ac:dyDescent="0.2">
      <c r="A129" s="399"/>
      <c r="B129" s="224"/>
      <c r="C129" s="400"/>
      <c r="D129" s="506"/>
      <c r="E129" s="396" t="s">
        <v>561</v>
      </c>
      <c r="F129" s="155">
        <v>30</v>
      </c>
      <c r="G129" s="507"/>
    </row>
    <row r="130" spans="1:71" ht="12.75" hidden="1" x14ac:dyDescent="0.2">
      <c r="A130" s="395" t="s">
        <v>544</v>
      </c>
      <c r="B130" s="225">
        <f>$B$126*1000*1000</f>
        <v>124585116.26000001</v>
      </c>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157"/>
      <c r="AJ130" s="157"/>
      <c r="AK130" s="157"/>
      <c r="AL130" s="157"/>
      <c r="AM130" s="157"/>
      <c r="AN130" s="157"/>
      <c r="AO130" s="157"/>
      <c r="AP130" s="157"/>
      <c r="AQ130" s="157"/>
      <c r="AR130" s="157"/>
      <c r="AS130" s="157"/>
    </row>
    <row r="131" spans="1:71" ht="12.75" hidden="1" x14ac:dyDescent="0.2">
      <c r="A131" s="395" t="s">
        <v>545</v>
      </c>
      <c r="B131" s="225">
        <v>0.01</v>
      </c>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c r="AK131" s="157"/>
      <c r="AL131" s="157"/>
      <c r="AM131" s="157"/>
      <c r="AN131" s="157"/>
      <c r="AO131" s="157"/>
      <c r="AP131" s="157"/>
      <c r="AQ131" s="157"/>
      <c r="AR131" s="157"/>
      <c r="AS131" s="157"/>
    </row>
    <row r="132" spans="1:71" ht="12.75" hidden="1" x14ac:dyDescent="0.2">
      <c r="A132" s="394"/>
      <c r="B132" s="401"/>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c r="AK132" s="157"/>
      <c r="AL132" s="157"/>
      <c r="AM132" s="157"/>
      <c r="AN132" s="157"/>
      <c r="AO132" s="157"/>
      <c r="AP132" s="157"/>
      <c r="AQ132" s="157"/>
      <c r="AR132" s="157"/>
      <c r="AS132" s="157"/>
    </row>
    <row r="133" spans="1:71" ht="12.75" hidden="1" x14ac:dyDescent="0.2">
      <c r="A133" s="395" t="s">
        <v>546</v>
      </c>
      <c r="B133" s="402">
        <v>0.20499999999999999</v>
      </c>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c r="AG133" s="157"/>
      <c r="AH133" s="157"/>
      <c r="AI133" s="157"/>
      <c r="AJ133" s="157"/>
      <c r="AK133" s="157"/>
      <c r="AL133" s="157"/>
      <c r="AM133" s="157"/>
      <c r="AN133" s="157"/>
      <c r="AO133" s="157"/>
      <c r="AP133" s="157"/>
      <c r="AQ133" s="157"/>
      <c r="AR133" s="157"/>
      <c r="AS133" s="157"/>
    </row>
    <row r="134" spans="1:71" hidden="1" x14ac:dyDescent="0.2">
      <c r="A134" s="226"/>
      <c r="B134" s="22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7"/>
      <c r="AG134" s="157"/>
      <c r="AH134" s="157"/>
      <c r="AI134" s="157"/>
      <c r="AJ134" s="157"/>
      <c r="AK134" s="157"/>
      <c r="AL134" s="157"/>
      <c r="AM134" s="157"/>
      <c r="AN134" s="157"/>
      <c r="AO134" s="157"/>
      <c r="AP134" s="157"/>
      <c r="AQ134" s="157"/>
      <c r="AR134" s="157"/>
      <c r="AS134" s="157"/>
    </row>
    <row r="135" spans="1:71" ht="12.75" hidden="1" x14ac:dyDescent="0.2">
      <c r="A135" s="403" t="s">
        <v>562</v>
      </c>
      <c r="B135" s="404">
        <v>1.4332</v>
      </c>
      <c r="C135" s="166"/>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7"/>
      <c r="AG135" s="157"/>
      <c r="AH135" s="157"/>
      <c r="AI135" s="157"/>
      <c r="AJ135" s="157"/>
      <c r="AK135" s="157"/>
      <c r="AL135" s="157"/>
      <c r="AM135" s="157"/>
      <c r="AN135" s="157"/>
      <c r="AO135" s="157"/>
      <c r="AP135" s="157"/>
      <c r="AQ135" s="157"/>
      <c r="AR135" s="157"/>
      <c r="AS135" s="157"/>
    </row>
    <row r="136" spans="1:71" ht="12.75" hidden="1" x14ac:dyDescent="0.2">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7"/>
      <c r="AG136" s="157"/>
      <c r="AH136" s="157"/>
      <c r="AI136" s="157"/>
      <c r="AJ136" s="157"/>
      <c r="AK136" s="157"/>
      <c r="AL136" s="157"/>
      <c r="AM136" s="157"/>
      <c r="AN136" s="157"/>
      <c r="AO136" s="157"/>
      <c r="AP136" s="157"/>
      <c r="AQ136" s="157"/>
      <c r="AR136" s="157"/>
      <c r="AS136" s="157"/>
    </row>
    <row r="137" spans="1:71" ht="12.75" hidden="1" x14ac:dyDescent="0.2">
      <c r="A137" s="394"/>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157"/>
      <c r="AJ137" s="157"/>
      <c r="AK137" s="157"/>
      <c r="AL137" s="157"/>
      <c r="AM137" s="157"/>
      <c r="AN137" s="157"/>
      <c r="AO137" s="157"/>
      <c r="AP137" s="157"/>
      <c r="AQ137" s="166"/>
      <c r="AR137" s="166"/>
      <c r="AS137" s="166"/>
    </row>
    <row r="138" spans="1:71" hidden="1" x14ac:dyDescent="0.2">
      <c r="A138" s="395" t="s">
        <v>547</v>
      </c>
      <c r="C138" s="166"/>
      <c r="D138" s="166"/>
      <c r="E138" s="166"/>
      <c r="F138" s="166"/>
      <c r="G138" s="166"/>
      <c r="H138" s="166"/>
      <c r="I138" s="166"/>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c r="AN138" s="166"/>
      <c r="AO138" s="166"/>
      <c r="AP138" s="166"/>
      <c r="AQ138" s="166"/>
      <c r="AR138" s="166"/>
      <c r="AS138" s="166"/>
      <c r="BH138" s="166"/>
      <c r="BI138" s="166"/>
      <c r="BJ138" s="166"/>
      <c r="BK138" s="166"/>
      <c r="BL138" s="166"/>
      <c r="BM138" s="166"/>
      <c r="BN138" s="166"/>
      <c r="BO138" s="166"/>
      <c r="BP138" s="166"/>
      <c r="BQ138" s="166"/>
      <c r="BR138" s="166"/>
      <c r="BS138" s="166"/>
    </row>
    <row r="139" spans="1:71" ht="12.75" hidden="1" x14ac:dyDescent="0.2">
      <c r="A139" s="395"/>
      <c r="B139" s="405">
        <v>2016</v>
      </c>
      <c r="C139" s="405">
        <f>B139+1</f>
        <v>2017</v>
      </c>
      <c r="D139" s="405">
        <f t="shared" ref="D139:AY139" si="39">C139+1</f>
        <v>2018</v>
      </c>
      <c r="E139" s="405">
        <f t="shared" si="39"/>
        <v>2019</v>
      </c>
      <c r="F139" s="405">
        <f t="shared" si="39"/>
        <v>2020</v>
      </c>
      <c r="G139" s="405">
        <f t="shared" si="39"/>
        <v>2021</v>
      </c>
      <c r="H139" s="405">
        <f t="shared" si="39"/>
        <v>2022</v>
      </c>
      <c r="I139" s="405">
        <f t="shared" si="39"/>
        <v>2023</v>
      </c>
      <c r="J139" s="405">
        <f t="shared" si="39"/>
        <v>2024</v>
      </c>
      <c r="K139" s="405">
        <f t="shared" si="39"/>
        <v>2025</v>
      </c>
      <c r="L139" s="405">
        <f t="shared" si="39"/>
        <v>2026</v>
      </c>
      <c r="M139" s="405">
        <f t="shared" si="39"/>
        <v>2027</v>
      </c>
      <c r="N139" s="405">
        <f t="shared" si="39"/>
        <v>2028</v>
      </c>
      <c r="O139" s="405">
        <f t="shared" si="39"/>
        <v>2029</v>
      </c>
      <c r="P139" s="405">
        <f t="shared" si="39"/>
        <v>2030</v>
      </c>
      <c r="Q139" s="405">
        <f t="shared" si="39"/>
        <v>2031</v>
      </c>
      <c r="R139" s="405">
        <f t="shared" si="39"/>
        <v>2032</v>
      </c>
      <c r="S139" s="405">
        <f t="shared" si="39"/>
        <v>2033</v>
      </c>
      <c r="T139" s="405">
        <f t="shared" si="39"/>
        <v>2034</v>
      </c>
      <c r="U139" s="405">
        <f t="shared" si="39"/>
        <v>2035</v>
      </c>
      <c r="V139" s="405">
        <f t="shared" si="39"/>
        <v>2036</v>
      </c>
      <c r="W139" s="405">
        <f t="shared" si="39"/>
        <v>2037</v>
      </c>
      <c r="X139" s="405">
        <f t="shared" si="39"/>
        <v>2038</v>
      </c>
      <c r="Y139" s="405">
        <f t="shared" si="39"/>
        <v>2039</v>
      </c>
      <c r="Z139" s="405">
        <f t="shared" si="39"/>
        <v>2040</v>
      </c>
      <c r="AA139" s="405">
        <f t="shared" si="39"/>
        <v>2041</v>
      </c>
      <c r="AB139" s="405">
        <f t="shared" si="39"/>
        <v>2042</v>
      </c>
      <c r="AC139" s="405">
        <f t="shared" si="39"/>
        <v>2043</v>
      </c>
      <c r="AD139" s="405">
        <f t="shared" si="39"/>
        <v>2044</v>
      </c>
      <c r="AE139" s="405">
        <f t="shared" si="39"/>
        <v>2045</v>
      </c>
      <c r="AF139" s="405">
        <f t="shared" si="39"/>
        <v>2046</v>
      </c>
      <c r="AG139" s="405">
        <f t="shared" si="39"/>
        <v>2047</v>
      </c>
      <c r="AH139" s="405">
        <f t="shared" si="39"/>
        <v>2048</v>
      </c>
      <c r="AI139" s="405">
        <f t="shared" si="39"/>
        <v>2049</v>
      </c>
      <c r="AJ139" s="405">
        <f t="shared" si="39"/>
        <v>2050</v>
      </c>
      <c r="AK139" s="405">
        <f t="shared" si="39"/>
        <v>2051</v>
      </c>
      <c r="AL139" s="405">
        <f t="shared" si="39"/>
        <v>2052</v>
      </c>
      <c r="AM139" s="405">
        <f t="shared" si="39"/>
        <v>2053</v>
      </c>
      <c r="AN139" s="405">
        <f t="shared" si="39"/>
        <v>2054</v>
      </c>
      <c r="AO139" s="405">
        <f t="shared" si="39"/>
        <v>2055</v>
      </c>
      <c r="AP139" s="405">
        <f t="shared" si="39"/>
        <v>2056</v>
      </c>
      <c r="AQ139" s="405">
        <f t="shared" si="39"/>
        <v>2057</v>
      </c>
      <c r="AR139" s="405">
        <f t="shared" si="39"/>
        <v>2058</v>
      </c>
      <c r="AS139" s="405">
        <f t="shared" si="39"/>
        <v>2059</v>
      </c>
      <c r="AT139" s="405">
        <f t="shared" si="39"/>
        <v>2060</v>
      </c>
      <c r="AU139" s="405">
        <f t="shared" si="39"/>
        <v>2061</v>
      </c>
      <c r="AV139" s="405">
        <f t="shared" si="39"/>
        <v>2062</v>
      </c>
      <c r="AW139" s="405">
        <f t="shared" si="39"/>
        <v>2063</v>
      </c>
      <c r="AX139" s="405">
        <f t="shared" si="39"/>
        <v>2064</v>
      </c>
      <c r="AY139" s="405">
        <f t="shared" si="39"/>
        <v>2065</v>
      </c>
    </row>
    <row r="140" spans="1:71" ht="12.75" hidden="1" x14ac:dyDescent="0.2">
      <c r="A140" s="395" t="s">
        <v>548</v>
      </c>
      <c r="B140" s="405"/>
      <c r="C140" s="406"/>
      <c r="D140" s="406">
        <v>4.5999999999999999E-2</v>
      </c>
      <c r="E140" s="406">
        <v>4.3999999999999997E-2</v>
      </c>
      <c r="F140" s="406">
        <v>4.2000000000000003E-2</v>
      </c>
      <c r="G140" s="406">
        <f>F140</f>
        <v>4.2000000000000003E-2</v>
      </c>
      <c r="H140" s="406">
        <f>G140</f>
        <v>4.2000000000000003E-2</v>
      </c>
      <c r="I140" s="406">
        <f t="shared" ref="I140:AY140" si="40">H140</f>
        <v>4.2000000000000003E-2</v>
      </c>
      <c r="J140" s="406">
        <f t="shared" si="40"/>
        <v>4.2000000000000003E-2</v>
      </c>
      <c r="K140" s="406">
        <f t="shared" si="40"/>
        <v>4.2000000000000003E-2</v>
      </c>
      <c r="L140" s="406">
        <f t="shared" si="40"/>
        <v>4.2000000000000003E-2</v>
      </c>
      <c r="M140" s="406">
        <f t="shared" si="40"/>
        <v>4.2000000000000003E-2</v>
      </c>
      <c r="N140" s="406">
        <f t="shared" si="40"/>
        <v>4.2000000000000003E-2</v>
      </c>
      <c r="O140" s="406">
        <f t="shared" si="40"/>
        <v>4.2000000000000003E-2</v>
      </c>
      <c r="P140" s="406">
        <f t="shared" si="40"/>
        <v>4.2000000000000003E-2</v>
      </c>
      <c r="Q140" s="406">
        <f t="shared" si="40"/>
        <v>4.2000000000000003E-2</v>
      </c>
      <c r="R140" s="406">
        <f t="shared" si="40"/>
        <v>4.2000000000000003E-2</v>
      </c>
      <c r="S140" s="406">
        <f t="shared" si="40"/>
        <v>4.2000000000000003E-2</v>
      </c>
      <c r="T140" s="406">
        <f t="shared" si="40"/>
        <v>4.2000000000000003E-2</v>
      </c>
      <c r="U140" s="406">
        <f t="shared" si="40"/>
        <v>4.2000000000000003E-2</v>
      </c>
      <c r="V140" s="406">
        <f t="shared" si="40"/>
        <v>4.2000000000000003E-2</v>
      </c>
      <c r="W140" s="406">
        <f t="shared" si="40"/>
        <v>4.2000000000000003E-2</v>
      </c>
      <c r="X140" s="406">
        <f t="shared" si="40"/>
        <v>4.2000000000000003E-2</v>
      </c>
      <c r="Y140" s="406">
        <f t="shared" si="40"/>
        <v>4.2000000000000003E-2</v>
      </c>
      <c r="Z140" s="406">
        <f t="shared" si="40"/>
        <v>4.2000000000000003E-2</v>
      </c>
      <c r="AA140" s="406">
        <f t="shared" si="40"/>
        <v>4.2000000000000003E-2</v>
      </c>
      <c r="AB140" s="406">
        <f t="shared" si="40"/>
        <v>4.2000000000000003E-2</v>
      </c>
      <c r="AC140" s="406">
        <f t="shared" si="40"/>
        <v>4.2000000000000003E-2</v>
      </c>
      <c r="AD140" s="406">
        <f t="shared" si="40"/>
        <v>4.2000000000000003E-2</v>
      </c>
      <c r="AE140" s="406">
        <f t="shared" si="40"/>
        <v>4.2000000000000003E-2</v>
      </c>
      <c r="AF140" s="406">
        <f t="shared" si="40"/>
        <v>4.2000000000000003E-2</v>
      </c>
      <c r="AG140" s="406">
        <f t="shared" si="40"/>
        <v>4.2000000000000003E-2</v>
      </c>
      <c r="AH140" s="406">
        <f t="shared" si="40"/>
        <v>4.2000000000000003E-2</v>
      </c>
      <c r="AI140" s="406">
        <f t="shared" si="40"/>
        <v>4.2000000000000003E-2</v>
      </c>
      <c r="AJ140" s="406">
        <f t="shared" si="40"/>
        <v>4.2000000000000003E-2</v>
      </c>
      <c r="AK140" s="406">
        <f t="shared" si="40"/>
        <v>4.2000000000000003E-2</v>
      </c>
      <c r="AL140" s="406">
        <f t="shared" si="40"/>
        <v>4.2000000000000003E-2</v>
      </c>
      <c r="AM140" s="406">
        <f t="shared" si="40"/>
        <v>4.2000000000000003E-2</v>
      </c>
      <c r="AN140" s="406">
        <f t="shared" si="40"/>
        <v>4.2000000000000003E-2</v>
      </c>
      <c r="AO140" s="406">
        <f t="shared" si="40"/>
        <v>4.2000000000000003E-2</v>
      </c>
      <c r="AP140" s="406">
        <f t="shared" si="40"/>
        <v>4.2000000000000003E-2</v>
      </c>
      <c r="AQ140" s="406">
        <f t="shared" si="40"/>
        <v>4.2000000000000003E-2</v>
      </c>
      <c r="AR140" s="406">
        <f t="shared" si="40"/>
        <v>4.2000000000000003E-2</v>
      </c>
      <c r="AS140" s="406">
        <f t="shared" si="40"/>
        <v>4.2000000000000003E-2</v>
      </c>
      <c r="AT140" s="406">
        <f t="shared" si="40"/>
        <v>4.2000000000000003E-2</v>
      </c>
      <c r="AU140" s="406">
        <f t="shared" si="40"/>
        <v>4.2000000000000003E-2</v>
      </c>
      <c r="AV140" s="406">
        <f t="shared" si="40"/>
        <v>4.2000000000000003E-2</v>
      </c>
      <c r="AW140" s="406">
        <f t="shared" si="40"/>
        <v>4.2000000000000003E-2</v>
      </c>
      <c r="AX140" s="406">
        <f t="shared" si="40"/>
        <v>4.2000000000000003E-2</v>
      </c>
      <c r="AY140" s="406">
        <f t="shared" si="40"/>
        <v>4.2000000000000003E-2</v>
      </c>
    </row>
    <row r="141" spans="1:71" s="166" customFormat="1" ht="15" hidden="1" x14ac:dyDescent="0.2">
      <c r="A141" s="395" t="s">
        <v>549</v>
      </c>
      <c r="B141" s="228"/>
      <c r="C141" s="407">
        <f>(1+B141)*(1+C140)-1</f>
        <v>0</v>
      </c>
      <c r="D141" s="407">
        <f>(1+C141)*(1+D140)-1</f>
        <v>4.6000000000000041E-2</v>
      </c>
      <c r="E141" s="407">
        <f>(1+D141)*(1+E140)-1</f>
        <v>9.2024000000000106E-2</v>
      </c>
      <c r="F141" s="407">
        <f t="shared" ref="F141:AY141" si="41">(1+E141)*(1+F140)-1</f>
        <v>0.13788900800000015</v>
      </c>
      <c r="G141" s="407">
        <f>(1+F141)*(1+G140)-1</f>
        <v>0.18568034633600017</v>
      </c>
      <c r="H141" s="407">
        <f t="shared" si="41"/>
        <v>0.2354789208821122</v>
      </c>
      <c r="I141" s="407">
        <f t="shared" si="41"/>
        <v>0.28736903555916093</v>
      </c>
      <c r="J141" s="407">
        <f t="shared" si="41"/>
        <v>0.34143853505264565</v>
      </c>
      <c r="K141" s="407">
        <f t="shared" si="41"/>
        <v>0.39777895352485682</v>
      </c>
      <c r="L141" s="407">
        <f t="shared" si="41"/>
        <v>0.45648566957290093</v>
      </c>
      <c r="M141" s="407">
        <f t="shared" si="41"/>
        <v>0.51765806769496292</v>
      </c>
      <c r="N141" s="407">
        <f t="shared" si="41"/>
        <v>0.58139970653815132</v>
      </c>
      <c r="O141" s="407">
        <f t="shared" si="41"/>
        <v>0.64781849421275384</v>
      </c>
      <c r="P141" s="407">
        <f t="shared" si="41"/>
        <v>0.71702687096968964</v>
      </c>
      <c r="Q141" s="407">
        <f t="shared" si="41"/>
        <v>0.78914199955041675</v>
      </c>
      <c r="R141" s="407">
        <f t="shared" si="41"/>
        <v>0.86428596353153431</v>
      </c>
      <c r="S141" s="407">
        <f t="shared" si="41"/>
        <v>0.94258597399985877</v>
      </c>
      <c r="T141" s="407">
        <f t="shared" si="41"/>
        <v>1.0241745849078527</v>
      </c>
      <c r="U141" s="407">
        <f t="shared" si="41"/>
        <v>1.1091899174739828</v>
      </c>
      <c r="V141" s="407">
        <f t="shared" si="41"/>
        <v>1.19777589400789</v>
      </c>
      <c r="W141" s="407">
        <f t="shared" si="41"/>
        <v>1.2900824815562215</v>
      </c>
      <c r="X141" s="407">
        <f t="shared" si="41"/>
        <v>1.3862659457815827</v>
      </c>
      <c r="Y141" s="407">
        <f t="shared" si="41"/>
        <v>1.4864891155044093</v>
      </c>
      <c r="Z141" s="407">
        <f t="shared" si="41"/>
        <v>1.5909216583555947</v>
      </c>
      <c r="AA141" s="407">
        <f t="shared" si="41"/>
        <v>1.6997403680065299</v>
      </c>
      <c r="AB141" s="407">
        <f t="shared" si="41"/>
        <v>1.8131294634628041</v>
      </c>
      <c r="AC141" s="407">
        <f t="shared" si="41"/>
        <v>1.9312809009282419</v>
      </c>
      <c r="AD141" s="407">
        <f t="shared" si="41"/>
        <v>2.0543946987672284</v>
      </c>
      <c r="AE141" s="407">
        <f t="shared" si="41"/>
        <v>2.1826792761154521</v>
      </c>
      <c r="AF141" s="407">
        <f t="shared" si="41"/>
        <v>2.3163518057123014</v>
      </c>
      <c r="AG141" s="407">
        <f t="shared" si="41"/>
        <v>2.4556385815522184</v>
      </c>
      <c r="AH141" s="407">
        <f t="shared" si="41"/>
        <v>2.6007754019774119</v>
      </c>
      <c r="AI141" s="407">
        <f t="shared" si="41"/>
        <v>2.7520079688604633</v>
      </c>
      <c r="AJ141" s="407">
        <f t="shared" si="41"/>
        <v>2.909592303552603</v>
      </c>
      <c r="AK141" s="407">
        <f t="shared" si="41"/>
        <v>3.0737951803018122</v>
      </c>
      <c r="AL141" s="407">
        <f t="shared" si="41"/>
        <v>3.2448945778744882</v>
      </c>
      <c r="AM141" s="407">
        <f t="shared" si="41"/>
        <v>3.4231801501452166</v>
      </c>
      <c r="AN141" s="407">
        <f t="shared" si="41"/>
        <v>3.6089537164513157</v>
      </c>
      <c r="AO141" s="407">
        <f t="shared" si="41"/>
        <v>3.8025297725422709</v>
      </c>
      <c r="AP141" s="407">
        <f t="shared" si="41"/>
        <v>4.0042360229890468</v>
      </c>
      <c r="AQ141" s="407">
        <f t="shared" si="41"/>
        <v>4.2144139359545871</v>
      </c>
      <c r="AR141" s="407">
        <f t="shared" si="41"/>
        <v>4.4334193212646804</v>
      </c>
      <c r="AS141" s="407">
        <f t="shared" si="41"/>
        <v>4.6616229327577976</v>
      </c>
      <c r="AT141" s="407">
        <f t="shared" si="41"/>
        <v>4.8994110959336252</v>
      </c>
      <c r="AU141" s="407">
        <f t="shared" si="41"/>
        <v>5.147186361962838</v>
      </c>
      <c r="AV141" s="407">
        <f t="shared" si="41"/>
        <v>5.4053681891652774</v>
      </c>
      <c r="AW141" s="407">
        <f>(1+AV141)*(1+AW140)-1</f>
        <v>5.6743936531102195</v>
      </c>
      <c r="AX141" s="407">
        <f t="shared" si="41"/>
        <v>5.9547181865408492</v>
      </c>
      <c r="AY141" s="407">
        <f t="shared" si="41"/>
        <v>6.2468163503755649</v>
      </c>
    </row>
    <row r="142" spans="1:71" s="166" customFormat="1" hidden="1" x14ac:dyDescent="0.2">
      <c r="A142" s="171"/>
      <c r="B142" s="228"/>
      <c r="C142" s="229"/>
      <c r="D142" s="229"/>
      <c r="E142" s="229"/>
      <c r="F142" s="229"/>
      <c r="G142" s="229"/>
      <c r="H142" s="229"/>
      <c r="I142" s="229"/>
      <c r="J142" s="229"/>
      <c r="K142" s="229"/>
      <c r="L142" s="229"/>
      <c r="M142" s="229"/>
      <c r="N142" s="229"/>
      <c r="O142" s="229"/>
      <c r="P142" s="229"/>
      <c r="Q142" s="229"/>
      <c r="R142" s="229"/>
      <c r="S142" s="229"/>
      <c r="T142" s="229"/>
      <c r="U142" s="229"/>
      <c r="V142" s="229"/>
      <c r="W142" s="229"/>
      <c r="X142" s="229"/>
      <c r="Y142" s="229"/>
      <c r="Z142" s="229"/>
      <c r="AA142" s="229"/>
      <c r="AB142" s="229"/>
      <c r="AC142" s="229"/>
      <c r="AD142" s="229"/>
      <c r="AE142" s="229"/>
      <c r="AF142" s="229"/>
      <c r="AG142" s="229"/>
      <c r="AH142" s="229"/>
      <c r="AI142" s="229"/>
      <c r="AJ142" s="229"/>
      <c r="AK142" s="229"/>
      <c r="AL142" s="229"/>
      <c r="AM142" s="229"/>
      <c r="AN142" s="229"/>
      <c r="AO142" s="229"/>
      <c r="AP142" s="229"/>
      <c r="AQ142" s="156"/>
    </row>
    <row r="143" spans="1:71" ht="12.75" hidden="1" x14ac:dyDescent="0.2">
      <c r="A143" s="394"/>
      <c r="B143" s="405">
        <v>2016</v>
      </c>
      <c r="C143" s="405">
        <f>B143+1</f>
        <v>2017</v>
      </c>
      <c r="D143" s="405">
        <f t="shared" ref="D143:S144" si="42">C143+1</f>
        <v>2018</v>
      </c>
      <c r="E143" s="405">
        <f t="shared" si="42"/>
        <v>2019</v>
      </c>
      <c r="F143" s="405">
        <f t="shared" si="42"/>
        <v>2020</v>
      </c>
      <c r="G143" s="405">
        <f t="shared" si="42"/>
        <v>2021</v>
      </c>
      <c r="H143" s="405">
        <f t="shared" si="42"/>
        <v>2022</v>
      </c>
      <c r="I143" s="405">
        <f t="shared" si="42"/>
        <v>2023</v>
      </c>
      <c r="J143" s="405">
        <f t="shared" si="42"/>
        <v>2024</v>
      </c>
      <c r="K143" s="405">
        <f t="shared" si="42"/>
        <v>2025</v>
      </c>
      <c r="L143" s="405">
        <f t="shared" si="42"/>
        <v>2026</v>
      </c>
      <c r="M143" s="405">
        <f t="shared" si="42"/>
        <v>2027</v>
      </c>
      <c r="N143" s="405">
        <f t="shared" si="42"/>
        <v>2028</v>
      </c>
      <c r="O143" s="405">
        <f t="shared" si="42"/>
        <v>2029</v>
      </c>
      <c r="P143" s="405">
        <f t="shared" si="42"/>
        <v>2030</v>
      </c>
      <c r="Q143" s="405">
        <f t="shared" si="42"/>
        <v>2031</v>
      </c>
      <c r="R143" s="405">
        <f t="shared" si="42"/>
        <v>2032</v>
      </c>
      <c r="S143" s="405">
        <f t="shared" si="42"/>
        <v>2033</v>
      </c>
      <c r="T143" s="405">
        <f t="shared" ref="T143:AI144" si="43">S143+1</f>
        <v>2034</v>
      </c>
      <c r="U143" s="405">
        <f t="shared" si="43"/>
        <v>2035</v>
      </c>
      <c r="V143" s="405">
        <f t="shared" si="43"/>
        <v>2036</v>
      </c>
      <c r="W143" s="405">
        <f t="shared" si="43"/>
        <v>2037</v>
      </c>
      <c r="X143" s="405">
        <f t="shared" si="43"/>
        <v>2038</v>
      </c>
      <c r="Y143" s="405">
        <f t="shared" si="43"/>
        <v>2039</v>
      </c>
      <c r="Z143" s="405">
        <f t="shared" si="43"/>
        <v>2040</v>
      </c>
      <c r="AA143" s="405">
        <f t="shared" si="43"/>
        <v>2041</v>
      </c>
      <c r="AB143" s="405">
        <f t="shared" si="43"/>
        <v>2042</v>
      </c>
      <c r="AC143" s="405">
        <f t="shared" si="43"/>
        <v>2043</v>
      </c>
      <c r="AD143" s="405">
        <f t="shared" si="43"/>
        <v>2044</v>
      </c>
      <c r="AE143" s="405">
        <f t="shared" si="43"/>
        <v>2045</v>
      </c>
      <c r="AF143" s="405">
        <f t="shared" si="43"/>
        <v>2046</v>
      </c>
      <c r="AG143" s="405">
        <f t="shared" si="43"/>
        <v>2047</v>
      </c>
      <c r="AH143" s="405">
        <f t="shared" si="43"/>
        <v>2048</v>
      </c>
      <c r="AI143" s="405">
        <f t="shared" si="43"/>
        <v>2049</v>
      </c>
      <c r="AJ143" s="405">
        <f t="shared" ref="AJ143:AY144" si="44">AI143+1</f>
        <v>2050</v>
      </c>
      <c r="AK143" s="405">
        <f t="shared" si="44"/>
        <v>2051</v>
      </c>
      <c r="AL143" s="405">
        <f t="shared" si="44"/>
        <v>2052</v>
      </c>
      <c r="AM143" s="405">
        <f t="shared" si="44"/>
        <v>2053</v>
      </c>
      <c r="AN143" s="405">
        <f t="shared" si="44"/>
        <v>2054</v>
      </c>
      <c r="AO143" s="405">
        <f t="shared" si="44"/>
        <v>2055</v>
      </c>
      <c r="AP143" s="405">
        <f t="shared" si="44"/>
        <v>2056</v>
      </c>
      <c r="AQ143" s="405">
        <f t="shared" si="44"/>
        <v>2057</v>
      </c>
      <c r="AR143" s="405">
        <f t="shared" si="44"/>
        <v>2058</v>
      </c>
      <c r="AS143" s="405">
        <f t="shared" si="44"/>
        <v>2059</v>
      </c>
      <c r="AT143" s="405">
        <f t="shared" si="44"/>
        <v>2060</v>
      </c>
      <c r="AU143" s="405">
        <f t="shared" si="44"/>
        <v>2061</v>
      </c>
      <c r="AV143" s="405">
        <f t="shared" si="44"/>
        <v>2062</v>
      </c>
      <c r="AW143" s="405">
        <f t="shared" si="44"/>
        <v>2063</v>
      </c>
      <c r="AX143" s="405">
        <f t="shared" si="44"/>
        <v>2064</v>
      </c>
      <c r="AY143" s="405">
        <f t="shared" si="44"/>
        <v>2065</v>
      </c>
    </row>
    <row r="144" spans="1:71" hidden="1" x14ac:dyDescent="0.2">
      <c r="A144" s="394"/>
      <c r="B144" s="408">
        <v>0</v>
      </c>
      <c r="C144" s="408">
        <v>0</v>
      </c>
      <c r="D144" s="408">
        <v>1</v>
      </c>
      <c r="E144" s="408">
        <f>D144+1</f>
        <v>2</v>
      </c>
      <c r="F144" s="408">
        <f t="shared" si="42"/>
        <v>3</v>
      </c>
      <c r="G144" s="408">
        <f t="shared" si="42"/>
        <v>4</v>
      </c>
      <c r="H144" s="408">
        <f t="shared" si="42"/>
        <v>5</v>
      </c>
      <c r="I144" s="408">
        <f t="shared" si="42"/>
        <v>6</v>
      </c>
      <c r="J144" s="408">
        <f t="shared" si="42"/>
        <v>7</v>
      </c>
      <c r="K144" s="408">
        <f t="shared" si="42"/>
        <v>8</v>
      </c>
      <c r="L144" s="408">
        <f t="shared" si="42"/>
        <v>9</v>
      </c>
      <c r="M144" s="408">
        <f t="shared" si="42"/>
        <v>10</v>
      </c>
      <c r="N144" s="408">
        <f t="shared" si="42"/>
        <v>11</v>
      </c>
      <c r="O144" s="408">
        <f t="shared" si="42"/>
        <v>12</v>
      </c>
      <c r="P144" s="408">
        <f t="shared" si="42"/>
        <v>13</v>
      </c>
      <c r="Q144" s="408">
        <f t="shared" si="42"/>
        <v>14</v>
      </c>
      <c r="R144" s="408">
        <f t="shared" si="42"/>
        <v>15</v>
      </c>
      <c r="S144" s="408">
        <f t="shared" si="42"/>
        <v>16</v>
      </c>
      <c r="T144" s="408">
        <f t="shared" si="43"/>
        <v>17</v>
      </c>
      <c r="U144" s="408">
        <f t="shared" si="43"/>
        <v>18</v>
      </c>
      <c r="V144" s="408">
        <f t="shared" si="43"/>
        <v>19</v>
      </c>
      <c r="W144" s="408">
        <f t="shared" si="43"/>
        <v>20</v>
      </c>
      <c r="X144" s="408">
        <f t="shared" si="43"/>
        <v>21</v>
      </c>
      <c r="Y144" s="408">
        <f t="shared" si="43"/>
        <v>22</v>
      </c>
      <c r="Z144" s="408">
        <f t="shared" si="43"/>
        <v>23</v>
      </c>
      <c r="AA144" s="408">
        <f t="shared" si="43"/>
        <v>24</v>
      </c>
      <c r="AB144" s="408">
        <f t="shared" si="43"/>
        <v>25</v>
      </c>
      <c r="AC144" s="408">
        <f t="shared" si="43"/>
        <v>26</v>
      </c>
      <c r="AD144" s="408">
        <f t="shared" si="43"/>
        <v>27</v>
      </c>
      <c r="AE144" s="408">
        <f t="shared" si="43"/>
        <v>28</v>
      </c>
      <c r="AF144" s="408">
        <f t="shared" si="43"/>
        <v>29</v>
      </c>
      <c r="AG144" s="408">
        <f t="shared" si="43"/>
        <v>30</v>
      </c>
      <c r="AH144" s="408">
        <f t="shared" si="43"/>
        <v>31</v>
      </c>
      <c r="AI144" s="408">
        <f t="shared" si="43"/>
        <v>32</v>
      </c>
      <c r="AJ144" s="408">
        <f t="shared" si="44"/>
        <v>33</v>
      </c>
      <c r="AK144" s="408">
        <f t="shared" si="44"/>
        <v>34</v>
      </c>
      <c r="AL144" s="408">
        <f t="shared" si="44"/>
        <v>35</v>
      </c>
      <c r="AM144" s="408">
        <f t="shared" si="44"/>
        <v>36</v>
      </c>
      <c r="AN144" s="408">
        <f t="shared" si="44"/>
        <v>37</v>
      </c>
      <c r="AO144" s="408">
        <f t="shared" si="44"/>
        <v>38</v>
      </c>
      <c r="AP144" s="408">
        <f>AO144+1</f>
        <v>39</v>
      </c>
      <c r="AQ144" s="408">
        <f t="shared" si="44"/>
        <v>40</v>
      </c>
      <c r="AR144" s="408">
        <f t="shared" si="44"/>
        <v>41</v>
      </c>
      <c r="AS144" s="408">
        <f t="shared" si="44"/>
        <v>42</v>
      </c>
      <c r="AT144" s="408">
        <f t="shared" si="44"/>
        <v>43</v>
      </c>
      <c r="AU144" s="408">
        <f t="shared" si="44"/>
        <v>44</v>
      </c>
      <c r="AV144" s="408">
        <f t="shared" si="44"/>
        <v>45</v>
      </c>
      <c r="AW144" s="408">
        <f t="shared" si="44"/>
        <v>46</v>
      </c>
      <c r="AX144" s="408">
        <f t="shared" si="44"/>
        <v>47</v>
      </c>
      <c r="AY144" s="408">
        <f t="shared" si="44"/>
        <v>48</v>
      </c>
    </row>
    <row r="145" spans="1:71" ht="15" hidden="1" x14ac:dyDescent="0.2">
      <c r="A145" s="394"/>
      <c r="B145" s="409">
        <f>AVERAGE(A144:B144)</f>
        <v>0</v>
      </c>
      <c r="C145" s="409">
        <f>AVERAGE(B144:C144)</f>
        <v>0</v>
      </c>
      <c r="D145" s="409">
        <f>AVERAGE(C144:D144)</f>
        <v>0.5</v>
      </c>
      <c r="E145" s="409">
        <f>AVERAGE(D144:E144)</f>
        <v>1.5</v>
      </c>
      <c r="F145" s="409">
        <f t="shared" ref="F145:AO145" si="45">AVERAGE(E144:F144)</f>
        <v>2.5</v>
      </c>
      <c r="G145" s="409">
        <f t="shared" si="45"/>
        <v>3.5</v>
      </c>
      <c r="H145" s="409">
        <f t="shared" si="45"/>
        <v>4.5</v>
      </c>
      <c r="I145" s="409">
        <f t="shared" si="45"/>
        <v>5.5</v>
      </c>
      <c r="J145" s="409">
        <f t="shared" si="45"/>
        <v>6.5</v>
      </c>
      <c r="K145" s="409">
        <f t="shared" si="45"/>
        <v>7.5</v>
      </c>
      <c r="L145" s="409">
        <f t="shared" si="45"/>
        <v>8.5</v>
      </c>
      <c r="M145" s="409">
        <f t="shared" si="45"/>
        <v>9.5</v>
      </c>
      <c r="N145" s="409">
        <f t="shared" si="45"/>
        <v>10.5</v>
      </c>
      <c r="O145" s="409">
        <f t="shared" si="45"/>
        <v>11.5</v>
      </c>
      <c r="P145" s="409">
        <f t="shared" si="45"/>
        <v>12.5</v>
      </c>
      <c r="Q145" s="409">
        <f t="shared" si="45"/>
        <v>13.5</v>
      </c>
      <c r="R145" s="409">
        <f t="shared" si="45"/>
        <v>14.5</v>
      </c>
      <c r="S145" s="409">
        <f t="shared" si="45"/>
        <v>15.5</v>
      </c>
      <c r="T145" s="409">
        <f t="shared" si="45"/>
        <v>16.5</v>
      </c>
      <c r="U145" s="409">
        <f t="shared" si="45"/>
        <v>17.5</v>
      </c>
      <c r="V145" s="409">
        <f t="shared" si="45"/>
        <v>18.5</v>
      </c>
      <c r="W145" s="409">
        <f t="shared" si="45"/>
        <v>19.5</v>
      </c>
      <c r="X145" s="409">
        <f t="shared" si="45"/>
        <v>20.5</v>
      </c>
      <c r="Y145" s="409">
        <f t="shared" si="45"/>
        <v>21.5</v>
      </c>
      <c r="Z145" s="409">
        <f t="shared" si="45"/>
        <v>22.5</v>
      </c>
      <c r="AA145" s="409">
        <f t="shared" si="45"/>
        <v>23.5</v>
      </c>
      <c r="AB145" s="409">
        <f t="shared" si="45"/>
        <v>24.5</v>
      </c>
      <c r="AC145" s="409">
        <f t="shared" si="45"/>
        <v>25.5</v>
      </c>
      <c r="AD145" s="409">
        <f t="shared" si="45"/>
        <v>26.5</v>
      </c>
      <c r="AE145" s="409">
        <f t="shared" si="45"/>
        <v>27.5</v>
      </c>
      <c r="AF145" s="409">
        <f t="shared" si="45"/>
        <v>28.5</v>
      </c>
      <c r="AG145" s="409">
        <f t="shared" si="45"/>
        <v>29.5</v>
      </c>
      <c r="AH145" s="409">
        <f t="shared" si="45"/>
        <v>30.5</v>
      </c>
      <c r="AI145" s="409">
        <f t="shared" si="45"/>
        <v>31.5</v>
      </c>
      <c r="AJ145" s="409">
        <f t="shared" si="45"/>
        <v>32.5</v>
      </c>
      <c r="AK145" s="409">
        <f t="shared" si="45"/>
        <v>33.5</v>
      </c>
      <c r="AL145" s="409">
        <f t="shared" si="45"/>
        <v>34.5</v>
      </c>
      <c r="AM145" s="409">
        <f t="shared" si="45"/>
        <v>35.5</v>
      </c>
      <c r="AN145" s="409">
        <f t="shared" si="45"/>
        <v>36.5</v>
      </c>
      <c r="AO145" s="409">
        <f t="shared" si="45"/>
        <v>37.5</v>
      </c>
      <c r="AP145" s="409">
        <f>AVERAGE(AO144:AP144)</f>
        <v>38.5</v>
      </c>
      <c r="AQ145" s="409">
        <f t="shared" ref="AQ145:AY145" si="46">AVERAGE(AP144:AQ144)</f>
        <v>39.5</v>
      </c>
      <c r="AR145" s="409">
        <f t="shared" si="46"/>
        <v>40.5</v>
      </c>
      <c r="AS145" s="409">
        <f t="shared" si="46"/>
        <v>41.5</v>
      </c>
      <c r="AT145" s="409">
        <f t="shared" si="46"/>
        <v>42.5</v>
      </c>
      <c r="AU145" s="409">
        <f t="shared" si="46"/>
        <v>43.5</v>
      </c>
      <c r="AV145" s="409">
        <f t="shared" si="46"/>
        <v>44.5</v>
      </c>
      <c r="AW145" s="409">
        <f t="shared" si="46"/>
        <v>45.5</v>
      </c>
      <c r="AX145" s="409">
        <f t="shared" si="46"/>
        <v>46.5</v>
      </c>
      <c r="AY145" s="409">
        <f t="shared" si="46"/>
        <v>47.5</v>
      </c>
    </row>
    <row r="146" spans="1:71" ht="12.75" hidden="1" x14ac:dyDescent="0.2">
      <c r="A146" s="394"/>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157"/>
      <c r="AJ146" s="157"/>
      <c r="AK146" s="157"/>
      <c r="AL146" s="157"/>
      <c r="AM146" s="157"/>
      <c r="AN146" s="157"/>
      <c r="AO146" s="157"/>
      <c r="AP146" s="157"/>
      <c r="AR146" s="157"/>
      <c r="AS146" s="157"/>
    </row>
    <row r="147" spans="1:71" ht="12.75" hidden="1" x14ac:dyDescent="0.2">
      <c r="A147" s="394"/>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c r="AG147" s="157"/>
      <c r="AH147" s="157"/>
      <c r="AI147" s="157"/>
      <c r="AJ147" s="157"/>
      <c r="AK147" s="157"/>
      <c r="AL147" s="157"/>
      <c r="AM147" s="157"/>
      <c r="AN147" s="157"/>
      <c r="AO147" s="157"/>
      <c r="AP147" s="157"/>
      <c r="AQ147" s="157"/>
      <c r="AR147" s="157"/>
      <c r="AS147" s="157"/>
    </row>
    <row r="148" spans="1:71" ht="12.75" hidden="1" x14ac:dyDescent="0.2">
      <c r="A148" s="394"/>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157"/>
      <c r="AJ148" s="157"/>
      <c r="AK148" s="157"/>
      <c r="AL148" s="157"/>
      <c r="AM148" s="157"/>
      <c r="AN148" s="157"/>
      <c r="AO148" s="157"/>
      <c r="AP148" s="157"/>
      <c r="AQ148" s="157"/>
      <c r="AR148" s="157"/>
      <c r="AS148" s="157"/>
    </row>
    <row r="149" spans="1:71" ht="12.75" hidden="1" x14ac:dyDescent="0.2">
      <c r="A149" s="394"/>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c r="AC149" s="157"/>
      <c r="AD149" s="157"/>
      <c r="AE149" s="157"/>
      <c r="AF149" s="157"/>
      <c r="AG149" s="157"/>
      <c r="AH149" s="157"/>
      <c r="AI149" s="157"/>
      <c r="AJ149" s="157"/>
      <c r="AK149" s="157"/>
      <c r="AL149" s="157"/>
      <c r="AM149" s="157"/>
      <c r="AN149" s="157"/>
      <c r="AO149" s="157"/>
      <c r="AP149" s="157"/>
      <c r="AQ149" s="157"/>
      <c r="AR149" s="157"/>
      <c r="AS149" s="157"/>
    </row>
    <row r="150" spans="1:71" ht="12.75" hidden="1" x14ac:dyDescent="0.2">
      <c r="A150" s="394"/>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c r="AG150" s="157"/>
      <c r="AH150" s="157"/>
      <c r="AI150" s="157"/>
      <c r="AJ150" s="157"/>
      <c r="AK150" s="157"/>
      <c r="AL150" s="157"/>
      <c r="AM150" s="157"/>
      <c r="AN150" s="157"/>
      <c r="AO150" s="157"/>
      <c r="AP150" s="157"/>
      <c r="AQ150" s="157"/>
      <c r="AR150" s="157"/>
      <c r="AS150" s="157"/>
    </row>
    <row r="151" spans="1:71" ht="12.75" hidden="1" x14ac:dyDescent="0.2">
      <c r="A151" s="394"/>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c r="AC151" s="157"/>
      <c r="AD151" s="157"/>
      <c r="AE151" s="157"/>
      <c r="AF151" s="157"/>
      <c r="AG151" s="157"/>
      <c r="AH151" s="157"/>
      <c r="AI151" s="157"/>
      <c r="AJ151" s="157"/>
      <c r="AK151" s="157"/>
      <c r="AL151" s="157"/>
      <c r="AM151" s="157"/>
      <c r="AN151" s="157"/>
      <c r="AO151" s="157"/>
      <c r="AP151" s="157"/>
      <c r="AQ151" s="157"/>
      <c r="AR151" s="157"/>
      <c r="AS151" s="157"/>
    </row>
    <row r="152" spans="1:71" ht="12.75" hidden="1" x14ac:dyDescent="0.2">
      <c r="A152" s="394"/>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c r="AC152" s="157"/>
      <c r="AD152" s="157"/>
      <c r="AE152" s="157"/>
      <c r="AF152" s="157"/>
      <c r="AG152" s="157"/>
      <c r="AH152" s="157"/>
      <c r="AI152" s="157"/>
      <c r="AJ152" s="157"/>
      <c r="AK152" s="157"/>
      <c r="AL152" s="157"/>
      <c r="AM152" s="157"/>
      <c r="AN152" s="157"/>
      <c r="AO152" s="157"/>
      <c r="AP152" s="157"/>
      <c r="AQ152" s="157"/>
      <c r="AR152" s="157"/>
      <c r="AS152" s="157"/>
    </row>
    <row r="153" spans="1:71" ht="12.75" hidden="1" x14ac:dyDescent="0.2">
      <c r="A153" s="394"/>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157"/>
      <c r="AJ153" s="157"/>
      <c r="AK153" s="157"/>
      <c r="AL153" s="157"/>
      <c r="AM153" s="157"/>
      <c r="AN153" s="157"/>
      <c r="AO153" s="157"/>
      <c r="AP153" s="157"/>
      <c r="AQ153" s="157"/>
      <c r="AR153" s="157"/>
      <c r="AS153" s="157"/>
    </row>
    <row r="154" spans="1:71" ht="12.75" hidden="1" x14ac:dyDescent="0.2">
      <c r="A154" s="394"/>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157"/>
      <c r="AJ154" s="157"/>
      <c r="AK154" s="157"/>
      <c r="AL154" s="157"/>
      <c r="AM154" s="157"/>
      <c r="AN154" s="157"/>
      <c r="AO154" s="157"/>
      <c r="AP154" s="157"/>
      <c r="AQ154" s="157"/>
      <c r="AR154" s="157"/>
      <c r="AS154" s="157"/>
    </row>
    <row r="155" spans="1:71" ht="12.75" hidden="1" x14ac:dyDescent="0.2">
      <c r="A155" s="394"/>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157"/>
      <c r="AJ155" s="157"/>
      <c r="AK155" s="157"/>
      <c r="AL155" s="157"/>
      <c r="AM155" s="157"/>
      <c r="AN155" s="157"/>
      <c r="AO155" s="157"/>
      <c r="AP155" s="157"/>
      <c r="AQ155" s="157"/>
      <c r="AR155" s="157"/>
      <c r="AS155" s="157"/>
    </row>
    <row r="156" spans="1:71" ht="12.75" hidden="1" x14ac:dyDescent="0.2">
      <c r="A156" s="394"/>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157"/>
      <c r="AJ156" s="157"/>
      <c r="AK156" s="157"/>
      <c r="AL156" s="157"/>
      <c r="AM156" s="157"/>
      <c r="AN156" s="157"/>
      <c r="AO156" s="157"/>
      <c r="AP156" s="157"/>
      <c r="AQ156" s="157"/>
      <c r="AR156" s="157"/>
      <c r="AS156" s="157"/>
    </row>
    <row r="157" spans="1:71" ht="12.75" hidden="1" x14ac:dyDescent="0.2">
      <c r="A157" s="394"/>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157"/>
      <c r="AJ157" s="157"/>
      <c r="AK157" s="157"/>
      <c r="AL157" s="157"/>
      <c r="AM157" s="157"/>
      <c r="AN157" s="157"/>
      <c r="AO157" s="157"/>
      <c r="AP157" s="157"/>
      <c r="AQ157" s="157"/>
      <c r="AR157" s="157"/>
      <c r="AS157" s="157"/>
    </row>
    <row r="158" spans="1:71" ht="12.75" hidden="1" x14ac:dyDescent="0.2">
      <c r="A158" s="394"/>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157"/>
      <c r="AJ158" s="157"/>
      <c r="AK158" s="157"/>
      <c r="AL158" s="157"/>
      <c r="AM158" s="157"/>
      <c r="AN158" s="157"/>
      <c r="AO158" s="157"/>
      <c r="AP158" s="157"/>
      <c r="AQ158" s="157"/>
      <c r="AR158" s="157"/>
      <c r="AS158" s="157"/>
    </row>
    <row r="159" spans="1:71" ht="12.75" hidden="1" x14ac:dyDescent="0.2">
      <c r="A159" s="394"/>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157"/>
      <c r="AJ159" s="157"/>
      <c r="AK159" s="157"/>
      <c r="AL159" s="157"/>
      <c r="AM159" s="157"/>
      <c r="AN159" s="157"/>
      <c r="AO159" s="157"/>
      <c r="AP159" s="157"/>
      <c r="AQ159" s="157"/>
      <c r="AR159" s="157"/>
      <c r="AS159" s="157"/>
    </row>
    <row r="160" spans="1:71" ht="12.75" hidden="1" x14ac:dyDescent="0.2">
      <c r="A160" s="384"/>
      <c r="B160" s="380"/>
      <c r="C160" s="380"/>
      <c r="D160" s="380"/>
      <c r="E160" s="380"/>
      <c r="F160" s="380"/>
      <c r="G160" s="380"/>
      <c r="H160" s="380"/>
      <c r="I160" s="380"/>
      <c r="J160" s="380"/>
      <c r="K160" s="380"/>
      <c r="L160" s="380"/>
      <c r="M160" s="380"/>
      <c r="N160" s="380"/>
      <c r="O160" s="380"/>
      <c r="P160" s="380"/>
      <c r="Q160" s="380"/>
      <c r="R160" s="380"/>
      <c r="S160" s="380"/>
      <c r="T160" s="380"/>
      <c r="U160" s="380"/>
      <c r="V160" s="380"/>
      <c r="W160" s="380"/>
      <c r="X160" s="380"/>
      <c r="Y160" s="380"/>
      <c r="Z160" s="380"/>
      <c r="AA160" s="380"/>
      <c r="AB160" s="380"/>
      <c r="AC160" s="380"/>
      <c r="AD160" s="380"/>
      <c r="AE160" s="380"/>
      <c r="AF160" s="380"/>
      <c r="AG160" s="380"/>
      <c r="AH160" s="380"/>
      <c r="AI160" s="380"/>
      <c r="AJ160" s="380"/>
      <c r="AK160" s="380"/>
      <c r="AL160" s="380"/>
      <c r="AM160" s="380"/>
      <c r="AN160" s="380"/>
      <c r="AO160" s="380"/>
      <c r="AP160" s="380"/>
      <c r="AQ160" s="158"/>
      <c r="AR160" s="158"/>
      <c r="AS160" s="158"/>
      <c r="AT160" s="380"/>
      <c r="AU160" s="380"/>
      <c r="AV160" s="380"/>
      <c r="AW160" s="380"/>
      <c r="AX160" s="380"/>
      <c r="AY160" s="380"/>
      <c r="AZ160" s="380"/>
      <c r="BA160" s="380"/>
      <c r="BB160" s="380"/>
      <c r="BC160" s="380"/>
      <c r="BD160" s="380"/>
      <c r="BE160" s="380"/>
      <c r="BF160" s="380"/>
      <c r="BG160" s="380"/>
      <c r="BH160" s="380"/>
      <c r="BI160" s="380"/>
      <c r="BJ160" s="380"/>
      <c r="BK160" s="380"/>
      <c r="BL160" s="380"/>
      <c r="BM160" s="380"/>
      <c r="BN160" s="380"/>
      <c r="BO160" s="380"/>
      <c r="BP160" s="380"/>
      <c r="BQ160" s="380"/>
      <c r="BR160" s="380"/>
      <c r="BS160" s="380"/>
    </row>
    <row r="161" spans="1:71" ht="12.75" hidden="1" x14ac:dyDescent="0.2">
      <c r="A161" s="384"/>
      <c r="B161" s="380"/>
      <c r="C161" s="380"/>
      <c r="D161" s="380"/>
      <c r="E161" s="380"/>
      <c r="F161" s="380"/>
      <c r="G161" s="380"/>
      <c r="H161" s="380"/>
      <c r="I161" s="380"/>
      <c r="J161" s="380"/>
      <c r="K161" s="380"/>
      <c r="L161" s="380"/>
      <c r="M161" s="380"/>
      <c r="N161" s="380"/>
      <c r="O161" s="380"/>
      <c r="P161" s="380"/>
      <c r="Q161" s="380"/>
      <c r="R161" s="380"/>
      <c r="S161" s="380"/>
      <c r="T161" s="380"/>
      <c r="U161" s="380"/>
      <c r="V161" s="380"/>
      <c r="W161" s="380"/>
      <c r="X161" s="380"/>
      <c r="Y161" s="380"/>
      <c r="Z161" s="380"/>
      <c r="AA161" s="380"/>
      <c r="AB161" s="380"/>
      <c r="AC161" s="380"/>
      <c r="AD161" s="380"/>
      <c r="AE161" s="380"/>
      <c r="AF161" s="380"/>
      <c r="AG161" s="380"/>
      <c r="AH161" s="380"/>
      <c r="AI161" s="380"/>
      <c r="AJ161" s="380"/>
      <c r="AK161" s="380"/>
      <c r="AL161" s="380"/>
      <c r="AM161" s="380"/>
      <c r="AN161" s="380"/>
      <c r="AO161" s="380"/>
      <c r="AP161" s="380"/>
      <c r="AQ161" s="158"/>
      <c r="AR161" s="158"/>
      <c r="AS161" s="158"/>
      <c r="AT161" s="380"/>
      <c r="AU161" s="380"/>
      <c r="AV161" s="380"/>
      <c r="AW161" s="380"/>
      <c r="AX161" s="380"/>
      <c r="AY161" s="380"/>
      <c r="AZ161" s="380"/>
      <c r="BA161" s="380"/>
      <c r="BB161" s="380"/>
      <c r="BC161" s="380"/>
      <c r="BD161" s="380"/>
      <c r="BE161" s="380"/>
      <c r="BF161" s="380"/>
      <c r="BG161" s="380"/>
      <c r="BH161" s="380"/>
      <c r="BI161" s="380"/>
      <c r="BJ161" s="380"/>
      <c r="BK161" s="380"/>
      <c r="BL161" s="380"/>
      <c r="BM161" s="380"/>
      <c r="BN161" s="380"/>
      <c r="BO161" s="380"/>
      <c r="BP161" s="380"/>
      <c r="BQ161" s="380"/>
      <c r="BR161" s="380"/>
      <c r="BS161" s="380"/>
    </row>
    <row r="162" spans="1:71" ht="12.75" hidden="1" x14ac:dyDescent="0.2">
      <c r="A162" s="384"/>
      <c r="B162" s="380"/>
      <c r="C162" s="380"/>
      <c r="D162" s="380"/>
      <c r="E162" s="380"/>
      <c r="F162" s="380"/>
      <c r="G162" s="380"/>
      <c r="H162" s="380"/>
      <c r="I162" s="380"/>
      <c r="J162" s="380"/>
      <c r="K162" s="380"/>
      <c r="L162" s="380"/>
      <c r="M162" s="380"/>
      <c r="N162" s="380"/>
      <c r="O162" s="380"/>
      <c r="P162" s="380"/>
      <c r="Q162" s="380"/>
      <c r="R162" s="380"/>
      <c r="S162" s="380"/>
      <c r="T162" s="380"/>
      <c r="U162" s="380"/>
      <c r="V162" s="380"/>
      <c r="W162" s="380"/>
      <c r="X162" s="380"/>
      <c r="Y162" s="380"/>
      <c r="Z162" s="380"/>
      <c r="AA162" s="380"/>
      <c r="AB162" s="380"/>
      <c r="AC162" s="380"/>
      <c r="AD162" s="380"/>
      <c r="AE162" s="380"/>
      <c r="AF162" s="380"/>
      <c r="AG162" s="380"/>
      <c r="AH162" s="380"/>
      <c r="AI162" s="380"/>
      <c r="AJ162" s="380"/>
      <c r="AK162" s="380"/>
      <c r="AL162" s="380"/>
      <c r="AM162" s="380"/>
      <c r="AN162" s="380"/>
      <c r="AO162" s="380"/>
      <c r="AP162" s="380"/>
      <c r="AQ162" s="158"/>
      <c r="AR162" s="158"/>
      <c r="AS162" s="158"/>
      <c r="AT162" s="380"/>
      <c r="AU162" s="380"/>
      <c r="AV162" s="380"/>
      <c r="AW162" s="380"/>
      <c r="AX162" s="380"/>
      <c r="AY162" s="380"/>
      <c r="AZ162" s="380"/>
      <c r="BA162" s="380"/>
      <c r="BB162" s="380"/>
      <c r="BC162" s="380"/>
      <c r="BD162" s="380"/>
      <c r="BE162" s="380"/>
      <c r="BF162" s="380"/>
      <c r="BG162" s="380"/>
      <c r="BH162" s="380"/>
      <c r="BI162" s="380"/>
      <c r="BJ162" s="380"/>
      <c r="BK162" s="380"/>
      <c r="BL162" s="380"/>
      <c r="BM162" s="380"/>
      <c r="BN162" s="380"/>
      <c r="BO162" s="380"/>
      <c r="BP162" s="380"/>
      <c r="BQ162" s="380"/>
      <c r="BR162" s="380"/>
      <c r="BS162" s="380"/>
    </row>
    <row r="163" spans="1:71" ht="12.75" hidden="1" x14ac:dyDescent="0.2">
      <c r="A163" s="384"/>
      <c r="B163" s="380"/>
      <c r="C163" s="380"/>
      <c r="D163" s="380"/>
      <c r="E163" s="380"/>
      <c r="F163" s="380"/>
      <c r="G163" s="380"/>
      <c r="H163" s="380"/>
      <c r="I163" s="380"/>
      <c r="J163" s="380"/>
      <c r="K163" s="380"/>
      <c r="L163" s="380"/>
      <c r="M163" s="380"/>
      <c r="N163" s="380"/>
      <c r="O163" s="380"/>
      <c r="P163" s="380"/>
      <c r="Q163" s="380"/>
      <c r="R163" s="380"/>
      <c r="S163" s="380"/>
      <c r="T163" s="380"/>
      <c r="U163" s="380"/>
      <c r="V163" s="380"/>
      <c r="W163" s="380"/>
      <c r="X163" s="380"/>
      <c r="Y163" s="380"/>
      <c r="Z163" s="380"/>
      <c r="AA163" s="380"/>
      <c r="AB163" s="380"/>
      <c r="AC163" s="380"/>
      <c r="AD163" s="380"/>
      <c r="AE163" s="380"/>
      <c r="AF163" s="380"/>
      <c r="AG163" s="380"/>
      <c r="AH163" s="380"/>
      <c r="AI163" s="380"/>
      <c r="AJ163" s="380"/>
      <c r="AK163" s="380"/>
      <c r="AL163" s="380"/>
      <c r="AM163" s="380"/>
      <c r="AN163" s="380"/>
      <c r="AO163" s="380"/>
      <c r="AP163" s="380"/>
      <c r="AQ163" s="158"/>
      <c r="AR163" s="158"/>
      <c r="AS163" s="158"/>
      <c r="AT163" s="380"/>
      <c r="AU163" s="380"/>
      <c r="AV163" s="380"/>
      <c r="AW163" s="380"/>
      <c r="AX163" s="380"/>
      <c r="AY163" s="380"/>
      <c r="AZ163" s="380"/>
      <c r="BA163" s="380"/>
      <c r="BB163" s="380"/>
      <c r="BC163" s="380"/>
      <c r="BD163" s="380"/>
      <c r="BE163" s="380"/>
      <c r="BF163" s="380"/>
      <c r="BG163" s="380"/>
      <c r="BH163" s="380"/>
      <c r="BI163" s="380"/>
      <c r="BJ163" s="380"/>
      <c r="BK163" s="380"/>
      <c r="BL163" s="380"/>
      <c r="BM163" s="380"/>
      <c r="BN163" s="380"/>
      <c r="BO163" s="380"/>
      <c r="BP163" s="380"/>
      <c r="BQ163" s="380"/>
      <c r="BR163" s="380"/>
      <c r="BS163" s="380"/>
    </row>
    <row r="164" spans="1:71" ht="12.75" hidden="1" x14ac:dyDescent="0.2">
      <c r="A164" s="384"/>
      <c r="B164" s="380"/>
      <c r="C164" s="380"/>
      <c r="D164" s="380"/>
      <c r="E164" s="380"/>
      <c r="F164" s="380"/>
      <c r="G164" s="380"/>
      <c r="H164" s="380"/>
      <c r="I164" s="380"/>
      <c r="J164" s="380"/>
      <c r="K164" s="380"/>
      <c r="L164" s="380"/>
      <c r="M164" s="380"/>
      <c r="N164" s="380"/>
      <c r="O164" s="380"/>
      <c r="P164" s="380"/>
      <c r="Q164" s="380"/>
      <c r="R164" s="380"/>
      <c r="S164" s="380"/>
      <c r="T164" s="380"/>
      <c r="U164" s="380"/>
      <c r="V164" s="380"/>
      <c r="W164" s="380"/>
      <c r="X164" s="380"/>
      <c r="Y164" s="380"/>
      <c r="Z164" s="380"/>
      <c r="AA164" s="380"/>
      <c r="AB164" s="380"/>
      <c r="AC164" s="380"/>
      <c r="AD164" s="380"/>
      <c r="AE164" s="380"/>
      <c r="AF164" s="380"/>
      <c r="AG164" s="380"/>
      <c r="AH164" s="380"/>
      <c r="AI164" s="380"/>
      <c r="AJ164" s="380"/>
      <c r="AK164" s="380"/>
      <c r="AL164" s="380"/>
      <c r="AM164" s="380"/>
      <c r="AN164" s="380"/>
      <c r="AO164" s="380"/>
      <c r="AP164" s="380"/>
      <c r="AQ164" s="158"/>
      <c r="AR164" s="158"/>
      <c r="AS164" s="158"/>
      <c r="AT164" s="380"/>
      <c r="AU164" s="380"/>
      <c r="AV164" s="380"/>
      <c r="AW164" s="380"/>
      <c r="AX164" s="380"/>
      <c r="AY164" s="380"/>
      <c r="AZ164" s="380"/>
      <c r="BA164" s="380"/>
      <c r="BB164" s="380"/>
      <c r="BC164" s="380"/>
      <c r="BD164" s="380"/>
      <c r="BE164" s="380"/>
      <c r="BF164" s="380"/>
      <c r="BG164" s="380"/>
      <c r="BH164" s="380"/>
      <c r="BI164" s="380"/>
      <c r="BJ164" s="380"/>
      <c r="BK164" s="380"/>
      <c r="BL164" s="380"/>
      <c r="BM164" s="380"/>
      <c r="BN164" s="380"/>
      <c r="BO164" s="380"/>
      <c r="BP164" s="380"/>
      <c r="BQ164" s="380"/>
      <c r="BR164" s="380"/>
      <c r="BS164" s="380"/>
    </row>
    <row r="165" spans="1:71" ht="12.75" hidden="1" x14ac:dyDescent="0.2">
      <c r="A165" s="384"/>
      <c r="B165" s="380"/>
      <c r="C165" s="380"/>
      <c r="D165" s="380"/>
      <c r="E165" s="380"/>
      <c r="F165" s="380"/>
      <c r="G165" s="380"/>
      <c r="H165" s="380"/>
      <c r="I165" s="380"/>
      <c r="J165" s="380"/>
      <c r="K165" s="380"/>
      <c r="L165" s="380"/>
      <c r="M165" s="380"/>
      <c r="N165" s="380"/>
      <c r="O165" s="380"/>
      <c r="P165" s="380"/>
      <c r="Q165" s="380"/>
      <c r="R165" s="380"/>
      <c r="S165" s="380"/>
      <c r="T165" s="380"/>
      <c r="U165" s="380"/>
      <c r="V165" s="380"/>
      <c r="W165" s="380"/>
      <c r="X165" s="380"/>
      <c r="Y165" s="380"/>
      <c r="Z165" s="380"/>
      <c r="AA165" s="380"/>
      <c r="AB165" s="380"/>
      <c r="AC165" s="380"/>
      <c r="AD165" s="380"/>
      <c r="AE165" s="380"/>
      <c r="AF165" s="380"/>
      <c r="AG165" s="380"/>
      <c r="AH165" s="380"/>
      <c r="AI165" s="380"/>
      <c r="AJ165" s="380"/>
      <c r="AK165" s="380"/>
      <c r="AL165" s="380"/>
      <c r="AM165" s="380"/>
      <c r="AN165" s="380"/>
      <c r="AO165" s="380"/>
      <c r="AP165" s="380"/>
      <c r="AQ165" s="158"/>
      <c r="AR165" s="158"/>
      <c r="AS165" s="158"/>
      <c r="AT165" s="380"/>
      <c r="AU165" s="380"/>
      <c r="AV165" s="380"/>
      <c r="AW165" s="380"/>
      <c r="AX165" s="380"/>
      <c r="AY165" s="380"/>
      <c r="AZ165" s="380"/>
      <c r="BA165" s="380"/>
      <c r="BB165" s="380"/>
      <c r="BC165" s="380"/>
      <c r="BD165" s="380"/>
      <c r="BE165" s="380"/>
      <c r="BF165" s="380"/>
      <c r="BG165" s="380"/>
      <c r="BH165" s="380"/>
      <c r="BI165" s="380"/>
      <c r="BJ165" s="380"/>
      <c r="BK165" s="380"/>
      <c r="BL165" s="380"/>
      <c r="BM165" s="380"/>
      <c r="BN165" s="380"/>
      <c r="BO165" s="380"/>
      <c r="BP165" s="380"/>
      <c r="BQ165" s="380"/>
      <c r="BR165" s="380"/>
      <c r="BS165" s="380"/>
    </row>
    <row r="166" spans="1:71" ht="12.75" hidden="1" x14ac:dyDescent="0.2">
      <c r="A166" s="384"/>
      <c r="B166" s="380"/>
      <c r="C166" s="380"/>
      <c r="D166" s="380"/>
      <c r="E166" s="380"/>
      <c r="F166" s="380"/>
      <c r="G166" s="380"/>
      <c r="H166" s="380"/>
      <c r="I166" s="380"/>
      <c r="J166" s="380"/>
      <c r="K166" s="380"/>
      <c r="L166" s="380"/>
      <c r="M166" s="380"/>
      <c r="N166" s="380"/>
      <c r="O166" s="380"/>
      <c r="P166" s="380"/>
      <c r="Q166" s="380"/>
      <c r="R166" s="380"/>
      <c r="S166" s="380"/>
      <c r="T166" s="380"/>
      <c r="U166" s="380"/>
      <c r="V166" s="380"/>
      <c r="W166" s="380"/>
      <c r="X166" s="380"/>
      <c r="Y166" s="380"/>
      <c r="Z166" s="380"/>
      <c r="AA166" s="380"/>
      <c r="AB166" s="380"/>
      <c r="AC166" s="380"/>
      <c r="AD166" s="380"/>
      <c r="AE166" s="380"/>
      <c r="AF166" s="380"/>
      <c r="AG166" s="380"/>
      <c r="AH166" s="380"/>
      <c r="AI166" s="380"/>
      <c r="AJ166" s="380"/>
      <c r="AK166" s="380"/>
      <c r="AL166" s="380"/>
      <c r="AM166" s="380"/>
      <c r="AN166" s="380"/>
      <c r="AO166" s="380"/>
      <c r="AP166" s="380"/>
      <c r="AQ166" s="158"/>
      <c r="AR166" s="158"/>
      <c r="AS166" s="158"/>
      <c r="AT166" s="380"/>
      <c r="AU166" s="380"/>
      <c r="AV166" s="380"/>
      <c r="AW166" s="380"/>
      <c r="AX166" s="380"/>
      <c r="AY166" s="380"/>
      <c r="AZ166" s="380"/>
      <c r="BA166" s="380"/>
      <c r="BB166" s="380"/>
      <c r="BC166" s="380"/>
      <c r="BD166" s="380"/>
      <c r="BE166" s="380"/>
      <c r="BF166" s="380"/>
      <c r="BG166" s="380"/>
      <c r="BH166" s="380"/>
      <c r="BI166" s="380"/>
      <c r="BJ166" s="380"/>
      <c r="BK166" s="380"/>
      <c r="BL166" s="380"/>
      <c r="BM166" s="380"/>
      <c r="BN166" s="380"/>
      <c r="BO166" s="380"/>
      <c r="BP166" s="380"/>
      <c r="BQ166" s="380"/>
      <c r="BR166" s="380"/>
      <c r="BS166" s="380"/>
    </row>
    <row r="167" spans="1:71" ht="12.75" hidden="1" x14ac:dyDescent="0.2">
      <c r="A167" s="384"/>
      <c r="B167" s="380"/>
      <c r="C167" s="380"/>
      <c r="D167" s="380"/>
      <c r="E167" s="380"/>
      <c r="F167" s="380"/>
      <c r="G167" s="380"/>
      <c r="H167" s="380"/>
      <c r="I167" s="380"/>
      <c r="J167" s="380"/>
      <c r="K167" s="380"/>
      <c r="L167" s="380"/>
      <c r="M167" s="380"/>
      <c r="N167" s="380"/>
      <c r="O167" s="380"/>
      <c r="P167" s="380"/>
      <c r="Q167" s="380"/>
      <c r="R167" s="380"/>
      <c r="S167" s="380"/>
      <c r="T167" s="380"/>
      <c r="U167" s="380"/>
      <c r="V167" s="380"/>
      <c r="W167" s="380"/>
      <c r="X167" s="380"/>
      <c r="Y167" s="380"/>
      <c r="Z167" s="380"/>
      <c r="AA167" s="380"/>
      <c r="AB167" s="380"/>
      <c r="AC167" s="380"/>
      <c r="AD167" s="380"/>
      <c r="AE167" s="380"/>
      <c r="AF167" s="380"/>
      <c r="AG167" s="380"/>
      <c r="AH167" s="380"/>
      <c r="AI167" s="380"/>
      <c r="AJ167" s="380"/>
      <c r="AK167" s="380"/>
      <c r="AL167" s="380"/>
      <c r="AM167" s="380"/>
      <c r="AN167" s="380"/>
      <c r="AO167" s="380"/>
      <c r="AP167" s="380"/>
      <c r="AQ167" s="158"/>
      <c r="AR167" s="158"/>
      <c r="AS167" s="158"/>
      <c r="AT167" s="380"/>
      <c r="AU167" s="380"/>
      <c r="AV167" s="380"/>
      <c r="AW167" s="380"/>
      <c r="AX167" s="380"/>
      <c r="AY167" s="380"/>
      <c r="AZ167" s="380"/>
      <c r="BA167" s="380"/>
      <c r="BB167" s="380"/>
      <c r="BC167" s="380"/>
      <c r="BD167" s="380"/>
      <c r="BE167" s="380"/>
      <c r="BF167" s="380"/>
      <c r="BG167" s="380"/>
      <c r="BH167" s="380"/>
      <c r="BI167" s="380"/>
      <c r="BJ167" s="380"/>
      <c r="BK167" s="380"/>
      <c r="BL167" s="380"/>
      <c r="BM167" s="380"/>
      <c r="BN167" s="380"/>
      <c r="BO167" s="380"/>
      <c r="BP167" s="380"/>
      <c r="BQ167" s="380"/>
      <c r="BR167" s="380"/>
      <c r="BS167" s="380"/>
    </row>
    <row r="168" spans="1:71" ht="12.75" hidden="1" x14ac:dyDescent="0.2">
      <c r="A168" s="384"/>
      <c r="B168" s="380"/>
      <c r="C168" s="380"/>
      <c r="D168" s="380"/>
      <c r="E168" s="380"/>
      <c r="F168" s="380"/>
      <c r="G168" s="380"/>
      <c r="H168" s="380"/>
      <c r="I168" s="380"/>
      <c r="J168" s="380"/>
      <c r="K168" s="380"/>
      <c r="L168" s="380"/>
      <c r="M168" s="380"/>
      <c r="N168" s="380"/>
      <c r="O168" s="380"/>
      <c r="P168" s="380"/>
      <c r="Q168" s="380"/>
      <c r="R168" s="380"/>
      <c r="S168" s="380"/>
      <c r="T168" s="380"/>
      <c r="U168" s="380"/>
      <c r="V168" s="380"/>
      <c r="W168" s="380"/>
      <c r="X168" s="380"/>
      <c r="Y168" s="380"/>
      <c r="Z168" s="380"/>
      <c r="AA168" s="380"/>
      <c r="AB168" s="380"/>
      <c r="AC168" s="380"/>
      <c r="AD168" s="380"/>
      <c r="AE168" s="380"/>
      <c r="AF168" s="380"/>
      <c r="AG168" s="380"/>
      <c r="AH168" s="380"/>
      <c r="AI168" s="380"/>
      <c r="AJ168" s="380"/>
      <c r="AK168" s="380"/>
      <c r="AL168" s="380"/>
      <c r="AM168" s="380"/>
      <c r="AN168" s="380"/>
      <c r="AO168" s="380"/>
      <c r="AP168" s="380"/>
      <c r="AQ168" s="158"/>
      <c r="AR168" s="158"/>
      <c r="AS168" s="158"/>
      <c r="AT168" s="380"/>
      <c r="AU168" s="380"/>
      <c r="AV168" s="380"/>
      <c r="AW168" s="380"/>
      <c r="AX168" s="380"/>
      <c r="AY168" s="380"/>
      <c r="AZ168" s="380"/>
      <c r="BA168" s="380"/>
      <c r="BB168" s="380"/>
      <c r="BC168" s="380"/>
      <c r="BD168" s="380"/>
      <c r="BE168" s="380"/>
      <c r="BF168" s="380"/>
      <c r="BG168" s="380"/>
      <c r="BH168" s="380"/>
      <c r="BI168" s="380"/>
      <c r="BJ168" s="380"/>
      <c r="BK168" s="380"/>
      <c r="BL168" s="380"/>
      <c r="BM168" s="380"/>
      <c r="BN168" s="380"/>
      <c r="BO168" s="380"/>
      <c r="BP168" s="380"/>
      <c r="BQ168" s="380"/>
      <c r="BR168" s="380"/>
      <c r="BS168" s="380"/>
    </row>
    <row r="169" spans="1:71" ht="12.75" hidden="1" x14ac:dyDescent="0.2">
      <c r="A169" s="384"/>
      <c r="B169" s="380"/>
      <c r="C169" s="380"/>
      <c r="D169" s="380"/>
      <c r="E169" s="380"/>
      <c r="F169" s="380"/>
      <c r="G169" s="380"/>
      <c r="H169" s="380"/>
      <c r="I169" s="380"/>
      <c r="J169" s="380"/>
      <c r="K169" s="380"/>
      <c r="L169" s="380"/>
      <c r="M169" s="380"/>
      <c r="N169" s="380"/>
      <c r="O169" s="380"/>
      <c r="P169" s="380"/>
      <c r="Q169" s="380"/>
      <c r="R169" s="380"/>
      <c r="S169" s="380"/>
      <c r="T169" s="380"/>
      <c r="U169" s="380"/>
      <c r="V169" s="380"/>
      <c r="W169" s="380"/>
      <c r="X169" s="380"/>
      <c r="Y169" s="380"/>
      <c r="Z169" s="380"/>
      <c r="AA169" s="380"/>
      <c r="AB169" s="380"/>
      <c r="AC169" s="380"/>
      <c r="AD169" s="380"/>
      <c r="AE169" s="380"/>
      <c r="AF169" s="380"/>
      <c r="AG169" s="380"/>
      <c r="AH169" s="380"/>
      <c r="AI169" s="380"/>
      <c r="AJ169" s="380"/>
      <c r="AK169" s="380"/>
      <c r="AL169" s="380"/>
      <c r="AM169" s="380"/>
      <c r="AN169" s="380"/>
      <c r="AO169" s="380"/>
      <c r="AP169" s="380"/>
      <c r="AQ169" s="158"/>
      <c r="AR169" s="158"/>
      <c r="AS169" s="158"/>
      <c r="AT169" s="380"/>
      <c r="AU169" s="380"/>
      <c r="AV169" s="380"/>
      <c r="AW169" s="380"/>
      <c r="AX169" s="380"/>
      <c r="AY169" s="380"/>
      <c r="AZ169" s="380"/>
      <c r="BA169" s="380"/>
      <c r="BB169" s="380"/>
      <c r="BC169" s="380"/>
      <c r="BD169" s="380"/>
      <c r="BE169" s="380"/>
      <c r="BF169" s="380"/>
      <c r="BG169" s="380"/>
      <c r="BH169" s="380"/>
      <c r="BI169" s="380"/>
      <c r="BJ169" s="380"/>
      <c r="BK169" s="380"/>
      <c r="BL169" s="380"/>
      <c r="BM169" s="380"/>
      <c r="BN169" s="380"/>
      <c r="BO169" s="380"/>
      <c r="BP169" s="380"/>
      <c r="BQ169" s="380"/>
      <c r="BR169" s="380"/>
      <c r="BS169" s="380"/>
    </row>
    <row r="170" spans="1:71" ht="12.75" hidden="1" x14ac:dyDescent="0.2">
      <c r="A170" s="384"/>
      <c r="B170" s="380"/>
      <c r="C170" s="380"/>
      <c r="D170" s="380"/>
      <c r="E170" s="380"/>
      <c r="F170" s="380"/>
      <c r="G170" s="380"/>
      <c r="H170" s="380"/>
      <c r="I170" s="380"/>
      <c r="J170" s="380"/>
      <c r="K170" s="380"/>
      <c r="L170" s="380"/>
      <c r="M170" s="380"/>
      <c r="N170" s="380"/>
      <c r="O170" s="380"/>
      <c r="P170" s="380"/>
      <c r="Q170" s="380"/>
      <c r="R170" s="380"/>
      <c r="S170" s="380"/>
      <c r="T170" s="380"/>
      <c r="U170" s="380"/>
      <c r="V170" s="380"/>
      <c r="W170" s="380"/>
      <c r="X170" s="380"/>
      <c r="Y170" s="380"/>
      <c r="Z170" s="380"/>
      <c r="AA170" s="380"/>
      <c r="AB170" s="380"/>
      <c r="AC170" s="380"/>
      <c r="AD170" s="380"/>
      <c r="AE170" s="380"/>
      <c r="AF170" s="380"/>
      <c r="AG170" s="380"/>
      <c r="AH170" s="380"/>
      <c r="AI170" s="380"/>
      <c r="AJ170" s="380"/>
      <c r="AK170" s="380"/>
      <c r="AL170" s="380"/>
      <c r="AM170" s="380"/>
      <c r="AN170" s="380"/>
      <c r="AO170" s="380"/>
      <c r="AP170" s="380"/>
      <c r="AQ170" s="158"/>
      <c r="AR170" s="158"/>
      <c r="AS170" s="158"/>
      <c r="AT170" s="380"/>
      <c r="AU170" s="380"/>
      <c r="AV170" s="380"/>
      <c r="AW170" s="380"/>
      <c r="AX170" s="380"/>
      <c r="AY170" s="380"/>
      <c r="AZ170" s="380"/>
      <c r="BA170" s="380"/>
      <c r="BB170" s="380"/>
      <c r="BC170" s="380"/>
      <c r="BD170" s="380"/>
      <c r="BE170" s="380"/>
      <c r="BF170" s="380"/>
      <c r="BG170" s="380"/>
      <c r="BH170" s="380"/>
      <c r="BI170" s="380"/>
      <c r="BJ170" s="380"/>
      <c r="BK170" s="380"/>
      <c r="BL170" s="380"/>
      <c r="BM170" s="380"/>
      <c r="BN170" s="380"/>
      <c r="BO170" s="380"/>
      <c r="BP170" s="380"/>
      <c r="BQ170" s="380"/>
      <c r="BR170" s="380"/>
      <c r="BS170" s="380"/>
    </row>
    <row r="171" spans="1:71" ht="12.75" hidden="1" x14ac:dyDescent="0.2">
      <c r="A171" s="384"/>
      <c r="B171" s="380"/>
      <c r="C171" s="380"/>
      <c r="D171" s="380"/>
      <c r="E171" s="380"/>
      <c r="F171" s="380"/>
      <c r="G171" s="380"/>
      <c r="H171" s="380"/>
      <c r="I171" s="380"/>
      <c r="J171" s="380"/>
      <c r="K171" s="380"/>
      <c r="L171" s="380"/>
      <c r="M171" s="380"/>
      <c r="N171" s="380"/>
      <c r="O171" s="380"/>
      <c r="P171" s="380"/>
      <c r="Q171" s="380"/>
      <c r="R171" s="380"/>
      <c r="S171" s="380"/>
      <c r="T171" s="380"/>
      <c r="U171" s="380"/>
      <c r="V171" s="380"/>
      <c r="W171" s="380"/>
      <c r="X171" s="380"/>
      <c r="Y171" s="380"/>
      <c r="Z171" s="380"/>
      <c r="AA171" s="380"/>
      <c r="AB171" s="380"/>
      <c r="AC171" s="380"/>
      <c r="AD171" s="380"/>
      <c r="AE171" s="380"/>
      <c r="AF171" s="380"/>
      <c r="AG171" s="380"/>
      <c r="AH171" s="380"/>
      <c r="AI171" s="380"/>
      <c r="AJ171" s="380"/>
      <c r="AK171" s="380"/>
      <c r="AL171" s="380"/>
      <c r="AM171" s="380"/>
      <c r="AN171" s="380"/>
      <c r="AO171" s="380"/>
      <c r="AP171" s="380"/>
      <c r="AQ171" s="158"/>
      <c r="AR171" s="158"/>
      <c r="AS171" s="158"/>
      <c r="AT171" s="380"/>
      <c r="AU171" s="380"/>
      <c r="AV171" s="380"/>
      <c r="AW171" s="380"/>
      <c r="AX171" s="380"/>
      <c r="AY171" s="380"/>
      <c r="AZ171" s="380"/>
      <c r="BA171" s="380"/>
      <c r="BB171" s="380"/>
      <c r="BC171" s="380"/>
      <c r="BD171" s="380"/>
      <c r="BE171" s="380"/>
      <c r="BF171" s="380"/>
      <c r="BG171" s="380"/>
      <c r="BH171" s="380"/>
      <c r="BI171" s="380"/>
      <c r="BJ171" s="380"/>
      <c r="BK171" s="380"/>
      <c r="BL171" s="380"/>
      <c r="BM171" s="380"/>
      <c r="BN171" s="380"/>
      <c r="BO171" s="380"/>
      <c r="BP171" s="380"/>
      <c r="BQ171" s="380"/>
      <c r="BR171" s="380"/>
      <c r="BS171" s="380"/>
    </row>
    <row r="172" spans="1:71" ht="12.75" hidden="1" x14ac:dyDescent="0.2">
      <c r="A172" s="384"/>
      <c r="B172" s="380"/>
      <c r="C172" s="380"/>
      <c r="D172" s="380"/>
      <c r="E172" s="380"/>
      <c r="F172" s="380"/>
      <c r="G172" s="380"/>
      <c r="H172" s="380"/>
      <c r="I172" s="380"/>
      <c r="J172" s="380"/>
      <c r="K172" s="380"/>
      <c r="L172" s="380"/>
      <c r="M172" s="380"/>
      <c r="N172" s="380"/>
      <c r="O172" s="380"/>
      <c r="P172" s="380"/>
      <c r="Q172" s="380"/>
      <c r="R172" s="380"/>
      <c r="S172" s="380"/>
      <c r="T172" s="380"/>
      <c r="U172" s="380"/>
      <c r="V172" s="380"/>
      <c r="W172" s="380"/>
      <c r="X172" s="380"/>
      <c r="Y172" s="380"/>
      <c r="Z172" s="380"/>
      <c r="AA172" s="380"/>
      <c r="AB172" s="380"/>
      <c r="AC172" s="380"/>
      <c r="AD172" s="380"/>
      <c r="AE172" s="380"/>
      <c r="AF172" s="380"/>
      <c r="AG172" s="380"/>
      <c r="AH172" s="380"/>
      <c r="AI172" s="380"/>
      <c r="AJ172" s="380"/>
      <c r="AK172" s="380"/>
      <c r="AL172" s="380"/>
      <c r="AM172" s="380"/>
      <c r="AN172" s="380"/>
      <c r="AO172" s="380"/>
      <c r="AP172" s="380"/>
      <c r="AQ172" s="158"/>
      <c r="AR172" s="158"/>
      <c r="AS172" s="158"/>
      <c r="AT172" s="380"/>
      <c r="AU172" s="380"/>
      <c r="AV172" s="380"/>
      <c r="AW172" s="380"/>
      <c r="AX172" s="380"/>
      <c r="AY172" s="380"/>
      <c r="AZ172" s="380"/>
      <c r="BA172" s="380"/>
      <c r="BB172" s="380"/>
      <c r="BC172" s="380"/>
      <c r="BD172" s="380"/>
      <c r="BE172" s="380"/>
      <c r="BF172" s="380"/>
      <c r="BG172" s="380"/>
      <c r="BH172" s="380"/>
      <c r="BI172" s="380"/>
      <c r="BJ172" s="380"/>
      <c r="BK172" s="380"/>
      <c r="BL172" s="380"/>
      <c r="BM172" s="380"/>
      <c r="BN172" s="380"/>
      <c r="BO172" s="380"/>
      <c r="BP172" s="380"/>
      <c r="BQ172" s="380"/>
      <c r="BR172" s="380"/>
      <c r="BS172" s="380"/>
    </row>
    <row r="173" spans="1:71" ht="12.75" hidden="1" x14ac:dyDescent="0.2">
      <c r="A173" s="384"/>
      <c r="B173" s="380"/>
      <c r="C173" s="380"/>
      <c r="D173" s="380"/>
      <c r="E173" s="380"/>
      <c r="F173" s="380"/>
      <c r="G173" s="380"/>
      <c r="H173" s="380"/>
      <c r="I173" s="380"/>
      <c r="J173" s="380"/>
      <c r="K173" s="380"/>
      <c r="L173" s="380"/>
      <c r="M173" s="380"/>
      <c r="N173" s="380"/>
      <c r="O173" s="380"/>
      <c r="P173" s="380"/>
      <c r="Q173" s="380"/>
      <c r="R173" s="380"/>
      <c r="S173" s="380"/>
      <c r="T173" s="380"/>
      <c r="U173" s="380"/>
      <c r="V173" s="380"/>
      <c r="W173" s="380"/>
      <c r="X173" s="380"/>
      <c r="Y173" s="380"/>
      <c r="Z173" s="380"/>
      <c r="AA173" s="380"/>
      <c r="AB173" s="380"/>
      <c r="AC173" s="380"/>
      <c r="AD173" s="380"/>
      <c r="AE173" s="380"/>
      <c r="AF173" s="380"/>
      <c r="AG173" s="380"/>
      <c r="AH173" s="380"/>
      <c r="AI173" s="380"/>
      <c r="AJ173" s="380"/>
      <c r="AK173" s="380"/>
      <c r="AL173" s="380"/>
      <c r="AM173" s="380"/>
      <c r="AN173" s="380"/>
      <c r="AO173" s="380"/>
      <c r="AP173" s="380"/>
      <c r="AQ173" s="158"/>
      <c r="AR173" s="158"/>
      <c r="AS173" s="158"/>
      <c r="AT173" s="380"/>
      <c r="AU173" s="380"/>
      <c r="AV173" s="380"/>
      <c r="AW173" s="380"/>
      <c r="AX173" s="380"/>
      <c r="AY173" s="380"/>
      <c r="AZ173" s="380"/>
      <c r="BA173" s="380"/>
      <c r="BB173" s="380"/>
      <c r="BC173" s="380"/>
      <c r="BD173" s="380"/>
      <c r="BE173" s="380"/>
      <c r="BF173" s="380"/>
      <c r="BG173" s="380"/>
      <c r="BH173" s="380"/>
      <c r="BI173" s="380"/>
      <c r="BJ173" s="380"/>
      <c r="BK173" s="380"/>
      <c r="BL173" s="380"/>
      <c r="BM173" s="380"/>
      <c r="BN173" s="380"/>
      <c r="BO173" s="380"/>
      <c r="BP173" s="380"/>
      <c r="BQ173" s="380"/>
      <c r="BR173" s="380"/>
      <c r="BS173" s="380"/>
    </row>
    <row r="174" spans="1:71" ht="12.75" hidden="1" x14ac:dyDescent="0.2">
      <c r="A174" s="384"/>
      <c r="B174" s="380"/>
      <c r="C174" s="380"/>
      <c r="D174" s="380"/>
      <c r="E174" s="380"/>
      <c r="F174" s="380"/>
      <c r="G174" s="380"/>
      <c r="H174" s="380"/>
      <c r="I174" s="380"/>
      <c r="J174" s="380"/>
      <c r="K174" s="380"/>
      <c r="L174" s="380"/>
      <c r="M174" s="380"/>
      <c r="N174" s="380"/>
      <c r="O174" s="380"/>
      <c r="P174" s="380"/>
      <c r="Q174" s="380"/>
      <c r="R174" s="380"/>
      <c r="S174" s="380"/>
      <c r="T174" s="380"/>
      <c r="U174" s="380"/>
      <c r="V174" s="380"/>
      <c r="W174" s="380"/>
      <c r="X174" s="380"/>
      <c r="Y174" s="380"/>
      <c r="Z174" s="380"/>
      <c r="AA174" s="380"/>
      <c r="AB174" s="380"/>
      <c r="AC174" s="380"/>
      <c r="AD174" s="380"/>
      <c r="AE174" s="380"/>
      <c r="AF174" s="380"/>
      <c r="AG174" s="380"/>
      <c r="AH174" s="380"/>
      <c r="AI174" s="380"/>
      <c r="AJ174" s="380"/>
      <c r="AK174" s="380"/>
      <c r="AL174" s="380"/>
      <c r="AM174" s="380"/>
      <c r="AN174" s="380"/>
      <c r="AO174" s="380"/>
      <c r="AP174" s="380"/>
      <c r="AQ174" s="158"/>
      <c r="AR174" s="158"/>
      <c r="AS174" s="158"/>
      <c r="AT174" s="380"/>
      <c r="AU174" s="380"/>
      <c r="AV174" s="380"/>
      <c r="AW174" s="380"/>
      <c r="AX174" s="380"/>
      <c r="AY174" s="380"/>
      <c r="AZ174" s="380"/>
      <c r="BA174" s="380"/>
      <c r="BB174" s="380"/>
      <c r="BC174" s="380"/>
      <c r="BD174" s="380"/>
      <c r="BE174" s="380"/>
      <c r="BF174" s="380"/>
      <c r="BG174" s="380"/>
      <c r="BH174" s="380"/>
      <c r="BI174" s="380"/>
      <c r="BJ174" s="380"/>
      <c r="BK174" s="380"/>
      <c r="BL174" s="380"/>
      <c r="BM174" s="380"/>
      <c r="BN174" s="380"/>
      <c r="BO174" s="380"/>
      <c r="BP174" s="380"/>
      <c r="BQ174" s="380"/>
      <c r="BR174" s="380"/>
      <c r="BS174" s="380"/>
    </row>
    <row r="175" spans="1:71" ht="12.75" hidden="1" x14ac:dyDescent="0.2">
      <c r="A175" s="384"/>
      <c r="B175" s="380"/>
      <c r="C175" s="380"/>
      <c r="D175" s="380"/>
      <c r="E175" s="380"/>
      <c r="F175" s="380"/>
      <c r="G175" s="380"/>
      <c r="H175" s="380"/>
      <c r="I175" s="380"/>
      <c r="J175" s="380"/>
      <c r="K175" s="380"/>
      <c r="L175" s="380"/>
      <c r="M175" s="380"/>
      <c r="N175" s="380"/>
      <c r="O175" s="380"/>
      <c r="P175" s="380"/>
      <c r="Q175" s="380"/>
      <c r="R175" s="380"/>
      <c r="S175" s="380"/>
      <c r="T175" s="380"/>
      <c r="U175" s="380"/>
      <c r="V175" s="380"/>
      <c r="W175" s="380"/>
      <c r="X175" s="380"/>
      <c r="Y175" s="380"/>
      <c r="Z175" s="380"/>
      <c r="AA175" s="380"/>
      <c r="AB175" s="380"/>
      <c r="AC175" s="380"/>
      <c r="AD175" s="380"/>
      <c r="AE175" s="380"/>
      <c r="AF175" s="380"/>
      <c r="AG175" s="380"/>
      <c r="AH175" s="380"/>
      <c r="AI175" s="380"/>
      <c r="AJ175" s="380"/>
      <c r="AK175" s="380"/>
      <c r="AL175" s="380"/>
      <c r="AM175" s="380"/>
      <c r="AN175" s="380"/>
      <c r="AO175" s="380"/>
      <c r="AP175" s="380"/>
      <c r="AQ175" s="158"/>
      <c r="AR175" s="158"/>
      <c r="AS175" s="158"/>
      <c r="AT175" s="380"/>
      <c r="AU175" s="380"/>
      <c r="AV175" s="380"/>
      <c r="AW175" s="380"/>
      <c r="AX175" s="380"/>
      <c r="AY175" s="380"/>
      <c r="AZ175" s="380"/>
      <c r="BA175" s="380"/>
      <c r="BB175" s="380"/>
      <c r="BC175" s="380"/>
      <c r="BD175" s="380"/>
      <c r="BE175" s="380"/>
      <c r="BF175" s="380"/>
      <c r="BG175" s="380"/>
      <c r="BH175" s="380"/>
      <c r="BI175" s="380"/>
      <c r="BJ175" s="380"/>
      <c r="BK175" s="380"/>
      <c r="BL175" s="380"/>
      <c r="BM175" s="380"/>
      <c r="BN175" s="380"/>
      <c r="BO175" s="380"/>
      <c r="BP175" s="380"/>
      <c r="BQ175" s="380"/>
      <c r="BR175" s="380"/>
      <c r="BS175" s="380"/>
    </row>
    <row r="176" spans="1:71" ht="12.75" hidden="1" x14ac:dyDescent="0.2">
      <c r="A176" s="384"/>
      <c r="B176" s="380"/>
      <c r="C176" s="380"/>
      <c r="D176" s="380"/>
      <c r="E176" s="380"/>
      <c r="F176" s="380"/>
      <c r="G176" s="380"/>
      <c r="H176" s="380"/>
      <c r="I176" s="380"/>
      <c r="J176" s="380"/>
      <c r="K176" s="380"/>
      <c r="L176" s="380"/>
      <c r="M176" s="380"/>
      <c r="N176" s="380"/>
      <c r="O176" s="380"/>
      <c r="P176" s="380"/>
      <c r="Q176" s="380"/>
      <c r="R176" s="380"/>
      <c r="S176" s="380"/>
      <c r="T176" s="380"/>
      <c r="U176" s="380"/>
      <c r="V176" s="380"/>
      <c r="W176" s="380"/>
      <c r="X176" s="380"/>
      <c r="Y176" s="380"/>
      <c r="Z176" s="380"/>
      <c r="AA176" s="380"/>
      <c r="AB176" s="380"/>
      <c r="AC176" s="380"/>
      <c r="AD176" s="380"/>
      <c r="AE176" s="380"/>
      <c r="AF176" s="380"/>
      <c r="AG176" s="380"/>
      <c r="AH176" s="380"/>
      <c r="AI176" s="380"/>
      <c r="AJ176" s="380"/>
      <c r="AK176" s="380"/>
      <c r="AL176" s="380"/>
      <c r="AM176" s="380"/>
      <c r="AN176" s="380"/>
      <c r="AO176" s="380"/>
      <c r="AP176" s="380"/>
      <c r="AQ176" s="158"/>
      <c r="AR176" s="158"/>
      <c r="AS176" s="158"/>
      <c r="AT176" s="380"/>
      <c r="AU176" s="380"/>
      <c r="AV176" s="380"/>
      <c r="AW176" s="380"/>
      <c r="AX176" s="380"/>
      <c r="AY176" s="380"/>
      <c r="AZ176" s="380"/>
      <c r="BA176" s="380"/>
      <c r="BB176" s="380"/>
      <c r="BC176" s="380"/>
      <c r="BD176" s="380"/>
      <c r="BE176" s="380"/>
      <c r="BF176" s="380"/>
      <c r="BG176" s="380"/>
      <c r="BH176" s="380"/>
      <c r="BI176" s="380"/>
      <c r="BJ176" s="380"/>
      <c r="BK176" s="380"/>
      <c r="BL176" s="380"/>
      <c r="BM176" s="380"/>
      <c r="BN176" s="380"/>
      <c r="BO176" s="380"/>
      <c r="BP176" s="380"/>
      <c r="BQ176" s="380"/>
      <c r="BR176" s="380"/>
      <c r="BS176" s="380"/>
    </row>
    <row r="177" spans="1:71" ht="12.75" hidden="1" x14ac:dyDescent="0.2">
      <c r="A177" s="384"/>
      <c r="B177" s="380"/>
      <c r="C177" s="380"/>
      <c r="D177" s="380"/>
      <c r="E177" s="380"/>
      <c r="F177" s="380"/>
      <c r="G177" s="380"/>
      <c r="H177" s="380"/>
      <c r="I177" s="380"/>
      <c r="J177" s="380"/>
      <c r="K177" s="380"/>
      <c r="L177" s="380"/>
      <c r="M177" s="380"/>
      <c r="N177" s="380"/>
      <c r="O177" s="380"/>
      <c r="P177" s="380"/>
      <c r="Q177" s="380"/>
      <c r="R177" s="380"/>
      <c r="S177" s="380"/>
      <c r="T177" s="380"/>
      <c r="U177" s="380"/>
      <c r="V177" s="380"/>
      <c r="W177" s="380"/>
      <c r="X177" s="380"/>
      <c r="Y177" s="380"/>
      <c r="Z177" s="380"/>
      <c r="AA177" s="380"/>
      <c r="AB177" s="380"/>
      <c r="AC177" s="380"/>
      <c r="AD177" s="380"/>
      <c r="AE177" s="380"/>
      <c r="AF177" s="380"/>
      <c r="AG177" s="380"/>
      <c r="AH177" s="380"/>
      <c r="AI177" s="380"/>
      <c r="AJ177" s="380"/>
      <c r="AK177" s="380"/>
      <c r="AL177" s="380"/>
      <c r="AM177" s="380"/>
      <c r="AN177" s="380"/>
      <c r="AO177" s="380"/>
      <c r="AP177" s="380"/>
      <c r="AQ177" s="158"/>
      <c r="AR177" s="158"/>
      <c r="AS177" s="158"/>
      <c r="AT177" s="380"/>
      <c r="AU177" s="380"/>
      <c r="AV177" s="380"/>
      <c r="AW177" s="380"/>
      <c r="AX177" s="380"/>
      <c r="AY177" s="380"/>
      <c r="AZ177" s="380"/>
      <c r="BA177" s="380"/>
      <c r="BB177" s="380"/>
      <c r="BC177" s="380"/>
      <c r="BD177" s="380"/>
      <c r="BE177" s="380"/>
      <c r="BF177" s="380"/>
      <c r="BG177" s="380"/>
      <c r="BH177" s="380"/>
      <c r="BI177" s="380"/>
      <c r="BJ177" s="380"/>
      <c r="BK177" s="380"/>
      <c r="BL177" s="380"/>
      <c r="BM177" s="380"/>
      <c r="BN177" s="380"/>
      <c r="BO177" s="380"/>
      <c r="BP177" s="380"/>
      <c r="BQ177" s="380"/>
      <c r="BR177" s="380"/>
      <c r="BS177" s="380"/>
    </row>
    <row r="178" spans="1:71" ht="12.75" hidden="1" x14ac:dyDescent="0.2">
      <c r="A178" s="384"/>
      <c r="B178" s="380"/>
      <c r="C178" s="380"/>
      <c r="D178" s="380"/>
      <c r="E178" s="380"/>
      <c r="F178" s="380"/>
      <c r="G178" s="380"/>
      <c r="H178" s="380"/>
      <c r="I178" s="380"/>
      <c r="J178" s="380"/>
      <c r="K178" s="380"/>
      <c r="L178" s="380"/>
      <c r="M178" s="380"/>
      <c r="N178" s="380"/>
      <c r="O178" s="380"/>
      <c r="P178" s="380"/>
      <c r="Q178" s="380"/>
      <c r="R178" s="380"/>
      <c r="S178" s="380"/>
      <c r="T178" s="380"/>
      <c r="U178" s="380"/>
      <c r="V178" s="380"/>
      <c r="W178" s="380"/>
      <c r="X178" s="380"/>
      <c r="Y178" s="380"/>
      <c r="Z178" s="380"/>
      <c r="AA178" s="380"/>
      <c r="AB178" s="380"/>
      <c r="AC178" s="380"/>
      <c r="AD178" s="380"/>
      <c r="AE178" s="380"/>
      <c r="AF178" s="380"/>
      <c r="AG178" s="380"/>
      <c r="AH178" s="380"/>
      <c r="AI178" s="380"/>
      <c r="AJ178" s="380"/>
      <c r="AK178" s="380"/>
      <c r="AL178" s="380"/>
      <c r="AM178" s="380"/>
      <c r="AN178" s="380"/>
      <c r="AO178" s="380"/>
      <c r="AP178" s="380"/>
      <c r="AQ178" s="158"/>
      <c r="AR178" s="158"/>
      <c r="AS178" s="158"/>
      <c r="AT178" s="380"/>
      <c r="AU178" s="380"/>
      <c r="AV178" s="380"/>
      <c r="AW178" s="380"/>
      <c r="AX178" s="380"/>
      <c r="AY178" s="380"/>
      <c r="AZ178" s="380"/>
      <c r="BA178" s="380"/>
      <c r="BB178" s="380"/>
      <c r="BC178" s="380"/>
      <c r="BD178" s="380"/>
      <c r="BE178" s="380"/>
      <c r="BF178" s="380"/>
      <c r="BG178" s="380"/>
      <c r="BH178" s="380"/>
      <c r="BI178" s="380"/>
      <c r="BJ178" s="380"/>
      <c r="BK178" s="380"/>
      <c r="BL178" s="380"/>
      <c r="BM178" s="380"/>
      <c r="BN178" s="380"/>
      <c r="BO178" s="380"/>
      <c r="BP178" s="380"/>
      <c r="BQ178" s="380"/>
      <c r="BR178" s="380"/>
      <c r="BS178" s="380"/>
    </row>
    <row r="179" spans="1:71" ht="12.75" hidden="1" x14ac:dyDescent="0.2">
      <c r="A179" s="384"/>
      <c r="B179" s="380"/>
      <c r="C179" s="380"/>
      <c r="D179" s="380"/>
      <c r="E179" s="380"/>
      <c r="F179" s="380"/>
      <c r="G179" s="380"/>
      <c r="H179" s="380"/>
      <c r="I179" s="380"/>
      <c r="J179" s="380"/>
      <c r="K179" s="380"/>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158"/>
      <c r="AR179" s="158"/>
      <c r="AS179" s="158"/>
      <c r="AT179" s="380"/>
      <c r="AU179" s="380"/>
      <c r="AV179" s="380"/>
      <c r="AW179" s="380"/>
      <c r="AX179" s="380"/>
      <c r="AY179" s="380"/>
      <c r="AZ179" s="380"/>
      <c r="BA179" s="380"/>
      <c r="BB179" s="380"/>
      <c r="BC179" s="380"/>
      <c r="BD179" s="380"/>
      <c r="BE179" s="380"/>
      <c r="BF179" s="380"/>
      <c r="BG179" s="380"/>
      <c r="BH179" s="380"/>
      <c r="BI179" s="380"/>
      <c r="BJ179" s="380"/>
      <c r="BK179" s="380"/>
      <c r="BL179" s="380"/>
      <c r="BM179" s="380"/>
      <c r="BN179" s="380"/>
      <c r="BO179" s="380"/>
      <c r="BP179" s="380"/>
      <c r="BQ179" s="380"/>
      <c r="BR179" s="380"/>
      <c r="BS179" s="380"/>
    </row>
    <row r="180" spans="1:71" ht="12.75" hidden="1" x14ac:dyDescent="0.2">
      <c r="A180" s="384"/>
      <c r="B180" s="380"/>
      <c r="C180" s="380"/>
      <c r="D180" s="380"/>
      <c r="E180" s="380"/>
      <c r="F180" s="380"/>
      <c r="G180" s="380"/>
      <c r="H180" s="380"/>
      <c r="I180" s="380"/>
      <c r="J180" s="380"/>
      <c r="K180" s="380"/>
      <c r="L180" s="380"/>
      <c r="M180" s="380"/>
      <c r="N180" s="380"/>
      <c r="O180" s="380"/>
      <c r="P180" s="380"/>
      <c r="Q180" s="380"/>
      <c r="R180" s="380"/>
      <c r="S180" s="380"/>
      <c r="T180" s="380"/>
      <c r="U180" s="380"/>
      <c r="V180" s="380"/>
      <c r="W180" s="380"/>
      <c r="X180" s="380"/>
      <c r="Y180" s="380"/>
      <c r="Z180" s="380"/>
      <c r="AA180" s="380"/>
      <c r="AB180" s="380"/>
      <c r="AC180" s="380"/>
      <c r="AD180" s="380"/>
      <c r="AE180" s="380"/>
      <c r="AF180" s="380"/>
      <c r="AG180" s="380"/>
      <c r="AH180" s="380"/>
      <c r="AI180" s="380"/>
      <c r="AJ180" s="380"/>
      <c r="AK180" s="380"/>
      <c r="AL180" s="380"/>
      <c r="AM180" s="380"/>
      <c r="AN180" s="380"/>
      <c r="AO180" s="380"/>
      <c r="AP180" s="380"/>
      <c r="AQ180" s="158"/>
      <c r="AR180" s="158"/>
      <c r="AS180" s="158"/>
      <c r="AT180" s="380"/>
      <c r="AU180" s="380"/>
      <c r="AV180" s="380"/>
      <c r="AW180" s="380"/>
      <c r="AX180" s="380"/>
      <c r="AY180" s="380"/>
      <c r="AZ180" s="380"/>
      <c r="BA180" s="380"/>
      <c r="BB180" s="380"/>
      <c r="BC180" s="380"/>
      <c r="BD180" s="380"/>
      <c r="BE180" s="380"/>
      <c r="BF180" s="380"/>
      <c r="BG180" s="380"/>
      <c r="BH180" s="380"/>
      <c r="BI180" s="380"/>
      <c r="BJ180" s="380"/>
      <c r="BK180" s="380"/>
      <c r="BL180" s="380"/>
      <c r="BM180" s="380"/>
      <c r="BN180" s="380"/>
      <c r="BO180" s="380"/>
      <c r="BP180" s="380"/>
      <c r="BQ180" s="380"/>
      <c r="BR180" s="380"/>
      <c r="BS180" s="380"/>
    </row>
    <row r="181" spans="1:71" ht="12.75" hidden="1" x14ac:dyDescent="0.2">
      <c r="A181" s="384"/>
      <c r="B181" s="380"/>
      <c r="C181" s="380"/>
      <c r="D181" s="380"/>
      <c r="E181" s="380"/>
      <c r="F181" s="380"/>
      <c r="G181" s="380"/>
      <c r="H181" s="380"/>
      <c r="I181" s="380"/>
      <c r="J181" s="380"/>
      <c r="K181" s="380"/>
      <c r="L181" s="380"/>
      <c r="M181" s="380"/>
      <c r="N181" s="380"/>
      <c r="O181" s="380"/>
      <c r="P181" s="380"/>
      <c r="Q181" s="380"/>
      <c r="R181" s="380"/>
      <c r="S181" s="380"/>
      <c r="T181" s="380"/>
      <c r="U181" s="380"/>
      <c r="V181" s="380"/>
      <c r="W181" s="380"/>
      <c r="X181" s="380"/>
      <c r="Y181" s="380"/>
      <c r="Z181" s="380"/>
      <c r="AA181" s="380"/>
      <c r="AB181" s="380"/>
      <c r="AC181" s="380"/>
      <c r="AD181" s="380"/>
      <c r="AE181" s="380"/>
      <c r="AF181" s="380"/>
      <c r="AG181" s="380"/>
      <c r="AH181" s="380"/>
      <c r="AI181" s="380"/>
      <c r="AJ181" s="380"/>
      <c r="AK181" s="380"/>
      <c r="AL181" s="380"/>
      <c r="AM181" s="380"/>
      <c r="AN181" s="380"/>
      <c r="AO181" s="380"/>
      <c r="AP181" s="380"/>
      <c r="AQ181" s="158"/>
      <c r="AR181" s="158"/>
      <c r="AS181" s="158"/>
      <c r="AT181" s="380"/>
      <c r="AU181" s="380"/>
      <c r="AV181" s="380"/>
      <c r="AW181" s="380"/>
      <c r="AX181" s="380"/>
      <c r="AY181" s="380"/>
      <c r="AZ181" s="380"/>
      <c r="BA181" s="380"/>
      <c r="BB181" s="380"/>
      <c r="BC181" s="380"/>
      <c r="BD181" s="380"/>
      <c r="BE181" s="380"/>
      <c r="BF181" s="380"/>
      <c r="BG181" s="380"/>
      <c r="BH181" s="380"/>
      <c r="BI181" s="380"/>
      <c r="BJ181" s="380"/>
      <c r="BK181" s="380"/>
      <c r="BL181" s="380"/>
      <c r="BM181" s="380"/>
      <c r="BN181" s="380"/>
      <c r="BO181" s="380"/>
      <c r="BP181" s="380"/>
      <c r="BQ181" s="380"/>
      <c r="BR181" s="380"/>
      <c r="BS181" s="380"/>
    </row>
    <row r="182" spans="1:71" ht="12.75" hidden="1" x14ac:dyDescent="0.2">
      <c r="A182" s="384"/>
      <c r="B182" s="380"/>
      <c r="C182" s="380"/>
      <c r="D182" s="380"/>
      <c r="E182" s="380"/>
      <c r="F182" s="380"/>
      <c r="G182" s="380"/>
      <c r="H182" s="380"/>
      <c r="I182" s="380"/>
      <c r="J182" s="380"/>
      <c r="K182" s="380"/>
      <c r="L182" s="380"/>
      <c r="M182" s="380"/>
      <c r="N182" s="380"/>
      <c r="O182" s="380"/>
      <c r="P182" s="380"/>
      <c r="Q182" s="380"/>
      <c r="R182" s="380"/>
      <c r="S182" s="380"/>
      <c r="T182" s="380"/>
      <c r="U182" s="380"/>
      <c r="V182" s="380"/>
      <c r="W182" s="380"/>
      <c r="X182" s="380"/>
      <c r="Y182" s="380"/>
      <c r="Z182" s="380"/>
      <c r="AA182" s="380"/>
      <c r="AB182" s="380"/>
      <c r="AC182" s="380"/>
      <c r="AD182" s="380"/>
      <c r="AE182" s="380"/>
      <c r="AF182" s="380"/>
      <c r="AG182" s="380"/>
      <c r="AH182" s="380"/>
      <c r="AI182" s="380"/>
      <c r="AJ182" s="380"/>
      <c r="AK182" s="380"/>
      <c r="AL182" s="380"/>
      <c r="AM182" s="380"/>
      <c r="AN182" s="380"/>
      <c r="AO182" s="380"/>
      <c r="AP182" s="380"/>
      <c r="AQ182" s="158"/>
      <c r="AR182" s="158"/>
      <c r="AS182" s="158"/>
      <c r="AT182" s="380"/>
      <c r="AU182" s="380"/>
      <c r="AV182" s="380"/>
      <c r="AW182" s="380"/>
      <c r="AX182" s="380"/>
      <c r="AY182" s="380"/>
      <c r="AZ182" s="380"/>
      <c r="BA182" s="380"/>
      <c r="BB182" s="380"/>
      <c r="BC182" s="380"/>
      <c r="BD182" s="380"/>
      <c r="BE182" s="380"/>
      <c r="BF182" s="380"/>
      <c r="BG182" s="380"/>
      <c r="BH182" s="380"/>
      <c r="BI182" s="380"/>
      <c r="BJ182" s="380"/>
      <c r="BK182" s="380"/>
      <c r="BL182" s="380"/>
      <c r="BM182" s="380"/>
      <c r="BN182" s="380"/>
      <c r="BO182" s="380"/>
      <c r="BP182" s="380"/>
      <c r="BQ182" s="380"/>
      <c r="BR182" s="380"/>
      <c r="BS182" s="380"/>
    </row>
    <row r="183" spans="1:71" ht="12.75" hidden="1" x14ac:dyDescent="0.2">
      <c r="A183" s="384"/>
      <c r="B183" s="380"/>
      <c r="C183" s="380"/>
      <c r="D183" s="380"/>
      <c r="E183" s="380"/>
      <c r="F183" s="380"/>
      <c r="G183" s="380"/>
      <c r="H183" s="380"/>
      <c r="I183" s="380"/>
      <c r="J183" s="380"/>
      <c r="K183" s="380"/>
      <c r="L183" s="380"/>
      <c r="M183" s="380"/>
      <c r="N183" s="380"/>
      <c r="O183" s="380"/>
      <c r="P183" s="380"/>
      <c r="Q183" s="380"/>
      <c r="R183" s="380"/>
      <c r="S183" s="380"/>
      <c r="T183" s="380"/>
      <c r="U183" s="380"/>
      <c r="V183" s="380"/>
      <c r="W183" s="380"/>
      <c r="X183" s="380"/>
      <c r="Y183" s="380"/>
      <c r="Z183" s="380"/>
      <c r="AA183" s="380"/>
      <c r="AB183" s="380"/>
      <c r="AC183" s="380"/>
      <c r="AD183" s="380"/>
      <c r="AE183" s="380"/>
      <c r="AF183" s="380"/>
      <c r="AG183" s="380"/>
      <c r="AH183" s="380"/>
      <c r="AI183" s="380"/>
      <c r="AJ183" s="380"/>
      <c r="AK183" s="380"/>
      <c r="AL183" s="380"/>
      <c r="AM183" s="380"/>
      <c r="AN183" s="380"/>
      <c r="AO183" s="380"/>
      <c r="AP183" s="380"/>
      <c r="AQ183" s="158"/>
      <c r="AR183" s="158"/>
      <c r="AS183" s="158"/>
      <c r="AT183" s="380"/>
      <c r="AU183" s="380"/>
      <c r="AV183" s="380"/>
      <c r="AW183" s="380"/>
      <c r="AX183" s="380"/>
      <c r="AY183" s="380"/>
      <c r="AZ183" s="380"/>
      <c r="BA183" s="380"/>
      <c r="BB183" s="380"/>
      <c r="BC183" s="380"/>
      <c r="BD183" s="380"/>
      <c r="BE183" s="380"/>
      <c r="BF183" s="380"/>
      <c r="BG183" s="380"/>
      <c r="BH183" s="380"/>
      <c r="BI183" s="380"/>
      <c r="BJ183" s="380"/>
      <c r="BK183" s="380"/>
      <c r="BL183" s="380"/>
      <c r="BM183" s="380"/>
      <c r="BN183" s="380"/>
      <c r="BO183" s="380"/>
      <c r="BP183" s="380"/>
      <c r="BQ183" s="380"/>
      <c r="BR183" s="380"/>
      <c r="BS183" s="380"/>
    </row>
    <row r="184" spans="1:71" ht="12.75" hidden="1" x14ac:dyDescent="0.2">
      <c r="A184" s="384"/>
      <c r="B184" s="380"/>
      <c r="C184" s="380"/>
      <c r="D184" s="380"/>
      <c r="E184" s="380"/>
      <c r="F184" s="380"/>
      <c r="G184" s="380"/>
      <c r="H184" s="380"/>
      <c r="I184" s="380"/>
      <c r="J184" s="380"/>
      <c r="K184" s="380"/>
      <c r="L184" s="380"/>
      <c r="M184" s="380"/>
      <c r="N184" s="380"/>
      <c r="O184" s="380"/>
      <c r="P184" s="380"/>
      <c r="Q184" s="380"/>
      <c r="R184" s="380"/>
      <c r="S184" s="380"/>
      <c r="T184" s="380"/>
      <c r="U184" s="380"/>
      <c r="V184" s="380"/>
      <c r="W184" s="380"/>
      <c r="X184" s="380"/>
      <c r="Y184" s="380"/>
      <c r="Z184" s="380"/>
      <c r="AA184" s="380"/>
      <c r="AB184" s="380"/>
      <c r="AC184" s="380"/>
      <c r="AD184" s="380"/>
      <c r="AE184" s="380"/>
      <c r="AF184" s="380"/>
      <c r="AG184" s="380"/>
      <c r="AH184" s="380"/>
      <c r="AI184" s="380"/>
      <c r="AJ184" s="380"/>
      <c r="AK184" s="380"/>
      <c r="AL184" s="380"/>
      <c r="AM184" s="380"/>
      <c r="AN184" s="380"/>
      <c r="AO184" s="380"/>
      <c r="AP184" s="380"/>
      <c r="AQ184" s="158"/>
      <c r="AR184" s="158"/>
      <c r="AS184" s="158"/>
      <c r="AT184" s="380"/>
      <c r="AU184" s="380"/>
      <c r="AV184" s="380"/>
      <c r="AW184" s="380"/>
      <c r="AX184" s="380"/>
      <c r="AY184" s="380"/>
      <c r="AZ184" s="380"/>
      <c r="BA184" s="380"/>
      <c r="BB184" s="380"/>
      <c r="BC184" s="380"/>
      <c r="BD184" s="380"/>
      <c r="BE184" s="380"/>
      <c r="BF184" s="380"/>
      <c r="BG184" s="380"/>
      <c r="BH184" s="380"/>
      <c r="BI184" s="380"/>
      <c r="BJ184" s="380"/>
      <c r="BK184" s="380"/>
      <c r="BL184" s="380"/>
      <c r="BM184" s="380"/>
      <c r="BN184" s="380"/>
      <c r="BO184" s="380"/>
      <c r="BP184" s="380"/>
      <c r="BQ184" s="380"/>
      <c r="BR184" s="380"/>
      <c r="BS184" s="380"/>
    </row>
    <row r="185" spans="1:71" ht="12.75" hidden="1" x14ac:dyDescent="0.2">
      <c r="A185" s="384"/>
      <c r="B185" s="380"/>
      <c r="C185" s="380"/>
      <c r="D185" s="380"/>
      <c r="E185" s="380"/>
      <c r="F185" s="380"/>
      <c r="G185" s="380"/>
      <c r="H185" s="380"/>
      <c r="I185" s="380"/>
      <c r="J185" s="380"/>
      <c r="K185" s="380"/>
      <c r="L185" s="380"/>
      <c r="M185" s="380"/>
      <c r="N185" s="380"/>
      <c r="O185" s="380"/>
      <c r="P185" s="380"/>
      <c r="Q185" s="380"/>
      <c r="R185" s="380"/>
      <c r="S185" s="380"/>
      <c r="T185" s="380"/>
      <c r="U185" s="380"/>
      <c r="V185" s="380"/>
      <c r="W185" s="380"/>
      <c r="X185" s="380"/>
      <c r="Y185" s="380"/>
      <c r="Z185" s="380"/>
      <c r="AA185" s="380"/>
      <c r="AB185" s="380"/>
      <c r="AC185" s="380"/>
      <c r="AD185" s="380"/>
      <c r="AE185" s="380"/>
      <c r="AF185" s="380"/>
      <c r="AG185" s="380"/>
      <c r="AH185" s="380"/>
      <c r="AI185" s="380"/>
      <c r="AJ185" s="380"/>
      <c r="AK185" s="380"/>
      <c r="AL185" s="380"/>
      <c r="AM185" s="380"/>
      <c r="AN185" s="380"/>
      <c r="AO185" s="380"/>
      <c r="AP185" s="380"/>
      <c r="AQ185" s="158"/>
      <c r="AR185" s="158"/>
      <c r="AS185" s="158"/>
      <c r="AT185" s="380"/>
      <c r="AU185" s="380"/>
      <c r="AV185" s="380"/>
      <c r="AW185" s="380"/>
      <c r="AX185" s="380"/>
      <c r="AY185" s="380"/>
      <c r="AZ185" s="380"/>
      <c r="BA185" s="380"/>
      <c r="BB185" s="380"/>
      <c r="BC185" s="380"/>
      <c r="BD185" s="380"/>
      <c r="BE185" s="380"/>
      <c r="BF185" s="380"/>
      <c r="BG185" s="380"/>
      <c r="BH185" s="380"/>
      <c r="BI185" s="380"/>
      <c r="BJ185" s="380"/>
      <c r="BK185" s="380"/>
      <c r="BL185" s="380"/>
      <c r="BM185" s="380"/>
      <c r="BN185" s="380"/>
      <c r="BO185" s="380"/>
      <c r="BP185" s="380"/>
      <c r="BQ185" s="380"/>
      <c r="BR185" s="380"/>
      <c r="BS185" s="380"/>
    </row>
    <row r="186" spans="1:71" ht="12.75" hidden="1" x14ac:dyDescent="0.2">
      <c r="A186" s="384"/>
      <c r="B186" s="380"/>
      <c r="C186" s="380"/>
      <c r="D186" s="380"/>
      <c r="E186" s="380"/>
      <c r="F186" s="380"/>
      <c r="G186" s="380"/>
      <c r="H186" s="380"/>
      <c r="I186" s="380"/>
      <c r="J186" s="380"/>
      <c r="K186" s="380"/>
      <c r="L186" s="380"/>
      <c r="M186" s="380"/>
      <c r="N186" s="380"/>
      <c r="O186" s="380"/>
      <c r="P186" s="380"/>
      <c r="Q186" s="380"/>
      <c r="R186" s="380"/>
      <c r="S186" s="380"/>
      <c r="T186" s="380"/>
      <c r="U186" s="380"/>
      <c r="V186" s="380"/>
      <c r="W186" s="380"/>
      <c r="X186" s="380"/>
      <c r="Y186" s="380"/>
      <c r="Z186" s="380"/>
      <c r="AA186" s="380"/>
      <c r="AB186" s="380"/>
      <c r="AC186" s="380"/>
      <c r="AD186" s="380"/>
      <c r="AE186" s="380"/>
      <c r="AF186" s="380"/>
      <c r="AG186" s="380"/>
      <c r="AH186" s="380"/>
      <c r="AI186" s="380"/>
      <c r="AJ186" s="380"/>
      <c r="AK186" s="380"/>
      <c r="AL186" s="380"/>
      <c r="AM186" s="380"/>
      <c r="AN186" s="380"/>
      <c r="AO186" s="380"/>
      <c r="AP186" s="380"/>
      <c r="AQ186" s="158"/>
      <c r="AR186" s="158"/>
      <c r="AS186" s="158"/>
      <c r="AT186" s="380"/>
      <c r="AU186" s="380"/>
      <c r="AV186" s="380"/>
      <c r="AW186" s="380"/>
      <c r="AX186" s="380"/>
      <c r="AY186" s="380"/>
      <c r="AZ186" s="380"/>
      <c r="BA186" s="380"/>
      <c r="BB186" s="380"/>
      <c r="BC186" s="380"/>
      <c r="BD186" s="380"/>
      <c r="BE186" s="380"/>
      <c r="BF186" s="380"/>
      <c r="BG186" s="380"/>
      <c r="BH186" s="380"/>
      <c r="BI186" s="380"/>
      <c r="BJ186" s="380"/>
      <c r="BK186" s="380"/>
      <c r="BL186" s="380"/>
      <c r="BM186" s="380"/>
      <c r="BN186" s="380"/>
      <c r="BO186" s="380"/>
      <c r="BP186" s="380"/>
      <c r="BQ186" s="380"/>
      <c r="BR186" s="380"/>
      <c r="BS186" s="380"/>
    </row>
    <row r="187" spans="1:71" ht="12.75" hidden="1" x14ac:dyDescent="0.2">
      <c r="A187" s="384"/>
      <c r="B187" s="380"/>
      <c r="C187" s="380"/>
      <c r="D187" s="380"/>
      <c r="E187" s="380"/>
      <c r="F187" s="380"/>
      <c r="G187" s="380"/>
      <c r="H187" s="380"/>
      <c r="I187" s="380"/>
      <c r="J187" s="380"/>
      <c r="K187" s="380"/>
      <c r="L187" s="380"/>
      <c r="M187" s="380"/>
      <c r="N187" s="380"/>
      <c r="O187" s="380"/>
      <c r="P187" s="380"/>
      <c r="Q187" s="380"/>
      <c r="R187" s="380"/>
      <c r="S187" s="380"/>
      <c r="T187" s="380"/>
      <c r="U187" s="380"/>
      <c r="V187" s="380"/>
      <c r="W187" s="380"/>
      <c r="X187" s="380"/>
      <c r="Y187" s="380"/>
      <c r="Z187" s="380"/>
      <c r="AA187" s="380"/>
      <c r="AB187" s="380"/>
      <c r="AC187" s="380"/>
      <c r="AD187" s="380"/>
      <c r="AE187" s="380"/>
      <c r="AF187" s="380"/>
      <c r="AG187" s="380"/>
      <c r="AH187" s="380"/>
      <c r="AI187" s="380"/>
      <c r="AJ187" s="380"/>
      <c r="AK187" s="380"/>
      <c r="AL187" s="380"/>
      <c r="AM187" s="380"/>
      <c r="AN187" s="380"/>
      <c r="AO187" s="380"/>
      <c r="AP187" s="380"/>
      <c r="AQ187" s="158"/>
      <c r="AR187" s="158"/>
      <c r="AS187" s="158"/>
      <c r="AT187" s="380"/>
      <c r="AU187" s="380"/>
      <c r="AV187" s="380"/>
      <c r="AW187" s="380"/>
      <c r="AX187" s="380"/>
      <c r="AY187" s="380"/>
      <c r="AZ187" s="380"/>
      <c r="BA187" s="380"/>
      <c r="BB187" s="380"/>
      <c r="BC187" s="380"/>
      <c r="BD187" s="380"/>
      <c r="BE187" s="380"/>
      <c r="BF187" s="380"/>
      <c r="BG187" s="380"/>
      <c r="BH187" s="380"/>
      <c r="BI187" s="380"/>
      <c r="BJ187" s="380"/>
      <c r="BK187" s="380"/>
      <c r="BL187" s="380"/>
      <c r="BM187" s="380"/>
      <c r="BN187" s="380"/>
      <c r="BO187" s="380"/>
      <c r="BP187" s="380"/>
      <c r="BQ187" s="380"/>
      <c r="BR187" s="380"/>
      <c r="BS187" s="380"/>
    </row>
    <row r="188" spans="1:71" ht="12.75" hidden="1" x14ac:dyDescent="0.2">
      <c r="A188" s="384"/>
      <c r="B188" s="380"/>
      <c r="C188" s="380"/>
      <c r="D188" s="380"/>
      <c r="E188" s="380"/>
      <c r="F188" s="380"/>
      <c r="G188" s="380"/>
      <c r="H188" s="380"/>
      <c r="I188" s="380"/>
      <c r="J188" s="380"/>
      <c r="K188" s="380"/>
      <c r="L188" s="380"/>
      <c r="M188" s="380"/>
      <c r="N188" s="380"/>
      <c r="O188" s="380"/>
      <c r="P188" s="380"/>
      <c r="Q188" s="380"/>
      <c r="R188" s="380"/>
      <c r="S188" s="380"/>
      <c r="T188" s="380"/>
      <c r="U188" s="380"/>
      <c r="V188" s="380"/>
      <c r="W188" s="380"/>
      <c r="X188" s="380"/>
      <c r="Y188" s="380"/>
      <c r="Z188" s="380"/>
      <c r="AA188" s="380"/>
      <c r="AB188" s="380"/>
      <c r="AC188" s="380"/>
      <c r="AD188" s="380"/>
      <c r="AE188" s="380"/>
      <c r="AF188" s="380"/>
      <c r="AG188" s="380"/>
      <c r="AH188" s="380"/>
      <c r="AI188" s="380"/>
      <c r="AJ188" s="380"/>
      <c r="AK188" s="380"/>
      <c r="AL188" s="380"/>
      <c r="AM188" s="380"/>
      <c r="AN188" s="380"/>
      <c r="AO188" s="380"/>
      <c r="AP188" s="380"/>
      <c r="AQ188" s="158"/>
      <c r="AR188" s="158"/>
      <c r="AS188" s="158"/>
      <c r="AT188" s="380"/>
      <c r="AU188" s="380"/>
      <c r="AV188" s="380"/>
      <c r="AW188" s="380"/>
      <c r="AX188" s="380"/>
      <c r="AY188" s="380"/>
      <c r="AZ188" s="380"/>
      <c r="BA188" s="380"/>
      <c r="BB188" s="380"/>
      <c r="BC188" s="380"/>
      <c r="BD188" s="380"/>
      <c r="BE188" s="380"/>
      <c r="BF188" s="380"/>
      <c r="BG188" s="380"/>
      <c r="BH188" s="380"/>
      <c r="BI188" s="380"/>
      <c r="BJ188" s="380"/>
      <c r="BK188" s="380"/>
      <c r="BL188" s="380"/>
      <c r="BM188" s="380"/>
      <c r="BN188" s="380"/>
      <c r="BO188" s="380"/>
      <c r="BP188" s="380"/>
      <c r="BQ188" s="380"/>
      <c r="BR188" s="380"/>
      <c r="BS188" s="380"/>
    </row>
    <row r="189" spans="1:71" ht="12.75" hidden="1" x14ac:dyDescent="0.2">
      <c r="A189" s="384"/>
      <c r="B189" s="380"/>
      <c r="C189" s="380"/>
      <c r="D189" s="380"/>
      <c r="E189" s="380"/>
      <c r="F189" s="380"/>
      <c r="G189" s="380"/>
      <c r="H189" s="380"/>
      <c r="I189" s="380"/>
      <c r="J189" s="380"/>
      <c r="K189" s="380"/>
      <c r="L189" s="380"/>
      <c r="M189" s="380"/>
      <c r="N189" s="380"/>
      <c r="O189" s="380"/>
      <c r="P189" s="380"/>
      <c r="Q189" s="380"/>
      <c r="R189" s="380"/>
      <c r="S189" s="380"/>
      <c r="T189" s="380"/>
      <c r="U189" s="380"/>
      <c r="V189" s="380"/>
      <c r="W189" s="380"/>
      <c r="X189" s="380"/>
      <c r="Y189" s="380"/>
      <c r="Z189" s="380"/>
      <c r="AA189" s="380"/>
      <c r="AB189" s="380"/>
      <c r="AC189" s="380"/>
      <c r="AD189" s="380"/>
      <c r="AE189" s="380"/>
      <c r="AF189" s="380"/>
      <c r="AG189" s="380"/>
      <c r="AH189" s="380"/>
      <c r="AI189" s="380"/>
      <c r="AJ189" s="380"/>
      <c r="AK189" s="380"/>
      <c r="AL189" s="380"/>
      <c r="AM189" s="380"/>
      <c r="AN189" s="380"/>
      <c r="AO189" s="380"/>
      <c r="AP189" s="380"/>
      <c r="AQ189" s="158"/>
      <c r="AR189" s="158"/>
      <c r="AS189" s="158"/>
      <c r="AT189" s="380"/>
      <c r="AU189" s="380"/>
      <c r="AV189" s="380"/>
      <c r="AW189" s="380"/>
      <c r="AX189" s="380"/>
      <c r="AY189" s="380"/>
      <c r="AZ189" s="380"/>
      <c r="BA189" s="380"/>
      <c r="BB189" s="380"/>
      <c r="BC189" s="380"/>
      <c r="BD189" s="380"/>
      <c r="BE189" s="380"/>
      <c r="BF189" s="380"/>
      <c r="BG189" s="380"/>
      <c r="BH189" s="380"/>
      <c r="BI189" s="380"/>
      <c r="BJ189" s="380"/>
      <c r="BK189" s="380"/>
      <c r="BL189" s="380"/>
      <c r="BM189" s="380"/>
      <c r="BN189" s="380"/>
      <c r="BO189" s="380"/>
      <c r="BP189" s="380"/>
      <c r="BQ189" s="380"/>
      <c r="BR189" s="380"/>
      <c r="BS189" s="380"/>
    </row>
    <row r="190" spans="1:71" ht="12.75" hidden="1" x14ac:dyDescent="0.2">
      <c r="A190" s="384"/>
      <c r="B190" s="380"/>
      <c r="C190" s="380"/>
      <c r="D190" s="380"/>
      <c r="E190" s="380"/>
      <c r="F190" s="380"/>
      <c r="G190" s="380"/>
      <c r="H190" s="380"/>
      <c r="I190" s="380"/>
      <c r="J190" s="380"/>
      <c r="K190" s="380"/>
      <c r="L190" s="380"/>
      <c r="M190" s="380"/>
      <c r="N190" s="380"/>
      <c r="O190" s="380"/>
      <c r="P190" s="380"/>
      <c r="Q190" s="380"/>
      <c r="R190" s="380"/>
      <c r="S190" s="380"/>
      <c r="T190" s="380"/>
      <c r="U190" s="380"/>
      <c r="V190" s="380"/>
      <c r="W190" s="380"/>
      <c r="X190" s="380"/>
      <c r="Y190" s="380"/>
      <c r="Z190" s="380"/>
      <c r="AA190" s="380"/>
      <c r="AB190" s="380"/>
      <c r="AC190" s="380"/>
      <c r="AD190" s="380"/>
      <c r="AE190" s="380"/>
      <c r="AF190" s="380"/>
      <c r="AG190" s="380"/>
      <c r="AH190" s="380"/>
      <c r="AI190" s="380"/>
      <c r="AJ190" s="380"/>
      <c r="AK190" s="380"/>
      <c r="AL190" s="380"/>
      <c r="AM190" s="380"/>
      <c r="AN190" s="380"/>
      <c r="AO190" s="380"/>
      <c r="AP190" s="380"/>
      <c r="AQ190" s="158"/>
      <c r="AR190" s="158"/>
      <c r="AS190" s="158"/>
      <c r="AT190" s="380"/>
      <c r="AU190" s="380"/>
      <c r="AV190" s="380"/>
      <c r="AW190" s="380"/>
      <c r="AX190" s="380"/>
      <c r="AY190" s="380"/>
      <c r="AZ190" s="380"/>
      <c r="BA190" s="380"/>
      <c r="BB190" s="380"/>
      <c r="BC190" s="380"/>
      <c r="BD190" s="380"/>
      <c r="BE190" s="380"/>
      <c r="BF190" s="380"/>
      <c r="BG190" s="380"/>
      <c r="BH190" s="380"/>
      <c r="BI190" s="380"/>
      <c r="BJ190" s="380"/>
      <c r="BK190" s="380"/>
      <c r="BL190" s="380"/>
      <c r="BM190" s="380"/>
      <c r="BN190" s="380"/>
      <c r="BO190" s="380"/>
      <c r="BP190" s="380"/>
      <c r="BQ190" s="380"/>
      <c r="BR190" s="380"/>
      <c r="BS190" s="380"/>
    </row>
    <row r="191" spans="1:71" ht="12.75" hidden="1" x14ac:dyDescent="0.2">
      <c r="A191" s="384"/>
      <c r="B191" s="380"/>
      <c r="C191" s="380"/>
      <c r="D191" s="380"/>
      <c r="E191" s="380"/>
      <c r="F191" s="380"/>
      <c r="G191" s="380"/>
      <c r="H191" s="380"/>
      <c r="I191" s="380"/>
      <c r="J191" s="380"/>
      <c r="K191" s="380"/>
      <c r="L191" s="380"/>
      <c r="M191" s="380"/>
      <c r="N191" s="380"/>
      <c r="O191" s="380"/>
      <c r="P191" s="380"/>
      <c r="Q191" s="380"/>
      <c r="R191" s="380"/>
      <c r="S191" s="380"/>
      <c r="T191" s="380"/>
      <c r="U191" s="380"/>
      <c r="V191" s="380"/>
      <c r="W191" s="380"/>
      <c r="X191" s="380"/>
      <c r="Y191" s="380"/>
      <c r="Z191" s="380"/>
      <c r="AA191" s="380"/>
      <c r="AB191" s="380"/>
      <c r="AC191" s="380"/>
      <c r="AD191" s="380"/>
      <c r="AE191" s="380"/>
      <c r="AF191" s="380"/>
      <c r="AG191" s="380"/>
      <c r="AH191" s="380"/>
      <c r="AI191" s="380"/>
      <c r="AJ191" s="380"/>
      <c r="AK191" s="380"/>
      <c r="AL191" s="380"/>
      <c r="AM191" s="380"/>
      <c r="AN191" s="380"/>
      <c r="AO191" s="380"/>
      <c r="AP191" s="380"/>
      <c r="AQ191" s="158"/>
      <c r="AR191" s="158"/>
      <c r="AS191" s="158"/>
      <c r="AT191" s="380"/>
      <c r="AU191" s="380"/>
      <c r="AV191" s="380"/>
      <c r="AW191" s="380"/>
      <c r="AX191" s="380"/>
      <c r="AY191" s="380"/>
      <c r="AZ191" s="380"/>
      <c r="BA191" s="380"/>
      <c r="BB191" s="380"/>
      <c r="BC191" s="380"/>
      <c r="BD191" s="380"/>
      <c r="BE191" s="380"/>
      <c r="BF191" s="380"/>
      <c r="BG191" s="380"/>
      <c r="BH191" s="380"/>
      <c r="BI191" s="380"/>
      <c r="BJ191" s="380"/>
      <c r="BK191" s="380"/>
      <c r="BL191" s="380"/>
      <c r="BM191" s="380"/>
      <c r="BN191" s="380"/>
      <c r="BO191" s="380"/>
      <c r="BP191" s="380"/>
      <c r="BQ191" s="380"/>
      <c r="BR191" s="380"/>
      <c r="BS191" s="380"/>
    </row>
    <row r="192" spans="1:71" ht="12.75" hidden="1" x14ac:dyDescent="0.2">
      <c r="A192" s="384"/>
      <c r="B192" s="380"/>
      <c r="C192" s="380"/>
      <c r="D192" s="380"/>
      <c r="E192" s="380"/>
      <c r="F192" s="380"/>
      <c r="G192" s="380"/>
      <c r="H192" s="380"/>
      <c r="I192" s="380"/>
      <c r="J192" s="380"/>
      <c r="K192" s="380"/>
      <c r="L192" s="380"/>
      <c r="M192" s="380"/>
      <c r="N192" s="380"/>
      <c r="O192" s="380"/>
      <c r="P192" s="380"/>
      <c r="Q192" s="380"/>
      <c r="R192" s="380"/>
      <c r="S192" s="380"/>
      <c r="T192" s="380"/>
      <c r="U192" s="380"/>
      <c r="V192" s="380"/>
      <c r="W192" s="380"/>
      <c r="X192" s="380"/>
      <c r="Y192" s="380"/>
      <c r="Z192" s="380"/>
      <c r="AA192" s="380"/>
      <c r="AB192" s="380"/>
      <c r="AC192" s="380"/>
      <c r="AD192" s="380"/>
      <c r="AE192" s="380"/>
      <c r="AF192" s="380"/>
      <c r="AG192" s="380"/>
      <c r="AH192" s="380"/>
      <c r="AI192" s="380"/>
      <c r="AJ192" s="380"/>
      <c r="AK192" s="380"/>
      <c r="AL192" s="380"/>
      <c r="AM192" s="380"/>
      <c r="AN192" s="380"/>
      <c r="AO192" s="380"/>
      <c r="AP192" s="380"/>
      <c r="AQ192" s="158"/>
      <c r="AR192" s="158"/>
      <c r="AS192" s="158"/>
      <c r="AT192" s="380"/>
      <c r="AU192" s="380"/>
      <c r="AV192" s="380"/>
      <c r="AW192" s="380"/>
      <c r="AX192" s="380"/>
      <c r="AY192" s="380"/>
      <c r="AZ192" s="380"/>
      <c r="BA192" s="380"/>
      <c r="BB192" s="380"/>
      <c r="BC192" s="380"/>
      <c r="BD192" s="380"/>
      <c r="BE192" s="380"/>
      <c r="BF192" s="380"/>
      <c r="BG192" s="380"/>
      <c r="BH192" s="380"/>
      <c r="BI192" s="380"/>
      <c r="BJ192" s="380"/>
      <c r="BK192" s="380"/>
      <c r="BL192" s="380"/>
      <c r="BM192" s="380"/>
      <c r="BN192" s="380"/>
      <c r="BO192" s="380"/>
      <c r="BP192" s="380"/>
      <c r="BQ192" s="380"/>
      <c r="BR192" s="380"/>
      <c r="BS192" s="380"/>
    </row>
    <row r="193" spans="1:71" ht="12.75" hidden="1" x14ac:dyDescent="0.2">
      <c r="A193" s="384"/>
      <c r="B193" s="380"/>
      <c r="C193" s="380"/>
      <c r="D193" s="380"/>
      <c r="E193" s="380"/>
      <c r="F193" s="380"/>
      <c r="G193" s="380"/>
      <c r="H193" s="380"/>
      <c r="I193" s="380"/>
      <c r="J193" s="380"/>
      <c r="K193" s="380"/>
      <c r="L193" s="380"/>
      <c r="M193" s="380"/>
      <c r="N193" s="380"/>
      <c r="O193" s="380"/>
      <c r="P193" s="380"/>
      <c r="Q193" s="380"/>
      <c r="R193" s="380"/>
      <c r="S193" s="380"/>
      <c r="T193" s="380"/>
      <c r="U193" s="380"/>
      <c r="V193" s="380"/>
      <c r="W193" s="380"/>
      <c r="X193" s="380"/>
      <c r="Y193" s="380"/>
      <c r="Z193" s="380"/>
      <c r="AA193" s="380"/>
      <c r="AB193" s="380"/>
      <c r="AC193" s="380"/>
      <c r="AD193" s="380"/>
      <c r="AE193" s="380"/>
      <c r="AF193" s="380"/>
      <c r="AG193" s="380"/>
      <c r="AH193" s="380"/>
      <c r="AI193" s="380"/>
      <c r="AJ193" s="380"/>
      <c r="AK193" s="380"/>
      <c r="AL193" s="380"/>
      <c r="AM193" s="380"/>
      <c r="AN193" s="380"/>
      <c r="AO193" s="380"/>
      <c r="AP193" s="380"/>
      <c r="AQ193" s="158"/>
      <c r="AR193" s="158"/>
      <c r="AS193" s="158"/>
      <c r="AT193" s="380"/>
      <c r="AU193" s="380"/>
      <c r="AV193" s="380"/>
      <c r="AW193" s="380"/>
      <c r="AX193" s="380"/>
      <c r="AY193" s="380"/>
      <c r="AZ193" s="380"/>
      <c r="BA193" s="380"/>
      <c r="BB193" s="380"/>
      <c r="BC193" s="380"/>
      <c r="BD193" s="380"/>
      <c r="BE193" s="380"/>
      <c r="BF193" s="380"/>
      <c r="BG193" s="380"/>
      <c r="BH193" s="380"/>
      <c r="BI193" s="380"/>
      <c r="BJ193" s="380"/>
      <c r="BK193" s="380"/>
      <c r="BL193" s="380"/>
      <c r="BM193" s="380"/>
      <c r="BN193" s="380"/>
      <c r="BO193" s="380"/>
      <c r="BP193" s="380"/>
      <c r="BQ193" s="380"/>
      <c r="BR193" s="380"/>
      <c r="BS193" s="380"/>
    </row>
    <row r="194" spans="1:71" ht="12.75" hidden="1" x14ac:dyDescent="0.2">
      <c r="A194" s="384"/>
      <c r="B194" s="380"/>
      <c r="C194" s="380"/>
      <c r="D194" s="380"/>
      <c r="E194" s="380"/>
      <c r="F194" s="380"/>
      <c r="G194" s="380"/>
      <c r="H194" s="380"/>
      <c r="I194" s="380"/>
      <c r="J194" s="380"/>
      <c r="K194" s="380"/>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158"/>
      <c r="AR194" s="158"/>
      <c r="AS194" s="158"/>
      <c r="AT194" s="380"/>
      <c r="AU194" s="380"/>
      <c r="AV194" s="380"/>
      <c r="AW194" s="380"/>
      <c r="AX194" s="380"/>
      <c r="AY194" s="380"/>
      <c r="AZ194" s="380"/>
      <c r="BA194" s="380"/>
      <c r="BB194" s="380"/>
      <c r="BC194" s="380"/>
      <c r="BD194" s="380"/>
      <c r="BE194" s="380"/>
      <c r="BF194" s="380"/>
      <c r="BG194" s="380"/>
      <c r="BH194" s="380"/>
      <c r="BI194" s="380"/>
      <c r="BJ194" s="380"/>
      <c r="BK194" s="380"/>
      <c r="BL194" s="380"/>
      <c r="BM194" s="380"/>
      <c r="BN194" s="380"/>
      <c r="BO194" s="380"/>
      <c r="BP194" s="380"/>
      <c r="BQ194" s="380"/>
      <c r="BR194" s="380"/>
      <c r="BS194" s="380"/>
    </row>
    <row r="195" spans="1:71" ht="12.75" hidden="1" x14ac:dyDescent="0.2">
      <c r="A195" s="384"/>
      <c r="B195" s="380"/>
      <c r="C195" s="380"/>
      <c r="D195" s="380"/>
      <c r="E195" s="380"/>
      <c r="F195" s="380"/>
      <c r="G195" s="380"/>
      <c r="H195" s="380"/>
      <c r="I195" s="380"/>
      <c r="J195" s="380"/>
      <c r="K195" s="380"/>
      <c r="L195" s="380"/>
      <c r="M195" s="380"/>
      <c r="N195" s="380"/>
      <c r="O195" s="380"/>
      <c r="P195" s="380"/>
      <c r="Q195" s="380"/>
      <c r="R195" s="380"/>
      <c r="S195" s="380"/>
      <c r="T195" s="380"/>
      <c r="U195" s="380"/>
      <c r="V195" s="380"/>
      <c r="W195" s="380"/>
      <c r="X195" s="380"/>
      <c r="Y195" s="380"/>
      <c r="Z195" s="380"/>
      <c r="AA195" s="380"/>
      <c r="AB195" s="380"/>
      <c r="AC195" s="380"/>
      <c r="AD195" s="380"/>
      <c r="AE195" s="380"/>
      <c r="AF195" s="380"/>
      <c r="AG195" s="380"/>
      <c r="AH195" s="380"/>
      <c r="AI195" s="380"/>
      <c r="AJ195" s="380"/>
      <c r="AK195" s="380"/>
      <c r="AL195" s="380"/>
      <c r="AM195" s="380"/>
      <c r="AN195" s="380"/>
      <c r="AO195" s="380"/>
      <c r="AP195" s="380"/>
      <c r="AQ195" s="158"/>
      <c r="AR195" s="158"/>
      <c r="AS195" s="158"/>
      <c r="AT195" s="380"/>
      <c r="AU195" s="380"/>
      <c r="AV195" s="380"/>
      <c r="AW195" s="380"/>
      <c r="AX195" s="380"/>
      <c r="AY195" s="380"/>
      <c r="AZ195" s="380"/>
      <c r="BA195" s="380"/>
      <c r="BB195" s="380"/>
      <c r="BC195" s="380"/>
      <c r="BD195" s="380"/>
      <c r="BE195" s="380"/>
      <c r="BF195" s="380"/>
      <c r="BG195" s="380"/>
      <c r="BH195" s="380"/>
      <c r="BI195" s="380"/>
      <c r="BJ195" s="380"/>
      <c r="BK195" s="380"/>
      <c r="BL195" s="380"/>
      <c r="BM195" s="380"/>
      <c r="BN195" s="380"/>
      <c r="BO195" s="380"/>
      <c r="BP195" s="380"/>
      <c r="BQ195" s="380"/>
      <c r="BR195" s="380"/>
      <c r="BS195" s="380"/>
    </row>
    <row r="196" spans="1:71" ht="12.75" hidden="1" x14ac:dyDescent="0.2">
      <c r="A196" s="384"/>
      <c r="B196" s="380"/>
      <c r="C196" s="380"/>
      <c r="D196" s="380"/>
      <c r="E196" s="380"/>
      <c r="F196" s="380"/>
      <c r="G196" s="380"/>
      <c r="H196" s="380"/>
      <c r="I196" s="380"/>
      <c r="J196" s="380"/>
      <c r="K196" s="380"/>
      <c r="L196" s="380"/>
      <c r="M196" s="380"/>
      <c r="N196" s="380"/>
      <c r="O196" s="380"/>
      <c r="P196" s="380"/>
      <c r="Q196" s="380"/>
      <c r="R196" s="380"/>
      <c r="S196" s="380"/>
      <c r="T196" s="380"/>
      <c r="U196" s="380"/>
      <c r="V196" s="380"/>
      <c r="W196" s="380"/>
      <c r="X196" s="380"/>
      <c r="Y196" s="380"/>
      <c r="Z196" s="380"/>
      <c r="AA196" s="380"/>
      <c r="AB196" s="380"/>
      <c r="AC196" s="380"/>
      <c r="AD196" s="380"/>
      <c r="AE196" s="380"/>
      <c r="AF196" s="380"/>
      <c r="AG196" s="380"/>
      <c r="AH196" s="380"/>
      <c r="AI196" s="380"/>
      <c r="AJ196" s="380"/>
      <c r="AK196" s="380"/>
      <c r="AL196" s="380"/>
      <c r="AM196" s="380"/>
      <c r="AN196" s="380"/>
      <c r="AO196" s="380"/>
      <c r="AP196" s="380"/>
      <c r="AQ196" s="158"/>
      <c r="AR196" s="158"/>
      <c r="AS196" s="158"/>
      <c r="AT196" s="380"/>
      <c r="AU196" s="380"/>
      <c r="AV196" s="380"/>
      <c r="AW196" s="380"/>
      <c r="AX196" s="380"/>
      <c r="AY196" s="380"/>
      <c r="AZ196" s="380"/>
      <c r="BA196" s="380"/>
      <c r="BB196" s="380"/>
      <c r="BC196" s="380"/>
      <c r="BD196" s="380"/>
      <c r="BE196" s="380"/>
      <c r="BF196" s="380"/>
      <c r="BG196" s="380"/>
      <c r="BH196" s="380"/>
      <c r="BI196" s="380"/>
      <c r="BJ196" s="380"/>
      <c r="BK196" s="380"/>
      <c r="BL196" s="380"/>
      <c r="BM196" s="380"/>
      <c r="BN196" s="380"/>
      <c r="BO196" s="380"/>
      <c r="BP196" s="380"/>
      <c r="BQ196" s="380"/>
      <c r="BR196" s="380"/>
      <c r="BS196" s="380"/>
    </row>
    <row r="197" spans="1:71" ht="12.75" hidden="1" x14ac:dyDescent="0.2">
      <c r="A197" s="384"/>
      <c r="B197" s="380"/>
      <c r="C197" s="380"/>
      <c r="D197" s="380"/>
      <c r="E197" s="380"/>
      <c r="F197" s="380"/>
      <c r="G197" s="380"/>
      <c r="H197" s="380"/>
      <c r="I197" s="380"/>
      <c r="J197" s="380"/>
      <c r="K197" s="380"/>
      <c r="L197" s="380"/>
      <c r="M197" s="380"/>
      <c r="N197" s="380"/>
      <c r="O197" s="380"/>
      <c r="P197" s="380"/>
      <c r="Q197" s="380"/>
      <c r="R197" s="380"/>
      <c r="S197" s="380"/>
      <c r="T197" s="380"/>
      <c r="U197" s="380"/>
      <c r="V197" s="380"/>
      <c r="W197" s="380"/>
      <c r="X197" s="380"/>
      <c r="Y197" s="380"/>
      <c r="Z197" s="380"/>
      <c r="AA197" s="380"/>
      <c r="AB197" s="380"/>
      <c r="AC197" s="380"/>
      <c r="AD197" s="380"/>
      <c r="AE197" s="380"/>
      <c r="AF197" s="380"/>
      <c r="AG197" s="380"/>
      <c r="AH197" s="380"/>
      <c r="AI197" s="380"/>
      <c r="AJ197" s="380"/>
      <c r="AK197" s="380"/>
      <c r="AL197" s="380"/>
      <c r="AM197" s="380"/>
      <c r="AN197" s="380"/>
      <c r="AO197" s="380"/>
      <c r="AP197" s="380"/>
      <c r="AQ197" s="158"/>
      <c r="AR197" s="158"/>
      <c r="AS197" s="158"/>
      <c r="AT197" s="380"/>
      <c r="AU197" s="380"/>
      <c r="AV197" s="380"/>
      <c r="AW197" s="380"/>
      <c r="AX197" s="380"/>
      <c r="AY197" s="380"/>
      <c r="AZ197" s="380"/>
      <c r="BA197" s="380"/>
      <c r="BB197" s="380"/>
      <c r="BC197" s="380"/>
      <c r="BD197" s="380"/>
      <c r="BE197" s="380"/>
      <c r="BF197" s="380"/>
      <c r="BG197" s="380"/>
      <c r="BH197" s="380"/>
      <c r="BI197" s="380"/>
      <c r="BJ197" s="380"/>
      <c r="BK197" s="380"/>
      <c r="BL197" s="380"/>
      <c r="BM197" s="380"/>
      <c r="BN197" s="380"/>
      <c r="BO197" s="380"/>
      <c r="BP197" s="380"/>
      <c r="BQ197" s="380"/>
      <c r="BR197" s="380"/>
      <c r="BS197" s="380"/>
    </row>
    <row r="198" spans="1:71" ht="12.75" hidden="1" x14ac:dyDescent="0.2">
      <c r="A198" s="384"/>
      <c r="B198" s="380"/>
      <c r="C198" s="380"/>
      <c r="D198" s="380"/>
      <c r="E198" s="380"/>
      <c r="F198" s="380"/>
      <c r="G198" s="380"/>
      <c r="H198" s="380"/>
      <c r="I198" s="380"/>
      <c r="J198" s="380"/>
      <c r="K198" s="380"/>
      <c r="L198" s="380"/>
      <c r="M198" s="380"/>
      <c r="N198" s="380"/>
      <c r="O198" s="380"/>
      <c r="P198" s="380"/>
      <c r="Q198" s="380"/>
      <c r="R198" s="380"/>
      <c r="S198" s="380"/>
      <c r="T198" s="380"/>
      <c r="U198" s="380"/>
      <c r="V198" s="380"/>
      <c r="W198" s="380"/>
      <c r="X198" s="380"/>
      <c r="Y198" s="380"/>
      <c r="Z198" s="380"/>
      <c r="AA198" s="380"/>
      <c r="AB198" s="380"/>
      <c r="AC198" s="380"/>
      <c r="AD198" s="380"/>
      <c r="AE198" s="380"/>
      <c r="AF198" s="380"/>
      <c r="AG198" s="380"/>
      <c r="AH198" s="380"/>
      <c r="AI198" s="380"/>
      <c r="AJ198" s="380"/>
      <c r="AK198" s="380"/>
      <c r="AL198" s="380"/>
      <c r="AM198" s="380"/>
      <c r="AN198" s="380"/>
      <c r="AO198" s="380"/>
      <c r="AP198" s="380"/>
      <c r="AQ198" s="158"/>
      <c r="AR198" s="158"/>
      <c r="AS198" s="158"/>
      <c r="AT198" s="380"/>
      <c r="AU198" s="380"/>
      <c r="AV198" s="380"/>
      <c r="AW198" s="380"/>
      <c r="AX198" s="380"/>
      <c r="AY198" s="380"/>
      <c r="AZ198" s="380"/>
      <c r="BA198" s="380"/>
      <c r="BB198" s="380"/>
      <c r="BC198" s="380"/>
      <c r="BD198" s="380"/>
      <c r="BE198" s="380"/>
      <c r="BF198" s="380"/>
      <c r="BG198" s="380"/>
      <c r="BH198" s="380"/>
      <c r="BI198" s="380"/>
      <c r="BJ198" s="380"/>
      <c r="BK198" s="380"/>
      <c r="BL198" s="380"/>
      <c r="BM198" s="380"/>
      <c r="BN198" s="380"/>
      <c r="BO198" s="380"/>
      <c r="BP198" s="380"/>
      <c r="BQ198" s="380"/>
      <c r="BR198" s="380"/>
      <c r="BS198" s="380"/>
    </row>
    <row r="199" spans="1:71" ht="12.75" hidden="1" x14ac:dyDescent="0.2">
      <c r="A199" s="384"/>
      <c r="B199" s="380"/>
      <c r="C199" s="380"/>
      <c r="D199" s="380"/>
      <c r="E199" s="380"/>
      <c r="F199" s="380"/>
      <c r="G199" s="380"/>
      <c r="H199" s="380"/>
      <c r="I199" s="380"/>
      <c r="J199" s="380"/>
      <c r="K199" s="380"/>
      <c r="L199" s="380"/>
      <c r="M199" s="380"/>
      <c r="N199" s="380"/>
      <c r="O199" s="380"/>
      <c r="P199" s="380"/>
      <c r="Q199" s="380"/>
      <c r="R199" s="380"/>
      <c r="S199" s="380"/>
      <c r="T199" s="380"/>
      <c r="U199" s="380"/>
      <c r="V199" s="380"/>
      <c r="W199" s="380"/>
      <c r="X199" s="380"/>
      <c r="Y199" s="380"/>
      <c r="Z199" s="380"/>
      <c r="AA199" s="380"/>
      <c r="AB199" s="380"/>
      <c r="AC199" s="380"/>
      <c r="AD199" s="380"/>
      <c r="AE199" s="380"/>
      <c r="AF199" s="380"/>
      <c r="AG199" s="380"/>
      <c r="AH199" s="380"/>
      <c r="AI199" s="380"/>
      <c r="AJ199" s="380"/>
      <c r="AK199" s="380"/>
      <c r="AL199" s="380"/>
      <c r="AM199" s="380"/>
      <c r="AN199" s="380"/>
      <c r="AO199" s="380"/>
      <c r="AP199" s="380"/>
      <c r="AQ199" s="158"/>
      <c r="AR199" s="158"/>
      <c r="AS199" s="158"/>
      <c r="AT199" s="380"/>
      <c r="AU199" s="380"/>
      <c r="AV199" s="380"/>
      <c r="AW199" s="380"/>
      <c r="AX199" s="380"/>
      <c r="AY199" s="380"/>
      <c r="AZ199" s="380"/>
      <c r="BA199" s="380"/>
      <c r="BB199" s="380"/>
      <c r="BC199" s="380"/>
      <c r="BD199" s="380"/>
      <c r="BE199" s="380"/>
      <c r="BF199" s="380"/>
      <c r="BG199" s="380"/>
      <c r="BH199" s="380"/>
      <c r="BI199" s="380"/>
      <c r="BJ199" s="380"/>
      <c r="BK199" s="380"/>
      <c r="BL199" s="380"/>
      <c r="BM199" s="380"/>
      <c r="BN199" s="380"/>
      <c r="BO199" s="380"/>
      <c r="BP199" s="380"/>
      <c r="BQ199" s="380"/>
      <c r="BR199" s="380"/>
      <c r="BS199" s="380"/>
    </row>
    <row r="200" spans="1:71" ht="12.75" hidden="1" x14ac:dyDescent="0.2">
      <c r="A200" s="384"/>
      <c r="B200" s="380"/>
      <c r="C200" s="380"/>
      <c r="D200" s="380"/>
      <c r="E200" s="380"/>
      <c r="F200" s="380"/>
      <c r="G200" s="380"/>
      <c r="H200" s="380"/>
      <c r="I200" s="380"/>
      <c r="J200" s="380"/>
      <c r="K200" s="380"/>
      <c r="L200" s="380"/>
      <c r="M200" s="380"/>
      <c r="N200" s="380"/>
      <c r="O200" s="380"/>
      <c r="P200" s="380"/>
      <c r="Q200" s="380"/>
      <c r="R200" s="380"/>
      <c r="S200" s="380"/>
      <c r="T200" s="380"/>
      <c r="U200" s="380"/>
      <c r="V200" s="380"/>
      <c r="W200" s="380"/>
      <c r="X200" s="380"/>
      <c r="Y200" s="380"/>
      <c r="Z200" s="380"/>
      <c r="AA200" s="380"/>
      <c r="AB200" s="380"/>
      <c r="AC200" s="380"/>
      <c r="AD200" s="380"/>
      <c r="AE200" s="380"/>
      <c r="AF200" s="380"/>
      <c r="AG200" s="380"/>
      <c r="AH200" s="380"/>
      <c r="AI200" s="380"/>
      <c r="AJ200" s="380"/>
      <c r="AK200" s="380"/>
      <c r="AL200" s="380"/>
      <c r="AM200" s="380"/>
      <c r="AN200" s="380"/>
      <c r="AO200" s="380"/>
      <c r="AP200" s="380"/>
      <c r="AQ200" s="158"/>
      <c r="AR200" s="158"/>
      <c r="AS200" s="158"/>
      <c r="AT200" s="380"/>
      <c r="AU200" s="380"/>
      <c r="AV200" s="380"/>
      <c r="AW200" s="380"/>
      <c r="AX200" s="380"/>
      <c r="AY200" s="380"/>
      <c r="AZ200" s="380"/>
      <c r="BA200" s="380"/>
      <c r="BB200" s="380"/>
      <c r="BC200" s="380"/>
      <c r="BD200" s="380"/>
      <c r="BE200" s="380"/>
      <c r="BF200" s="380"/>
      <c r="BG200" s="380"/>
      <c r="BH200" s="380"/>
      <c r="BI200" s="380"/>
      <c r="BJ200" s="380"/>
      <c r="BK200" s="380"/>
      <c r="BL200" s="380"/>
      <c r="BM200" s="380"/>
      <c r="BN200" s="380"/>
      <c r="BO200" s="380"/>
      <c r="BP200" s="380"/>
      <c r="BQ200" s="380"/>
      <c r="BR200" s="380"/>
      <c r="BS200" s="380"/>
    </row>
    <row r="201" spans="1:71" ht="12.75" hidden="1" x14ac:dyDescent="0.2">
      <c r="A201" s="384"/>
      <c r="B201" s="380"/>
      <c r="C201" s="380"/>
      <c r="D201" s="380"/>
      <c r="E201" s="380"/>
      <c r="F201" s="380"/>
      <c r="G201" s="380"/>
      <c r="H201" s="380"/>
      <c r="I201" s="380"/>
      <c r="J201" s="380"/>
      <c r="K201" s="380"/>
      <c r="L201" s="380"/>
      <c r="M201" s="380"/>
      <c r="N201" s="380"/>
      <c r="O201" s="380"/>
      <c r="P201" s="380"/>
      <c r="Q201" s="380"/>
      <c r="R201" s="380"/>
      <c r="S201" s="380"/>
      <c r="T201" s="380"/>
      <c r="U201" s="380"/>
      <c r="V201" s="380"/>
      <c r="W201" s="380"/>
      <c r="X201" s="380"/>
      <c r="Y201" s="380"/>
      <c r="Z201" s="380"/>
      <c r="AA201" s="380"/>
      <c r="AB201" s="380"/>
      <c r="AC201" s="380"/>
      <c r="AD201" s="380"/>
      <c r="AE201" s="380"/>
      <c r="AF201" s="380"/>
      <c r="AG201" s="380"/>
      <c r="AH201" s="380"/>
      <c r="AI201" s="380"/>
      <c r="AJ201" s="380"/>
      <c r="AK201" s="380"/>
      <c r="AL201" s="380"/>
      <c r="AM201" s="380"/>
      <c r="AN201" s="380"/>
      <c r="AO201" s="380"/>
      <c r="AP201" s="380"/>
      <c r="AQ201" s="158"/>
      <c r="AR201" s="158"/>
      <c r="AS201" s="158"/>
      <c r="AT201" s="380"/>
      <c r="AU201" s="380"/>
      <c r="AV201" s="380"/>
      <c r="AW201" s="380"/>
      <c r="AX201" s="380"/>
      <c r="AY201" s="380"/>
      <c r="AZ201" s="380"/>
      <c r="BA201" s="380"/>
      <c r="BB201" s="380"/>
      <c r="BC201" s="380"/>
      <c r="BD201" s="380"/>
      <c r="BE201" s="380"/>
      <c r="BF201" s="380"/>
      <c r="BG201" s="380"/>
      <c r="BH201" s="380"/>
      <c r="BI201" s="380"/>
      <c r="BJ201" s="380"/>
      <c r="BK201" s="380"/>
      <c r="BL201" s="380"/>
      <c r="BM201" s="380"/>
      <c r="BN201" s="380"/>
      <c r="BO201" s="380"/>
      <c r="BP201" s="380"/>
      <c r="BQ201" s="380"/>
      <c r="BR201" s="380"/>
      <c r="BS201" s="380"/>
    </row>
    <row r="202" spans="1:71" ht="12.75" hidden="1" x14ac:dyDescent="0.2">
      <c r="A202" s="384"/>
      <c r="B202" s="380"/>
      <c r="C202" s="380"/>
      <c r="D202" s="380"/>
      <c r="E202" s="380"/>
      <c r="F202" s="380"/>
      <c r="G202" s="380"/>
      <c r="H202" s="380"/>
      <c r="I202" s="380"/>
      <c r="J202" s="380"/>
      <c r="K202" s="380"/>
      <c r="L202" s="380"/>
      <c r="M202" s="380"/>
      <c r="N202" s="380"/>
      <c r="O202" s="380"/>
      <c r="P202" s="380"/>
      <c r="Q202" s="380"/>
      <c r="R202" s="380"/>
      <c r="S202" s="380"/>
      <c r="T202" s="380"/>
      <c r="U202" s="380"/>
      <c r="V202" s="380"/>
      <c r="W202" s="380"/>
      <c r="X202" s="380"/>
      <c r="Y202" s="380"/>
      <c r="Z202" s="380"/>
      <c r="AA202" s="380"/>
      <c r="AB202" s="380"/>
      <c r="AC202" s="380"/>
      <c r="AD202" s="380"/>
      <c r="AE202" s="380"/>
      <c r="AF202" s="380"/>
      <c r="AG202" s="380"/>
      <c r="AH202" s="380"/>
      <c r="AI202" s="380"/>
      <c r="AJ202" s="380"/>
      <c r="AK202" s="380"/>
      <c r="AL202" s="380"/>
      <c r="AM202" s="380"/>
      <c r="AN202" s="380"/>
      <c r="AO202" s="380"/>
      <c r="AP202" s="380"/>
      <c r="AQ202" s="158"/>
      <c r="AR202" s="158"/>
      <c r="AS202" s="158"/>
      <c r="AT202" s="380"/>
      <c r="AU202" s="380"/>
      <c r="AV202" s="380"/>
      <c r="AW202" s="380"/>
      <c r="AX202" s="380"/>
      <c r="AY202" s="380"/>
      <c r="AZ202" s="380"/>
      <c r="BA202" s="380"/>
      <c r="BB202" s="380"/>
      <c r="BC202" s="380"/>
      <c r="BD202" s="380"/>
      <c r="BE202" s="380"/>
      <c r="BF202" s="380"/>
      <c r="BG202" s="380"/>
      <c r="BH202" s="380"/>
      <c r="BI202" s="380"/>
      <c r="BJ202" s="380"/>
      <c r="BK202" s="380"/>
      <c r="BL202" s="380"/>
      <c r="BM202" s="380"/>
      <c r="BN202" s="380"/>
      <c r="BO202" s="380"/>
      <c r="BP202" s="380"/>
      <c r="BQ202" s="380"/>
      <c r="BR202" s="380"/>
      <c r="BS202" s="380"/>
    </row>
    <row r="203" spans="1:71" ht="12.75" hidden="1" x14ac:dyDescent="0.2">
      <c r="A203" s="384"/>
      <c r="B203" s="380"/>
      <c r="C203" s="380"/>
      <c r="D203" s="380"/>
      <c r="E203" s="380"/>
      <c r="F203" s="380"/>
      <c r="G203" s="380"/>
      <c r="H203" s="380"/>
      <c r="I203" s="380"/>
      <c r="J203" s="380"/>
      <c r="K203" s="380"/>
      <c r="L203" s="380"/>
      <c r="M203" s="380"/>
      <c r="N203" s="380"/>
      <c r="O203" s="380"/>
      <c r="P203" s="380"/>
      <c r="Q203" s="380"/>
      <c r="R203" s="380"/>
      <c r="S203" s="380"/>
      <c r="T203" s="380"/>
      <c r="U203" s="380"/>
      <c r="V203" s="380"/>
      <c r="W203" s="380"/>
      <c r="X203" s="380"/>
      <c r="Y203" s="380"/>
      <c r="Z203" s="380"/>
      <c r="AA203" s="380"/>
      <c r="AB203" s="380"/>
      <c r="AC203" s="380"/>
      <c r="AD203" s="380"/>
      <c r="AE203" s="380"/>
      <c r="AF203" s="380"/>
      <c r="AG203" s="380"/>
      <c r="AH203" s="380"/>
      <c r="AI203" s="380"/>
      <c r="AJ203" s="380"/>
      <c r="AK203" s="380"/>
      <c r="AL203" s="380"/>
      <c r="AM203" s="380"/>
      <c r="AN203" s="380"/>
      <c r="AO203" s="380"/>
      <c r="AP203" s="380"/>
      <c r="AQ203" s="158"/>
      <c r="AR203" s="158"/>
      <c r="AS203" s="158"/>
      <c r="AT203" s="380"/>
      <c r="AU203" s="380"/>
      <c r="AV203" s="380"/>
      <c r="AW203" s="380"/>
      <c r="AX203" s="380"/>
      <c r="AY203" s="380"/>
      <c r="AZ203" s="380"/>
      <c r="BA203" s="380"/>
      <c r="BB203" s="380"/>
      <c r="BC203" s="380"/>
      <c r="BD203" s="380"/>
      <c r="BE203" s="380"/>
      <c r="BF203" s="380"/>
      <c r="BG203" s="380"/>
      <c r="BH203" s="380"/>
      <c r="BI203" s="380"/>
      <c r="BJ203" s="380"/>
      <c r="BK203" s="380"/>
      <c r="BL203" s="380"/>
      <c r="BM203" s="380"/>
      <c r="BN203" s="380"/>
      <c r="BO203" s="380"/>
      <c r="BP203" s="380"/>
      <c r="BQ203" s="380"/>
      <c r="BR203" s="380"/>
      <c r="BS203" s="380"/>
    </row>
    <row r="204" spans="1:71" ht="12.75" hidden="1" x14ac:dyDescent="0.2">
      <c r="A204" s="384"/>
      <c r="B204" s="380"/>
      <c r="C204" s="380"/>
      <c r="D204" s="380"/>
      <c r="E204" s="380"/>
      <c r="F204" s="380"/>
      <c r="G204" s="380"/>
      <c r="H204" s="380"/>
      <c r="I204" s="380"/>
      <c r="J204" s="380"/>
      <c r="K204" s="380"/>
      <c r="L204" s="380"/>
      <c r="M204" s="380"/>
      <c r="N204" s="380"/>
      <c r="O204" s="380"/>
      <c r="P204" s="380"/>
      <c r="Q204" s="380"/>
      <c r="R204" s="380"/>
      <c r="S204" s="380"/>
      <c r="T204" s="380"/>
      <c r="U204" s="380"/>
      <c r="V204" s="380"/>
      <c r="W204" s="380"/>
      <c r="X204" s="380"/>
      <c r="Y204" s="380"/>
      <c r="Z204" s="380"/>
      <c r="AA204" s="380"/>
      <c r="AB204" s="380"/>
      <c r="AC204" s="380"/>
      <c r="AD204" s="380"/>
      <c r="AE204" s="380"/>
      <c r="AF204" s="380"/>
      <c r="AG204" s="380"/>
      <c r="AH204" s="380"/>
      <c r="AI204" s="380"/>
      <c r="AJ204" s="380"/>
      <c r="AK204" s="380"/>
      <c r="AL204" s="380"/>
      <c r="AM204" s="380"/>
      <c r="AN204" s="380"/>
      <c r="AO204" s="380"/>
      <c r="AP204" s="380"/>
      <c r="AQ204" s="158"/>
      <c r="AR204" s="158"/>
      <c r="AS204" s="158"/>
      <c r="AT204" s="380"/>
      <c r="AU204" s="380"/>
      <c r="AV204" s="380"/>
      <c r="AW204" s="380"/>
      <c r="AX204" s="380"/>
      <c r="AY204" s="380"/>
      <c r="AZ204" s="380"/>
      <c r="BA204" s="380"/>
      <c r="BB204" s="380"/>
      <c r="BC204" s="380"/>
      <c r="BD204" s="380"/>
      <c r="BE204" s="380"/>
      <c r="BF204" s="380"/>
      <c r="BG204" s="380"/>
      <c r="BH204" s="380"/>
      <c r="BI204" s="380"/>
      <c r="BJ204" s="380"/>
      <c r="BK204" s="380"/>
      <c r="BL204" s="380"/>
      <c r="BM204" s="380"/>
      <c r="BN204" s="380"/>
      <c r="BO204" s="380"/>
      <c r="BP204" s="380"/>
      <c r="BQ204" s="380"/>
      <c r="BR204" s="380"/>
      <c r="BS204" s="380"/>
    </row>
    <row r="205" spans="1:71" ht="13.5" thickTop="1" x14ac:dyDescent="0.2">
      <c r="A205" s="384"/>
      <c r="B205" s="380"/>
      <c r="C205" s="380"/>
      <c r="D205" s="380"/>
      <c r="E205" s="380"/>
      <c r="F205" s="380"/>
      <c r="G205" s="380"/>
      <c r="H205" s="380"/>
      <c r="I205" s="380"/>
      <c r="J205" s="380"/>
      <c r="K205" s="380"/>
      <c r="L205" s="380"/>
      <c r="M205" s="380"/>
      <c r="N205" s="380"/>
      <c r="O205" s="380"/>
      <c r="P205" s="380"/>
      <c r="Q205" s="380"/>
      <c r="R205" s="380"/>
      <c r="S205" s="380"/>
      <c r="T205" s="380"/>
      <c r="U205" s="380"/>
      <c r="V205" s="380"/>
      <c r="W205" s="380"/>
      <c r="X205" s="380"/>
      <c r="Y205" s="380"/>
      <c r="Z205" s="380"/>
      <c r="AA205" s="380"/>
      <c r="AB205" s="380"/>
      <c r="AC205" s="380"/>
      <c r="AD205" s="380"/>
      <c r="AE205" s="380"/>
      <c r="AF205" s="380"/>
      <c r="AG205" s="380"/>
      <c r="AH205" s="380"/>
      <c r="AI205" s="380"/>
      <c r="AJ205" s="380"/>
      <c r="AK205" s="380"/>
      <c r="AL205" s="380"/>
      <c r="AM205" s="380"/>
      <c r="AN205" s="380"/>
      <c r="AO205" s="380"/>
      <c r="AP205" s="380"/>
      <c r="AQ205" s="158"/>
      <c r="AR205" s="158"/>
      <c r="AS205" s="158"/>
      <c r="AT205" s="380"/>
      <c r="AU205" s="380"/>
      <c r="AV205" s="380"/>
      <c r="AW205" s="380"/>
      <c r="AX205" s="380"/>
      <c r="AY205" s="380"/>
      <c r="AZ205" s="380"/>
      <c r="BA205" s="380"/>
      <c r="BB205" s="380"/>
      <c r="BC205" s="380"/>
      <c r="BD205" s="380"/>
      <c r="BE205" s="380"/>
      <c r="BF205" s="380"/>
      <c r="BG205" s="380"/>
      <c r="BH205" s="380"/>
      <c r="BI205" s="380"/>
      <c r="BJ205" s="380"/>
      <c r="BK205" s="380"/>
      <c r="BL205" s="380"/>
      <c r="BM205" s="380"/>
      <c r="BN205" s="380"/>
      <c r="BO205" s="380"/>
      <c r="BP205" s="380"/>
      <c r="BQ205" s="380"/>
      <c r="BR205" s="380"/>
      <c r="BS205" s="380"/>
    </row>
    <row r="206" spans="1:71" ht="12.75" x14ac:dyDescent="0.2">
      <c r="A206" s="384"/>
      <c r="B206" s="380"/>
      <c r="C206" s="380"/>
      <c r="D206" s="380"/>
      <c r="E206" s="380"/>
      <c r="F206" s="380"/>
      <c r="G206" s="380"/>
      <c r="H206" s="380"/>
      <c r="I206" s="380"/>
      <c r="J206" s="380"/>
      <c r="K206" s="380"/>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158"/>
      <c r="AR206" s="158"/>
      <c r="AS206" s="158"/>
      <c r="AT206" s="380"/>
      <c r="AU206" s="380"/>
      <c r="AV206" s="380"/>
      <c r="AW206" s="380"/>
      <c r="AX206" s="380"/>
      <c r="AY206" s="380"/>
      <c r="AZ206" s="380"/>
      <c r="BA206" s="380"/>
      <c r="BB206" s="380"/>
      <c r="BC206" s="380"/>
      <c r="BD206" s="380"/>
      <c r="BE206" s="380"/>
      <c r="BF206" s="380"/>
      <c r="BG206" s="380"/>
      <c r="BH206" s="380"/>
      <c r="BI206" s="380"/>
      <c r="BJ206" s="380"/>
      <c r="BK206" s="380"/>
      <c r="BL206" s="380"/>
      <c r="BM206" s="380"/>
      <c r="BN206" s="380"/>
      <c r="BO206" s="380"/>
      <c r="BP206" s="380"/>
      <c r="BQ206" s="380"/>
      <c r="BR206" s="380"/>
      <c r="BS206" s="380"/>
    </row>
    <row r="207" spans="1:71" ht="12.75" x14ac:dyDescent="0.2">
      <c r="A207" s="384"/>
      <c r="B207" s="380"/>
      <c r="C207" s="380"/>
      <c r="D207" s="380"/>
      <c r="E207" s="380"/>
      <c r="F207" s="380"/>
      <c r="G207" s="380"/>
      <c r="H207" s="380"/>
      <c r="I207" s="380"/>
      <c r="J207" s="380"/>
      <c r="K207" s="380"/>
      <c r="L207" s="380"/>
      <c r="M207" s="380"/>
      <c r="N207" s="380"/>
      <c r="O207" s="380"/>
      <c r="P207" s="380"/>
      <c r="Q207" s="380"/>
      <c r="R207" s="380"/>
      <c r="S207" s="380"/>
      <c r="T207" s="380"/>
      <c r="U207" s="380"/>
      <c r="V207" s="380"/>
      <c r="W207" s="380"/>
      <c r="X207" s="380"/>
      <c r="Y207" s="380"/>
      <c r="Z207" s="380"/>
      <c r="AA207" s="380"/>
      <c r="AB207" s="380"/>
      <c r="AC207" s="380"/>
      <c r="AD207" s="380"/>
      <c r="AE207" s="380"/>
      <c r="AF207" s="380"/>
      <c r="AG207" s="380"/>
      <c r="AH207" s="380"/>
      <c r="AI207" s="380"/>
      <c r="AJ207" s="380"/>
      <c r="AK207" s="380"/>
      <c r="AL207" s="380"/>
      <c r="AM207" s="380"/>
      <c r="AN207" s="380"/>
      <c r="AO207" s="380"/>
      <c r="AP207" s="380"/>
      <c r="AQ207" s="158"/>
      <c r="AR207" s="158"/>
      <c r="AS207" s="158"/>
      <c r="AT207" s="380"/>
      <c r="AU207" s="380"/>
      <c r="AV207" s="380"/>
      <c r="AW207" s="380"/>
      <c r="AX207" s="380"/>
      <c r="AY207" s="380"/>
      <c r="AZ207" s="380"/>
      <c r="BA207" s="380"/>
      <c r="BB207" s="380"/>
      <c r="BC207" s="380"/>
      <c r="BD207" s="380"/>
      <c r="BE207" s="380"/>
      <c r="BF207" s="380"/>
      <c r="BG207" s="380"/>
      <c r="BH207" s="380"/>
      <c r="BI207" s="380"/>
      <c r="BJ207" s="380"/>
      <c r="BK207" s="380"/>
      <c r="BL207" s="380"/>
      <c r="BM207" s="380"/>
      <c r="BN207" s="380"/>
      <c r="BO207" s="380"/>
      <c r="BP207" s="380"/>
      <c r="BQ207" s="380"/>
      <c r="BR207" s="380"/>
      <c r="BS207" s="380"/>
    </row>
    <row r="208" spans="1:71" ht="12.75" x14ac:dyDescent="0.2">
      <c r="A208" s="384"/>
      <c r="B208" s="380"/>
      <c r="C208" s="380"/>
      <c r="D208" s="380"/>
      <c r="E208" s="380"/>
      <c r="F208" s="380"/>
      <c r="G208" s="380"/>
      <c r="H208" s="380"/>
      <c r="I208" s="380"/>
      <c r="J208" s="380"/>
      <c r="K208" s="380"/>
      <c r="L208" s="380"/>
      <c r="M208" s="380"/>
      <c r="N208" s="380"/>
      <c r="O208" s="380"/>
      <c r="P208" s="380"/>
      <c r="Q208" s="380"/>
      <c r="R208" s="380"/>
      <c r="S208" s="380"/>
      <c r="T208" s="380"/>
      <c r="U208" s="380"/>
      <c r="V208" s="380"/>
      <c r="W208" s="380"/>
      <c r="X208" s="380"/>
      <c r="Y208" s="380"/>
      <c r="Z208" s="380"/>
      <c r="AA208" s="380"/>
      <c r="AB208" s="380"/>
      <c r="AC208" s="380"/>
      <c r="AD208" s="380"/>
      <c r="AE208" s="380"/>
      <c r="AF208" s="380"/>
      <c r="AG208" s="380"/>
      <c r="AH208" s="380"/>
      <c r="AI208" s="380"/>
      <c r="AJ208" s="380"/>
      <c r="AK208" s="380"/>
      <c r="AL208" s="380"/>
      <c r="AM208" s="380"/>
      <c r="AN208" s="380"/>
      <c r="AO208" s="380"/>
      <c r="AP208" s="380"/>
      <c r="AQ208" s="158"/>
      <c r="AR208" s="158"/>
      <c r="AS208" s="158"/>
      <c r="AT208" s="380"/>
      <c r="AU208" s="380"/>
      <c r="AV208" s="380"/>
      <c r="AW208" s="380"/>
      <c r="AX208" s="380"/>
      <c r="AY208" s="380"/>
      <c r="AZ208" s="380"/>
      <c r="BA208" s="380"/>
      <c r="BB208" s="380"/>
      <c r="BC208" s="380"/>
      <c r="BD208" s="380"/>
      <c r="BE208" s="380"/>
      <c r="BF208" s="380"/>
      <c r="BG208" s="380"/>
      <c r="BH208" s="380"/>
      <c r="BI208" s="380"/>
      <c r="BJ208" s="380"/>
      <c r="BK208" s="380"/>
      <c r="BL208" s="380"/>
      <c r="BM208" s="380"/>
      <c r="BN208" s="380"/>
      <c r="BO208" s="380"/>
      <c r="BP208" s="380"/>
      <c r="BQ208" s="380"/>
      <c r="BR208" s="380"/>
      <c r="BS208" s="380"/>
    </row>
    <row r="209" spans="1:71" ht="12.75" x14ac:dyDescent="0.2">
      <c r="A209" s="384"/>
      <c r="B209" s="380"/>
      <c r="C209" s="380"/>
      <c r="D209" s="380"/>
      <c r="E209" s="380"/>
      <c r="F209" s="380"/>
      <c r="G209" s="380"/>
      <c r="H209" s="380"/>
      <c r="I209" s="380"/>
      <c r="J209" s="380"/>
      <c r="K209" s="380"/>
      <c r="L209" s="380"/>
      <c r="M209" s="380"/>
      <c r="N209" s="380"/>
      <c r="O209" s="380"/>
      <c r="P209" s="380"/>
      <c r="Q209" s="380"/>
      <c r="R209" s="380"/>
      <c r="S209" s="380"/>
      <c r="T209" s="380"/>
      <c r="U209" s="380"/>
      <c r="V209" s="380"/>
      <c r="W209" s="380"/>
      <c r="X209" s="380"/>
      <c r="Y209" s="380"/>
      <c r="Z209" s="380"/>
      <c r="AA209" s="380"/>
      <c r="AB209" s="380"/>
      <c r="AC209" s="380"/>
      <c r="AD209" s="380"/>
      <c r="AE209" s="380"/>
      <c r="AF209" s="380"/>
      <c r="AG209" s="380"/>
      <c r="AH209" s="380"/>
      <c r="AI209" s="380"/>
      <c r="AJ209" s="380"/>
      <c r="AK209" s="380"/>
      <c r="AL209" s="380"/>
      <c r="AM209" s="380"/>
      <c r="AN209" s="380"/>
      <c r="AO209" s="380"/>
      <c r="AP209" s="380"/>
      <c r="AQ209" s="158"/>
      <c r="AR209" s="158"/>
      <c r="AS209" s="158"/>
      <c r="AT209" s="380"/>
      <c r="AU209" s="380"/>
      <c r="AV209" s="380"/>
      <c r="AW209" s="380"/>
      <c r="AX209" s="380"/>
      <c r="AY209" s="380"/>
      <c r="AZ209" s="380"/>
      <c r="BA209" s="380"/>
      <c r="BB209" s="380"/>
      <c r="BC209" s="380"/>
      <c r="BD209" s="380"/>
      <c r="BE209" s="380"/>
      <c r="BF209" s="380"/>
      <c r="BG209" s="380"/>
      <c r="BH209" s="380"/>
      <c r="BI209" s="380"/>
      <c r="BJ209" s="380"/>
      <c r="BK209" s="380"/>
      <c r="BL209" s="380"/>
      <c r="BM209" s="380"/>
      <c r="BN209" s="380"/>
      <c r="BO209" s="380"/>
      <c r="BP209" s="380"/>
      <c r="BQ209" s="380"/>
      <c r="BR209" s="380"/>
      <c r="BS209" s="380"/>
    </row>
    <row r="210" spans="1:71" ht="12.75" x14ac:dyDescent="0.2">
      <c r="A210" s="384"/>
      <c r="B210" s="380"/>
      <c r="C210" s="380"/>
      <c r="D210" s="380"/>
      <c r="E210" s="380"/>
      <c r="F210" s="380"/>
      <c r="G210" s="380"/>
      <c r="H210" s="380"/>
      <c r="I210" s="380"/>
      <c r="J210" s="380"/>
      <c r="K210" s="380"/>
      <c r="L210" s="380"/>
      <c r="M210" s="380"/>
      <c r="N210" s="380"/>
      <c r="O210" s="380"/>
      <c r="P210" s="380"/>
      <c r="Q210" s="380"/>
      <c r="R210" s="380"/>
      <c r="S210" s="380"/>
      <c r="T210" s="380"/>
      <c r="U210" s="380"/>
      <c r="V210" s="380"/>
      <c r="W210" s="380"/>
      <c r="X210" s="380"/>
      <c r="Y210" s="380"/>
      <c r="Z210" s="380"/>
      <c r="AA210" s="380"/>
      <c r="AB210" s="380"/>
      <c r="AC210" s="380"/>
      <c r="AD210" s="380"/>
      <c r="AE210" s="380"/>
      <c r="AF210" s="380"/>
      <c r="AG210" s="380"/>
      <c r="AH210" s="380"/>
      <c r="AI210" s="380"/>
      <c r="AJ210" s="380"/>
      <c r="AK210" s="380"/>
      <c r="AL210" s="380"/>
      <c r="AM210" s="380"/>
      <c r="AN210" s="380"/>
      <c r="AO210" s="380"/>
      <c r="AP210" s="380"/>
      <c r="AQ210" s="158"/>
      <c r="AR210" s="158"/>
      <c r="AS210" s="158"/>
      <c r="AT210" s="380"/>
      <c r="AU210" s="380"/>
      <c r="AV210" s="380"/>
      <c r="AW210" s="380"/>
      <c r="AX210" s="380"/>
      <c r="AY210" s="380"/>
      <c r="AZ210" s="380"/>
      <c r="BA210" s="380"/>
      <c r="BB210" s="380"/>
      <c r="BC210" s="380"/>
      <c r="BD210" s="380"/>
      <c r="BE210" s="380"/>
      <c r="BF210" s="380"/>
      <c r="BG210" s="380"/>
      <c r="BH210" s="380"/>
      <c r="BI210" s="380"/>
      <c r="BJ210" s="380"/>
      <c r="BK210" s="380"/>
      <c r="BL210" s="380"/>
      <c r="BM210" s="380"/>
      <c r="BN210" s="380"/>
      <c r="BO210" s="380"/>
      <c r="BP210" s="380"/>
      <c r="BQ210" s="380"/>
      <c r="BR210" s="380"/>
      <c r="BS210" s="380"/>
    </row>
    <row r="211" spans="1:71" ht="12.75" x14ac:dyDescent="0.2">
      <c r="A211" s="384"/>
      <c r="B211" s="380"/>
      <c r="C211" s="380"/>
      <c r="D211" s="380"/>
      <c r="E211" s="380"/>
      <c r="F211" s="380"/>
      <c r="G211" s="380"/>
      <c r="H211" s="380"/>
      <c r="I211" s="380"/>
      <c r="J211" s="380"/>
      <c r="K211" s="380"/>
      <c r="L211" s="380"/>
      <c r="M211" s="380"/>
      <c r="N211" s="380"/>
      <c r="O211" s="380"/>
      <c r="P211" s="380"/>
      <c r="Q211" s="380"/>
      <c r="R211" s="380"/>
      <c r="S211" s="380"/>
      <c r="T211" s="380"/>
      <c r="U211" s="380"/>
      <c r="V211" s="380"/>
      <c r="W211" s="380"/>
      <c r="X211" s="380"/>
      <c r="Y211" s="380"/>
      <c r="Z211" s="380"/>
      <c r="AA211" s="380"/>
      <c r="AB211" s="380"/>
      <c r="AC211" s="380"/>
      <c r="AD211" s="380"/>
      <c r="AE211" s="380"/>
      <c r="AF211" s="380"/>
      <c r="AG211" s="380"/>
      <c r="AH211" s="380"/>
      <c r="AI211" s="380"/>
      <c r="AJ211" s="380"/>
      <c r="AK211" s="380"/>
      <c r="AL211" s="380"/>
      <c r="AM211" s="380"/>
      <c r="AN211" s="380"/>
      <c r="AO211" s="380"/>
      <c r="AP211" s="380"/>
      <c r="AQ211" s="158"/>
      <c r="AR211" s="158"/>
      <c r="AS211" s="158"/>
      <c r="AT211" s="380"/>
      <c r="AU211" s="380"/>
      <c r="AV211" s="380"/>
      <c r="AW211" s="380"/>
      <c r="AX211" s="380"/>
      <c r="AY211" s="380"/>
      <c r="AZ211" s="380"/>
      <c r="BA211" s="380"/>
      <c r="BB211" s="380"/>
      <c r="BC211" s="380"/>
      <c r="BD211" s="380"/>
      <c r="BE211" s="380"/>
      <c r="BF211" s="380"/>
      <c r="BG211" s="380"/>
      <c r="BH211" s="380"/>
      <c r="BI211" s="380"/>
      <c r="BJ211" s="380"/>
      <c r="BK211" s="380"/>
      <c r="BL211" s="380"/>
      <c r="BM211" s="380"/>
      <c r="BN211" s="380"/>
      <c r="BO211" s="380"/>
      <c r="BP211" s="380"/>
      <c r="BQ211" s="380"/>
      <c r="BR211" s="380"/>
      <c r="BS211" s="380"/>
    </row>
    <row r="212" spans="1:71" ht="12.75" x14ac:dyDescent="0.2">
      <c r="A212" s="384"/>
      <c r="B212" s="380"/>
      <c r="C212" s="380"/>
      <c r="D212" s="380"/>
      <c r="E212" s="380"/>
      <c r="F212" s="380"/>
      <c r="G212" s="380"/>
      <c r="H212" s="380"/>
      <c r="I212" s="380"/>
      <c r="J212" s="380"/>
      <c r="K212" s="380"/>
      <c r="L212" s="380"/>
      <c r="M212" s="380"/>
      <c r="N212" s="380"/>
      <c r="O212" s="380"/>
      <c r="P212" s="380"/>
      <c r="Q212" s="380"/>
      <c r="R212" s="380"/>
      <c r="S212" s="380"/>
      <c r="T212" s="380"/>
      <c r="U212" s="380"/>
      <c r="V212" s="380"/>
      <c r="W212" s="380"/>
      <c r="X212" s="380"/>
      <c r="Y212" s="380"/>
      <c r="Z212" s="380"/>
      <c r="AA212" s="380"/>
      <c r="AB212" s="380"/>
      <c r="AC212" s="380"/>
      <c r="AD212" s="380"/>
      <c r="AE212" s="380"/>
      <c r="AF212" s="380"/>
      <c r="AG212" s="380"/>
      <c r="AH212" s="380"/>
      <c r="AI212" s="380"/>
      <c r="AJ212" s="380"/>
      <c r="AK212" s="380"/>
      <c r="AL212" s="380"/>
      <c r="AM212" s="380"/>
      <c r="AN212" s="380"/>
      <c r="AO212" s="380"/>
      <c r="AP212" s="380"/>
      <c r="AQ212" s="158"/>
      <c r="AR212" s="158"/>
      <c r="AS212" s="158"/>
      <c r="AT212" s="380"/>
      <c r="AU212" s="380"/>
      <c r="AV212" s="380"/>
      <c r="AW212" s="380"/>
      <c r="AX212" s="380"/>
      <c r="AY212" s="380"/>
      <c r="AZ212" s="380"/>
      <c r="BA212" s="380"/>
      <c r="BB212" s="380"/>
      <c r="BC212" s="380"/>
      <c r="BD212" s="380"/>
      <c r="BE212" s="380"/>
      <c r="BF212" s="380"/>
      <c r="BG212" s="380"/>
      <c r="BH212" s="380"/>
      <c r="BI212" s="380"/>
      <c r="BJ212" s="380"/>
      <c r="BK212" s="380"/>
      <c r="BL212" s="380"/>
      <c r="BM212" s="380"/>
      <c r="BN212" s="380"/>
      <c r="BO212" s="380"/>
      <c r="BP212" s="380"/>
      <c r="BQ212" s="380"/>
      <c r="BR212" s="380"/>
      <c r="BS212" s="380"/>
    </row>
  </sheetData>
  <mergeCells count="20">
    <mergeCell ref="A97:AC97"/>
    <mergeCell ref="A98:I98"/>
    <mergeCell ref="B120:C120"/>
    <mergeCell ref="D120:E120"/>
    <mergeCell ref="D126:D129"/>
    <mergeCell ref="G126:G129"/>
    <mergeCell ref="D30:F30"/>
    <mergeCell ref="D31:F31"/>
    <mergeCell ref="D29:F29"/>
    <mergeCell ref="A5:H5"/>
    <mergeCell ref="A7:H7"/>
    <mergeCell ref="A9:H9"/>
    <mergeCell ref="A10:H10"/>
    <mergeCell ref="A12:H12"/>
    <mergeCell ref="A13:H13"/>
    <mergeCell ref="A15:H15"/>
    <mergeCell ref="A16:H16"/>
    <mergeCell ref="A18:H18"/>
    <mergeCell ref="D28:F28"/>
    <mergeCell ref="D27:G2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A15" sqref="A15:L15"/>
    </sheetView>
  </sheetViews>
  <sheetFormatPr defaultRowHeight="15.75" x14ac:dyDescent="0.25"/>
  <cols>
    <col min="1" max="1" width="9.140625" style="49"/>
    <col min="2" max="2" width="37.7109375" style="49" customWidth="1"/>
    <col min="3" max="6" width="18.7109375" style="49" customWidth="1"/>
    <col min="7" max="8" width="18.7109375" style="49" hidden="1" customWidth="1"/>
    <col min="9" max="9" width="18.7109375" style="49" customWidth="1"/>
    <col min="10" max="10" width="18.28515625" style="49" customWidth="1"/>
    <col min="11" max="11" width="64.85546875" style="49" customWidth="1"/>
    <col min="12" max="12" width="32.28515625" style="49" customWidth="1"/>
    <col min="13" max="252" width="9.140625" style="49"/>
    <col min="253" max="253" width="37.7109375" style="49" customWidth="1"/>
    <col min="254" max="254" width="9.140625" style="49"/>
    <col min="255" max="255" width="12.85546875" style="49" customWidth="1"/>
    <col min="256" max="257" width="0" style="49" hidden="1" customWidth="1"/>
    <col min="258" max="258" width="18.28515625" style="49" customWidth="1"/>
    <col min="259" max="259" width="64.85546875" style="49" customWidth="1"/>
    <col min="260" max="263" width="9.140625" style="49"/>
    <col min="264" max="264" width="14.85546875" style="49" customWidth="1"/>
    <col min="265" max="508" width="9.140625" style="49"/>
    <col min="509" max="509" width="37.7109375" style="49" customWidth="1"/>
    <col min="510" max="510" width="9.140625" style="49"/>
    <col min="511" max="511" width="12.85546875" style="49" customWidth="1"/>
    <col min="512" max="513" width="0" style="49" hidden="1" customWidth="1"/>
    <col min="514" max="514" width="18.28515625" style="49" customWidth="1"/>
    <col min="515" max="515" width="64.85546875" style="49" customWidth="1"/>
    <col min="516" max="519" width="9.140625" style="49"/>
    <col min="520" max="520" width="14.85546875" style="49" customWidth="1"/>
    <col min="521" max="764" width="9.140625" style="49"/>
    <col min="765" max="765" width="37.7109375" style="49" customWidth="1"/>
    <col min="766" max="766" width="9.140625" style="49"/>
    <col min="767" max="767" width="12.85546875" style="49" customWidth="1"/>
    <col min="768" max="769" width="0" style="49" hidden="1" customWidth="1"/>
    <col min="770" max="770" width="18.28515625" style="49" customWidth="1"/>
    <col min="771" max="771" width="64.85546875" style="49" customWidth="1"/>
    <col min="772" max="775" width="9.140625" style="49"/>
    <col min="776" max="776" width="14.85546875" style="49" customWidth="1"/>
    <col min="777" max="1020" width="9.140625" style="49"/>
    <col min="1021" max="1021" width="37.7109375" style="49" customWidth="1"/>
    <col min="1022" max="1022" width="9.140625" style="49"/>
    <col min="1023" max="1023" width="12.85546875" style="49" customWidth="1"/>
    <col min="1024" max="1025" width="0" style="49" hidden="1" customWidth="1"/>
    <col min="1026" max="1026" width="18.28515625" style="49" customWidth="1"/>
    <col min="1027" max="1027" width="64.85546875" style="49" customWidth="1"/>
    <col min="1028" max="1031" width="9.140625" style="49"/>
    <col min="1032" max="1032" width="14.85546875" style="49" customWidth="1"/>
    <col min="1033" max="1276" width="9.140625" style="49"/>
    <col min="1277" max="1277" width="37.7109375" style="49" customWidth="1"/>
    <col min="1278" max="1278" width="9.140625" style="49"/>
    <col min="1279" max="1279" width="12.85546875" style="49" customWidth="1"/>
    <col min="1280" max="1281" width="0" style="49" hidden="1" customWidth="1"/>
    <col min="1282" max="1282" width="18.28515625" style="49" customWidth="1"/>
    <col min="1283" max="1283" width="64.85546875" style="49" customWidth="1"/>
    <col min="1284" max="1287" width="9.140625" style="49"/>
    <col min="1288" max="1288" width="14.85546875" style="49" customWidth="1"/>
    <col min="1289" max="1532" width="9.140625" style="49"/>
    <col min="1533" max="1533" width="37.7109375" style="49" customWidth="1"/>
    <col min="1534" max="1534" width="9.140625" style="49"/>
    <col min="1535" max="1535" width="12.85546875" style="49" customWidth="1"/>
    <col min="1536" max="1537" width="0" style="49" hidden="1" customWidth="1"/>
    <col min="1538" max="1538" width="18.28515625" style="49" customWidth="1"/>
    <col min="1539" max="1539" width="64.85546875" style="49" customWidth="1"/>
    <col min="1540" max="1543" width="9.140625" style="49"/>
    <col min="1544" max="1544" width="14.85546875" style="49" customWidth="1"/>
    <col min="1545" max="1788" width="9.140625" style="49"/>
    <col min="1789" max="1789" width="37.7109375" style="49" customWidth="1"/>
    <col min="1790" max="1790" width="9.140625" style="49"/>
    <col min="1791" max="1791" width="12.85546875" style="49" customWidth="1"/>
    <col min="1792" max="1793" width="0" style="49" hidden="1" customWidth="1"/>
    <col min="1794" max="1794" width="18.28515625" style="49" customWidth="1"/>
    <col min="1795" max="1795" width="64.85546875" style="49" customWidth="1"/>
    <col min="1796" max="1799" width="9.140625" style="49"/>
    <col min="1800" max="1800" width="14.85546875" style="49" customWidth="1"/>
    <col min="1801" max="2044" width="9.140625" style="49"/>
    <col min="2045" max="2045" width="37.7109375" style="49" customWidth="1"/>
    <col min="2046" max="2046" width="9.140625" style="49"/>
    <col min="2047" max="2047" width="12.85546875" style="49" customWidth="1"/>
    <col min="2048" max="2049" width="0" style="49" hidden="1" customWidth="1"/>
    <col min="2050" max="2050" width="18.28515625" style="49" customWidth="1"/>
    <col min="2051" max="2051" width="64.85546875" style="49" customWidth="1"/>
    <col min="2052" max="2055" width="9.140625" style="49"/>
    <col min="2056" max="2056" width="14.85546875" style="49" customWidth="1"/>
    <col min="2057" max="2300" width="9.140625" style="49"/>
    <col min="2301" max="2301" width="37.7109375" style="49" customWidth="1"/>
    <col min="2302" max="2302" width="9.140625" style="49"/>
    <col min="2303" max="2303" width="12.85546875" style="49" customWidth="1"/>
    <col min="2304" max="2305" width="0" style="49" hidden="1" customWidth="1"/>
    <col min="2306" max="2306" width="18.28515625" style="49" customWidth="1"/>
    <col min="2307" max="2307" width="64.85546875" style="49" customWidth="1"/>
    <col min="2308" max="2311" width="9.140625" style="49"/>
    <col min="2312" max="2312" width="14.85546875" style="49" customWidth="1"/>
    <col min="2313" max="2556" width="9.140625" style="49"/>
    <col min="2557" max="2557" width="37.7109375" style="49" customWidth="1"/>
    <col min="2558" max="2558" width="9.140625" style="49"/>
    <col min="2559" max="2559" width="12.85546875" style="49" customWidth="1"/>
    <col min="2560" max="2561" width="0" style="49" hidden="1" customWidth="1"/>
    <col min="2562" max="2562" width="18.28515625" style="49" customWidth="1"/>
    <col min="2563" max="2563" width="64.85546875" style="49" customWidth="1"/>
    <col min="2564" max="2567" width="9.140625" style="49"/>
    <col min="2568" max="2568" width="14.85546875" style="49" customWidth="1"/>
    <col min="2569" max="2812" width="9.140625" style="49"/>
    <col min="2813" max="2813" width="37.7109375" style="49" customWidth="1"/>
    <col min="2814" max="2814" width="9.140625" style="49"/>
    <col min="2815" max="2815" width="12.85546875" style="49" customWidth="1"/>
    <col min="2816" max="2817" width="0" style="49" hidden="1" customWidth="1"/>
    <col min="2818" max="2818" width="18.28515625" style="49" customWidth="1"/>
    <col min="2819" max="2819" width="64.85546875" style="49" customWidth="1"/>
    <col min="2820" max="2823" width="9.140625" style="49"/>
    <col min="2824" max="2824" width="14.85546875" style="49" customWidth="1"/>
    <col min="2825" max="3068" width="9.140625" style="49"/>
    <col min="3069" max="3069" width="37.7109375" style="49" customWidth="1"/>
    <col min="3070" max="3070" width="9.140625" style="49"/>
    <col min="3071" max="3071" width="12.85546875" style="49" customWidth="1"/>
    <col min="3072" max="3073" width="0" style="49" hidden="1" customWidth="1"/>
    <col min="3074" max="3074" width="18.28515625" style="49" customWidth="1"/>
    <col min="3075" max="3075" width="64.85546875" style="49" customWidth="1"/>
    <col min="3076" max="3079" width="9.140625" style="49"/>
    <col min="3080" max="3080" width="14.85546875" style="49" customWidth="1"/>
    <col min="3081" max="3324" width="9.140625" style="49"/>
    <col min="3325" max="3325" width="37.7109375" style="49" customWidth="1"/>
    <col min="3326" max="3326" width="9.140625" style="49"/>
    <col min="3327" max="3327" width="12.85546875" style="49" customWidth="1"/>
    <col min="3328" max="3329" width="0" style="49" hidden="1" customWidth="1"/>
    <col min="3330" max="3330" width="18.28515625" style="49" customWidth="1"/>
    <col min="3331" max="3331" width="64.85546875" style="49" customWidth="1"/>
    <col min="3332" max="3335" width="9.140625" style="49"/>
    <col min="3336" max="3336" width="14.85546875" style="49" customWidth="1"/>
    <col min="3337" max="3580" width="9.140625" style="49"/>
    <col min="3581" max="3581" width="37.7109375" style="49" customWidth="1"/>
    <col min="3582" max="3582" width="9.140625" style="49"/>
    <col min="3583" max="3583" width="12.85546875" style="49" customWidth="1"/>
    <col min="3584" max="3585" width="0" style="49" hidden="1" customWidth="1"/>
    <col min="3586" max="3586" width="18.28515625" style="49" customWidth="1"/>
    <col min="3587" max="3587" width="64.85546875" style="49" customWidth="1"/>
    <col min="3588" max="3591" width="9.140625" style="49"/>
    <col min="3592" max="3592" width="14.85546875" style="49" customWidth="1"/>
    <col min="3593" max="3836" width="9.140625" style="49"/>
    <col min="3837" max="3837" width="37.7109375" style="49" customWidth="1"/>
    <col min="3838" max="3838" width="9.140625" style="49"/>
    <col min="3839" max="3839" width="12.85546875" style="49" customWidth="1"/>
    <col min="3840" max="3841" width="0" style="49" hidden="1" customWidth="1"/>
    <col min="3842" max="3842" width="18.28515625" style="49" customWidth="1"/>
    <col min="3843" max="3843" width="64.85546875" style="49" customWidth="1"/>
    <col min="3844" max="3847" width="9.140625" style="49"/>
    <col min="3848" max="3848" width="14.85546875" style="49" customWidth="1"/>
    <col min="3849" max="4092" width="9.140625" style="49"/>
    <col min="4093" max="4093" width="37.7109375" style="49" customWidth="1"/>
    <col min="4094" max="4094" width="9.140625" style="49"/>
    <col min="4095" max="4095" width="12.85546875" style="49" customWidth="1"/>
    <col min="4096" max="4097" width="0" style="49" hidden="1" customWidth="1"/>
    <col min="4098" max="4098" width="18.28515625" style="49" customWidth="1"/>
    <col min="4099" max="4099" width="64.85546875" style="49" customWidth="1"/>
    <col min="4100" max="4103" width="9.140625" style="49"/>
    <col min="4104" max="4104" width="14.85546875" style="49" customWidth="1"/>
    <col min="4105" max="4348" width="9.140625" style="49"/>
    <col min="4349" max="4349" width="37.7109375" style="49" customWidth="1"/>
    <col min="4350" max="4350" width="9.140625" style="49"/>
    <col min="4351" max="4351" width="12.85546875" style="49" customWidth="1"/>
    <col min="4352" max="4353" width="0" style="49" hidden="1" customWidth="1"/>
    <col min="4354" max="4354" width="18.28515625" style="49" customWidth="1"/>
    <col min="4355" max="4355" width="64.85546875" style="49" customWidth="1"/>
    <col min="4356" max="4359" width="9.140625" style="49"/>
    <col min="4360" max="4360" width="14.85546875" style="49" customWidth="1"/>
    <col min="4361" max="4604" width="9.140625" style="49"/>
    <col min="4605" max="4605" width="37.7109375" style="49" customWidth="1"/>
    <col min="4606" max="4606" width="9.140625" style="49"/>
    <col min="4607" max="4607" width="12.85546875" style="49" customWidth="1"/>
    <col min="4608" max="4609" width="0" style="49" hidden="1" customWidth="1"/>
    <col min="4610" max="4610" width="18.28515625" style="49" customWidth="1"/>
    <col min="4611" max="4611" width="64.85546875" style="49" customWidth="1"/>
    <col min="4612" max="4615" width="9.140625" style="49"/>
    <col min="4616" max="4616" width="14.85546875" style="49" customWidth="1"/>
    <col min="4617" max="4860" width="9.140625" style="49"/>
    <col min="4861" max="4861" width="37.7109375" style="49" customWidth="1"/>
    <col min="4862" max="4862" width="9.140625" style="49"/>
    <col min="4863" max="4863" width="12.85546875" style="49" customWidth="1"/>
    <col min="4864" max="4865" width="0" style="49" hidden="1" customWidth="1"/>
    <col min="4866" max="4866" width="18.28515625" style="49" customWidth="1"/>
    <col min="4867" max="4867" width="64.85546875" style="49" customWidth="1"/>
    <col min="4868" max="4871" width="9.140625" style="49"/>
    <col min="4872" max="4872" width="14.85546875" style="49" customWidth="1"/>
    <col min="4873" max="5116" width="9.140625" style="49"/>
    <col min="5117" max="5117" width="37.7109375" style="49" customWidth="1"/>
    <col min="5118" max="5118" width="9.140625" style="49"/>
    <col min="5119" max="5119" width="12.85546875" style="49" customWidth="1"/>
    <col min="5120" max="5121" width="0" style="49" hidden="1" customWidth="1"/>
    <col min="5122" max="5122" width="18.28515625" style="49" customWidth="1"/>
    <col min="5123" max="5123" width="64.85546875" style="49" customWidth="1"/>
    <col min="5124" max="5127" width="9.140625" style="49"/>
    <col min="5128" max="5128" width="14.85546875" style="49" customWidth="1"/>
    <col min="5129" max="5372" width="9.140625" style="49"/>
    <col min="5373" max="5373" width="37.7109375" style="49" customWidth="1"/>
    <col min="5374" max="5374" width="9.140625" style="49"/>
    <col min="5375" max="5375" width="12.85546875" style="49" customWidth="1"/>
    <col min="5376" max="5377" width="0" style="49" hidden="1" customWidth="1"/>
    <col min="5378" max="5378" width="18.28515625" style="49" customWidth="1"/>
    <col min="5379" max="5379" width="64.85546875" style="49" customWidth="1"/>
    <col min="5380" max="5383" width="9.140625" style="49"/>
    <col min="5384" max="5384" width="14.85546875" style="49" customWidth="1"/>
    <col min="5385" max="5628" width="9.140625" style="49"/>
    <col min="5629" max="5629" width="37.7109375" style="49" customWidth="1"/>
    <col min="5630" max="5630" width="9.140625" style="49"/>
    <col min="5631" max="5631" width="12.85546875" style="49" customWidth="1"/>
    <col min="5632" max="5633" width="0" style="49" hidden="1" customWidth="1"/>
    <col min="5634" max="5634" width="18.28515625" style="49" customWidth="1"/>
    <col min="5635" max="5635" width="64.85546875" style="49" customWidth="1"/>
    <col min="5636" max="5639" width="9.140625" style="49"/>
    <col min="5640" max="5640" width="14.85546875" style="49" customWidth="1"/>
    <col min="5641" max="5884" width="9.140625" style="49"/>
    <col min="5885" max="5885" width="37.7109375" style="49" customWidth="1"/>
    <col min="5886" max="5886" width="9.140625" style="49"/>
    <col min="5887" max="5887" width="12.85546875" style="49" customWidth="1"/>
    <col min="5888" max="5889" width="0" style="49" hidden="1" customWidth="1"/>
    <col min="5890" max="5890" width="18.28515625" style="49" customWidth="1"/>
    <col min="5891" max="5891" width="64.85546875" style="49" customWidth="1"/>
    <col min="5892" max="5895" width="9.140625" style="49"/>
    <col min="5896" max="5896" width="14.85546875" style="49" customWidth="1"/>
    <col min="5897" max="6140" width="9.140625" style="49"/>
    <col min="6141" max="6141" width="37.7109375" style="49" customWidth="1"/>
    <col min="6142" max="6142" width="9.140625" style="49"/>
    <col min="6143" max="6143" width="12.85546875" style="49" customWidth="1"/>
    <col min="6144" max="6145" width="0" style="49" hidden="1" customWidth="1"/>
    <col min="6146" max="6146" width="18.28515625" style="49" customWidth="1"/>
    <col min="6147" max="6147" width="64.85546875" style="49" customWidth="1"/>
    <col min="6148" max="6151" width="9.140625" style="49"/>
    <col min="6152" max="6152" width="14.85546875" style="49" customWidth="1"/>
    <col min="6153" max="6396" width="9.140625" style="49"/>
    <col min="6397" max="6397" width="37.7109375" style="49" customWidth="1"/>
    <col min="6398" max="6398" width="9.140625" style="49"/>
    <col min="6399" max="6399" width="12.85546875" style="49" customWidth="1"/>
    <col min="6400" max="6401" width="0" style="49" hidden="1" customWidth="1"/>
    <col min="6402" max="6402" width="18.28515625" style="49" customWidth="1"/>
    <col min="6403" max="6403" width="64.85546875" style="49" customWidth="1"/>
    <col min="6404" max="6407" width="9.140625" style="49"/>
    <col min="6408" max="6408" width="14.85546875" style="49" customWidth="1"/>
    <col min="6409" max="6652" width="9.140625" style="49"/>
    <col min="6653" max="6653" width="37.7109375" style="49" customWidth="1"/>
    <col min="6654" max="6654" width="9.140625" style="49"/>
    <col min="6655" max="6655" width="12.85546875" style="49" customWidth="1"/>
    <col min="6656" max="6657" width="0" style="49" hidden="1" customWidth="1"/>
    <col min="6658" max="6658" width="18.28515625" style="49" customWidth="1"/>
    <col min="6659" max="6659" width="64.85546875" style="49" customWidth="1"/>
    <col min="6660" max="6663" width="9.140625" style="49"/>
    <col min="6664" max="6664" width="14.85546875" style="49" customWidth="1"/>
    <col min="6665" max="6908" width="9.140625" style="49"/>
    <col min="6909" max="6909" width="37.7109375" style="49" customWidth="1"/>
    <col min="6910" max="6910" width="9.140625" style="49"/>
    <col min="6911" max="6911" width="12.85546875" style="49" customWidth="1"/>
    <col min="6912" max="6913" width="0" style="49" hidden="1" customWidth="1"/>
    <col min="6914" max="6914" width="18.28515625" style="49" customWidth="1"/>
    <col min="6915" max="6915" width="64.85546875" style="49" customWidth="1"/>
    <col min="6916" max="6919" width="9.140625" style="49"/>
    <col min="6920" max="6920" width="14.85546875" style="49" customWidth="1"/>
    <col min="6921" max="7164" width="9.140625" style="49"/>
    <col min="7165" max="7165" width="37.7109375" style="49" customWidth="1"/>
    <col min="7166" max="7166" width="9.140625" style="49"/>
    <col min="7167" max="7167" width="12.85546875" style="49" customWidth="1"/>
    <col min="7168" max="7169" width="0" style="49" hidden="1" customWidth="1"/>
    <col min="7170" max="7170" width="18.28515625" style="49" customWidth="1"/>
    <col min="7171" max="7171" width="64.85546875" style="49" customWidth="1"/>
    <col min="7172" max="7175" width="9.140625" style="49"/>
    <col min="7176" max="7176" width="14.85546875" style="49" customWidth="1"/>
    <col min="7177" max="7420" width="9.140625" style="49"/>
    <col min="7421" max="7421" width="37.7109375" style="49" customWidth="1"/>
    <col min="7422" max="7422" width="9.140625" style="49"/>
    <col min="7423" max="7423" width="12.85546875" style="49" customWidth="1"/>
    <col min="7424" max="7425" width="0" style="49" hidden="1" customWidth="1"/>
    <col min="7426" max="7426" width="18.28515625" style="49" customWidth="1"/>
    <col min="7427" max="7427" width="64.85546875" style="49" customWidth="1"/>
    <col min="7428" max="7431" width="9.140625" style="49"/>
    <col min="7432" max="7432" width="14.85546875" style="49" customWidth="1"/>
    <col min="7433" max="7676" width="9.140625" style="49"/>
    <col min="7677" max="7677" width="37.7109375" style="49" customWidth="1"/>
    <col min="7678" max="7678" width="9.140625" style="49"/>
    <col min="7679" max="7679" width="12.85546875" style="49" customWidth="1"/>
    <col min="7680" max="7681" width="0" style="49" hidden="1" customWidth="1"/>
    <col min="7682" max="7682" width="18.28515625" style="49" customWidth="1"/>
    <col min="7683" max="7683" width="64.85546875" style="49" customWidth="1"/>
    <col min="7684" max="7687" width="9.140625" style="49"/>
    <col min="7688" max="7688" width="14.85546875" style="49" customWidth="1"/>
    <col min="7689" max="7932" width="9.140625" style="49"/>
    <col min="7933" max="7933" width="37.7109375" style="49" customWidth="1"/>
    <col min="7934" max="7934" width="9.140625" style="49"/>
    <col min="7935" max="7935" width="12.85546875" style="49" customWidth="1"/>
    <col min="7936" max="7937" width="0" style="49" hidden="1" customWidth="1"/>
    <col min="7938" max="7938" width="18.28515625" style="49" customWidth="1"/>
    <col min="7939" max="7939" width="64.85546875" style="49" customWidth="1"/>
    <col min="7940" max="7943" width="9.140625" style="49"/>
    <col min="7944" max="7944" width="14.85546875" style="49" customWidth="1"/>
    <col min="7945" max="8188" width="9.140625" style="49"/>
    <col min="8189" max="8189" width="37.7109375" style="49" customWidth="1"/>
    <col min="8190" max="8190" width="9.140625" style="49"/>
    <col min="8191" max="8191" width="12.85546875" style="49" customWidth="1"/>
    <col min="8192" max="8193" width="0" style="49" hidden="1" customWidth="1"/>
    <col min="8194" max="8194" width="18.28515625" style="49" customWidth="1"/>
    <col min="8195" max="8195" width="64.85546875" style="49" customWidth="1"/>
    <col min="8196" max="8199" width="9.140625" style="49"/>
    <col min="8200" max="8200" width="14.85546875" style="49" customWidth="1"/>
    <col min="8201" max="8444" width="9.140625" style="49"/>
    <col min="8445" max="8445" width="37.7109375" style="49" customWidth="1"/>
    <col min="8446" max="8446" width="9.140625" style="49"/>
    <col min="8447" max="8447" width="12.85546875" style="49" customWidth="1"/>
    <col min="8448" max="8449" width="0" style="49" hidden="1" customWidth="1"/>
    <col min="8450" max="8450" width="18.28515625" style="49" customWidth="1"/>
    <col min="8451" max="8451" width="64.85546875" style="49" customWidth="1"/>
    <col min="8452" max="8455" width="9.140625" style="49"/>
    <col min="8456" max="8456" width="14.85546875" style="49" customWidth="1"/>
    <col min="8457" max="8700" width="9.140625" style="49"/>
    <col min="8701" max="8701" width="37.7109375" style="49" customWidth="1"/>
    <col min="8702" max="8702" width="9.140625" style="49"/>
    <col min="8703" max="8703" width="12.85546875" style="49" customWidth="1"/>
    <col min="8704" max="8705" width="0" style="49" hidden="1" customWidth="1"/>
    <col min="8706" max="8706" width="18.28515625" style="49" customWidth="1"/>
    <col min="8707" max="8707" width="64.85546875" style="49" customWidth="1"/>
    <col min="8708" max="8711" width="9.140625" style="49"/>
    <col min="8712" max="8712" width="14.85546875" style="49" customWidth="1"/>
    <col min="8713" max="8956" width="9.140625" style="49"/>
    <col min="8957" max="8957" width="37.7109375" style="49" customWidth="1"/>
    <col min="8958" max="8958" width="9.140625" style="49"/>
    <col min="8959" max="8959" width="12.85546875" style="49" customWidth="1"/>
    <col min="8960" max="8961" width="0" style="49" hidden="1" customWidth="1"/>
    <col min="8962" max="8962" width="18.28515625" style="49" customWidth="1"/>
    <col min="8963" max="8963" width="64.85546875" style="49" customWidth="1"/>
    <col min="8964" max="8967" width="9.140625" style="49"/>
    <col min="8968" max="8968" width="14.85546875" style="49" customWidth="1"/>
    <col min="8969" max="9212" width="9.140625" style="49"/>
    <col min="9213" max="9213" width="37.7109375" style="49" customWidth="1"/>
    <col min="9214" max="9214" width="9.140625" style="49"/>
    <col min="9215" max="9215" width="12.85546875" style="49" customWidth="1"/>
    <col min="9216" max="9217" width="0" style="49" hidden="1" customWidth="1"/>
    <col min="9218" max="9218" width="18.28515625" style="49" customWidth="1"/>
    <col min="9219" max="9219" width="64.85546875" style="49" customWidth="1"/>
    <col min="9220" max="9223" width="9.140625" style="49"/>
    <col min="9224" max="9224" width="14.85546875" style="49" customWidth="1"/>
    <col min="9225" max="9468" width="9.140625" style="49"/>
    <col min="9469" max="9469" width="37.7109375" style="49" customWidth="1"/>
    <col min="9470" max="9470" width="9.140625" style="49"/>
    <col min="9471" max="9471" width="12.85546875" style="49" customWidth="1"/>
    <col min="9472" max="9473" width="0" style="49" hidden="1" customWidth="1"/>
    <col min="9474" max="9474" width="18.28515625" style="49" customWidth="1"/>
    <col min="9475" max="9475" width="64.85546875" style="49" customWidth="1"/>
    <col min="9476" max="9479" width="9.140625" style="49"/>
    <col min="9480" max="9480" width="14.85546875" style="49" customWidth="1"/>
    <col min="9481" max="9724" width="9.140625" style="49"/>
    <col min="9725" max="9725" width="37.7109375" style="49" customWidth="1"/>
    <col min="9726" max="9726" width="9.140625" style="49"/>
    <col min="9727" max="9727" width="12.85546875" style="49" customWidth="1"/>
    <col min="9728" max="9729" width="0" style="49" hidden="1" customWidth="1"/>
    <col min="9730" max="9730" width="18.28515625" style="49" customWidth="1"/>
    <col min="9731" max="9731" width="64.85546875" style="49" customWidth="1"/>
    <col min="9732" max="9735" width="9.140625" style="49"/>
    <col min="9736" max="9736" width="14.85546875" style="49" customWidth="1"/>
    <col min="9737" max="9980" width="9.140625" style="49"/>
    <col min="9981" max="9981" width="37.7109375" style="49" customWidth="1"/>
    <col min="9982" max="9982" width="9.140625" style="49"/>
    <col min="9983" max="9983" width="12.85546875" style="49" customWidth="1"/>
    <col min="9984" max="9985" width="0" style="49" hidden="1" customWidth="1"/>
    <col min="9986" max="9986" width="18.28515625" style="49" customWidth="1"/>
    <col min="9987" max="9987" width="64.85546875" style="49" customWidth="1"/>
    <col min="9988" max="9991" width="9.140625" style="49"/>
    <col min="9992" max="9992" width="14.85546875" style="49" customWidth="1"/>
    <col min="9993" max="10236" width="9.140625" style="49"/>
    <col min="10237" max="10237" width="37.7109375" style="49" customWidth="1"/>
    <col min="10238" max="10238" width="9.140625" style="49"/>
    <col min="10239" max="10239" width="12.85546875" style="49" customWidth="1"/>
    <col min="10240" max="10241" width="0" style="49" hidden="1" customWidth="1"/>
    <col min="10242" max="10242" width="18.28515625" style="49" customWidth="1"/>
    <col min="10243" max="10243" width="64.85546875" style="49" customWidth="1"/>
    <col min="10244" max="10247" width="9.140625" style="49"/>
    <col min="10248" max="10248" width="14.85546875" style="49" customWidth="1"/>
    <col min="10249" max="10492" width="9.140625" style="49"/>
    <col min="10493" max="10493" width="37.7109375" style="49" customWidth="1"/>
    <col min="10494" max="10494" width="9.140625" style="49"/>
    <col min="10495" max="10495" width="12.85546875" style="49" customWidth="1"/>
    <col min="10496" max="10497" width="0" style="49" hidden="1" customWidth="1"/>
    <col min="10498" max="10498" width="18.28515625" style="49" customWidth="1"/>
    <col min="10499" max="10499" width="64.85546875" style="49" customWidth="1"/>
    <col min="10500" max="10503" width="9.140625" style="49"/>
    <col min="10504" max="10504" width="14.85546875" style="49" customWidth="1"/>
    <col min="10505" max="10748" width="9.140625" style="49"/>
    <col min="10749" max="10749" width="37.7109375" style="49" customWidth="1"/>
    <col min="10750" max="10750" width="9.140625" style="49"/>
    <col min="10751" max="10751" width="12.85546875" style="49" customWidth="1"/>
    <col min="10752" max="10753" width="0" style="49" hidden="1" customWidth="1"/>
    <col min="10754" max="10754" width="18.28515625" style="49" customWidth="1"/>
    <col min="10755" max="10755" width="64.85546875" style="49" customWidth="1"/>
    <col min="10756" max="10759" width="9.140625" style="49"/>
    <col min="10760" max="10760" width="14.85546875" style="49" customWidth="1"/>
    <col min="10761" max="11004" width="9.140625" style="49"/>
    <col min="11005" max="11005" width="37.7109375" style="49" customWidth="1"/>
    <col min="11006" max="11006" width="9.140625" style="49"/>
    <col min="11007" max="11007" width="12.85546875" style="49" customWidth="1"/>
    <col min="11008" max="11009" width="0" style="49" hidden="1" customWidth="1"/>
    <col min="11010" max="11010" width="18.28515625" style="49" customWidth="1"/>
    <col min="11011" max="11011" width="64.85546875" style="49" customWidth="1"/>
    <col min="11012" max="11015" width="9.140625" style="49"/>
    <col min="11016" max="11016" width="14.85546875" style="49" customWidth="1"/>
    <col min="11017" max="11260" width="9.140625" style="49"/>
    <col min="11261" max="11261" width="37.7109375" style="49" customWidth="1"/>
    <col min="11262" max="11262" width="9.140625" style="49"/>
    <col min="11263" max="11263" width="12.85546875" style="49" customWidth="1"/>
    <col min="11264" max="11265" width="0" style="49" hidden="1" customWidth="1"/>
    <col min="11266" max="11266" width="18.28515625" style="49" customWidth="1"/>
    <col min="11267" max="11267" width="64.85546875" style="49" customWidth="1"/>
    <col min="11268" max="11271" width="9.140625" style="49"/>
    <col min="11272" max="11272" width="14.85546875" style="49" customWidth="1"/>
    <col min="11273" max="11516" width="9.140625" style="49"/>
    <col min="11517" max="11517" width="37.7109375" style="49" customWidth="1"/>
    <col min="11518" max="11518" width="9.140625" style="49"/>
    <col min="11519" max="11519" width="12.85546875" style="49" customWidth="1"/>
    <col min="11520" max="11521" width="0" style="49" hidden="1" customWidth="1"/>
    <col min="11522" max="11522" width="18.28515625" style="49" customWidth="1"/>
    <col min="11523" max="11523" width="64.85546875" style="49" customWidth="1"/>
    <col min="11524" max="11527" width="9.140625" style="49"/>
    <col min="11528" max="11528" width="14.85546875" style="49" customWidth="1"/>
    <col min="11529" max="11772" width="9.140625" style="49"/>
    <col min="11773" max="11773" width="37.7109375" style="49" customWidth="1"/>
    <col min="11774" max="11774" width="9.140625" style="49"/>
    <col min="11775" max="11775" width="12.85546875" style="49" customWidth="1"/>
    <col min="11776" max="11777" width="0" style="49" hidden="1" customWidth="1"/>
    <col min="11778" max="11778" width="18.28515625" style="49" customWidth="1"/>
    <col min="11779" max="11779" width="64.85546875" style="49" customWidth="1"/>
    <col min="11780" max="11783" width="9.140625" style="49"/>
    <col min="11784" max="11784" width="14.85546875" style="49" customWidth="1"/>
    <col min="11785" max="12028" width="9.140625" style="49"/>
    <col min="12029" max="12029" width="37.7109375" style="49" customWidth="1"/>
    <col min="12030" max="12030" width="9.140625" style="49"/>
    <col min="12031" max="12031" width="12.85546875" style="49" customWidth="1"/>
    <col min="12032" max="12033" width="0" style="49" hidden="1" customWidth="1"/>
    <col min="12034" max="12034" width="18.28515625" style="49" customWidth="1"/>
    <col min="12035" max="12035" width="64.85546875" style="49" customWidth="1"/>
    <col min="12036" max="12039" width="9.140625" style="49"/>
    <col min="12040" max="12040" width="14.85546875" style="49" customWidth="1"/>
    <col min="12041" max="12284" width="9.140625" style="49"/>
    <col min="12285" max="12285" width="37.7109375" style="49" customWidth="1"/>
    <col min="12286" max="12286" width="9.140625" style="49"/>
    <col min="12287" max="12287" width="12.85546875" style="49" customWidth="1"/>
    <col min="12288" max="12289" width="0" style="49" hidden="1" customWidth="1"/>
    <col min="12290" max="12290" width="18.28515625" style="49" customWidth="1"/>
    <col min="12291" max="12291" width="64.85546875" style="49" customWidth="1"/>
    <col min="12292" max="12295" width="9.140625" style="49"/>
    <col min="12296" max="12296" width="14.85546875" style="49" customWidth="1"/>
    <col min="12297" max="12540" width="9.140625" style="49"/>
    <col min="12541" max="12541" width="37.7109375" style="49" customWidth="1"/>
    <col min="12542" max="12542" width="9.140625" style="49"/>
    <col min="12543" max="12543" width="12.85546875" style="49" customWidth="1"/>
    <col min="12544" max="12545" width="0" style="49" hidden="1" customWidth="1"/>
    <col min="12546" max="12546" width="18.28515625" style="49" customWidth="1"/>
    <col min="12547" max="12547" width="64.85546875" style="49" customWidth="1"/>
    <col min="12548" max="12551" width="9.140625" style="49"/>
    <col min="12552" max="12552" width="14.85546875" style="49" customWidth="1"/>
    <col min="12553" max="12796" width="9.140625" style="49"/>
    <col min="12797" max="12797" width="37.7109375" style="49" customWidth="1"/>
    <col min="12798" max="12798" width="9.140625" style="49"/>
    <col min="12799" max="12799" width="12.85546875" style="49" customWidth="1"/>
    <col min="12800" max="12801" width="0" style="49" hidden="1" customWidth="1"/>
    <col min="12802" max="12802" width="18.28515625" style="49" customWidth="1"/>
    <col min="12803" max="12803" width="64.85546875" style="49" customWidth="1"/>
    <col min="12804" max="12807" width="9.140625" style="49"/>
    <col min="12808" max="12808" width="14.85546875" style="49" customWidth="1"/>
    <col min="12809" max="13052" width="9.140625" style="49"/>
    <col min="13053" max="13053" width="37.7109375" style="49" customWidth="1"/>
    <col min="13054" max="13054" width="9.140625" style="49"/>
    <col min="13055" max="13055" width="12.85546875" style="49" customWidth="1"/>
    <col min="13056" max="13057" width="0" style="49" hidden="1" customWidth="1"/>
    <col min="13058" max="13058" width="18.28515625" style="49" customWidth="1"/>
    <col min="13059" max="13059" width="64.85546875" style="49" customWidth="1"/>
    <col min="13060" max="13063" width="9.140625" style="49"/>
    <col min="13064" max="13064" width="14.85546875" style="49" customWidth="1"/>
    <col min="13065" max="13308" width="9.140625" style="49"/>
    <col min="13309" max="13309" width="37.7109375" style="49" customWidth="1"/>
    <col min="13310" max="13310" width="9.140625" style="49"/>
    <col min="13311" max="13311" width="12.85546875" style="49" customWidth="1"/>
    <col min="13312" max="13313" width="0" style="49" hidden="1" customWidth="1"/>
    <col min="13314" max="13314" width="18.28515625" style="49" customWidth="1"/>
    <col min="13315" max="13315" width="64.85546875" style="49" customWidth="1"/>
    <col min="13316" max="13319" width="9.140625" style="49"/>
    <col min="13320" max="13320" width="14.85546875" style="49" customWidth="1"/>
    <col min="13321" max="13564" width="9.140625" style="49"/>
    <col min="13565" max="13565" width="37.7109375" style="49" customWidth="1"/>
    <col min="13566" max="13566" width="9.140625" style="49"/>
    <col min="13567" max="13567" width="12.85546875" style="49" customWidth="1"/>
    <col min="13568" max="13569" width="0" style="49" hidden="1" customWidth="1"/>
    <col min="13570" max="13570" width="18.28515625" style="49" customWidth="1"/>
    <col min="13571" max="13571" width="64.85546875" style="49" customWidth="1"/>
    <col min="13572" max="13575" width="9.140625" style="49"/>
    <col min="13576" max="13576" width="14.85546875" style="49" customWidth="1"/>
    <col min="13577" max="13820" width="9.140625" style="49"/>
    <col min="13821" max="13821" width="37.7109375" style="49" customWidth="1"/>
    <col min="13822" max="13822" width="9.140625" style="49"/>
    <col min="13823" max="13823" width="12.85546875" style="49" customWidth="1"/>
    <col min="13824" max="13825" width="0" style="49" hidden="1" customWidth="1"/>
    <col min="13826" max="13826" width="18.28515625" style="49" customWidth="1"/>
    <col min="13827" max="13827" width="64.85546875" style="49" customWidth="1"/>
    <col min="13828" max="13831" width="9.140625" style="49"/>
    <col min="13832" max="13832" width="14.85546875" style="49" customWidth="1"/>
    <col min="13833" max="14076" width="9.140625" style="49"/>
    <col min="14077" max="14077" width="37.7109375" style="49" customWidth="1"/>
    <col min="14078" max="14078" width="9.140625" style="49"/>
    <col min="14079" max="14079" width="12.85546875" style="49" customWidth="1"/>
    <col min="14080" max="14081" width="0" style="49" hidden="1" customWidth="1"/>
    <col min="14082" max="14082" width="18.28515625" style="49" customWidth="1"/>
    <col min="14083" max="14083" width="64.85546875" style="49" customWidth="1"/>
    <col min="14084" max="14087" width="9.140625" style="49"/>
    <col min="14088" max="14088" width="14.85546875" style="49" customWidth="1"/>
    <col min="14089" max="14332" width="9.140625" style="49"/>
    <col min="14333" max="14333" width="37.7109375" style="49" customWidth="1"/>
    <col min="14334" max="14334" width="9.140625" style="49"/>
    <col min="14335" max="14335" width="12.85546875" style="49" customWidth="1"/>
    <col min="14336" max="14337" width="0" style="49" hidden="1" customWidth="1"/>
    <col min="14338" max="14338" width="18.28515625" style="49" customWidth="1"/>
    <col min="14339" max="14339" width="64.85546875" style="49" customWidth="1"/>
    <col min="14340" max="14343" width="9.140625" style="49"/>
    <col min="14344" max="14344" width="14.85546875" style="49" customWidth="1"/>
    <col min="14345" max="14588" width="9.140625" style="49"/>
    <col min="14589" max="14589" width="37.7109375" style="49" customWidth="1"/>
    <col min="14590" max="14590" width="9.140625" style="49"/>
    <col min="14591" max="14591" width="12.85546875" style="49" customWidth="1"/>
    <col min="14592" max="14593" width="0" style="49" hidden="1" customWidth="1"/>
    <col min="14594" max="14594" width="18.28515625" style="49" customWidth="1"/>
    <col min="14595" max="14595" width="64.85546875" style="49" customWidth="1"/>
    <col min="14596" max="14599" width="9.140625" style="49"/>
    <col min="14600" max="14600" width="14.85546875" style="49" customWidth="1"/>
    <col min="14601" max="14844" width="9.140625" style="49"/>
    <col min="14845" max="14845" width="37.7109375" style="49" customWidth="1"/>
    <col min="14846" max="14846" width="9.140625" style="49"/>
    <col min="14847" max="14847" width="12.85546875" style="49" customWidth="1"/>
    <col min="14848" max="14849" width="0" style="49" hidden="1" customWidth="1"/>
    <col min="14850" max="14850" width="18.28515625" style="49" customWidth="1"/>
    <col min="14851" max="14851" width="64.85546875" style="49" customWidth="1"/>
    <col min="14852" max="14855" width="9.140625" style="49"/>
    <col min="14856" max="14856" width="14.85546875" style="49" customWidth="1"/>
    <col min="14857" max="15100" width="9.140625" style="49"/>
    <col min="15101" max="15101" width="37.7109375" style="49" customWidth="1"/>
    <col min="15102" max="15102" width="9.140625" style="49"/>
    <col min="15103" max="15103" width="12.85546875" style="49" customWidth="1"/>
    <col min="15104" max="15105" width="0" style="49" hidden="1" customWidth="1"/>
    <col min="15106" max="15106" width="18.28515625" style="49" customWidth="1"/>
    <col min="15107" max="15107" width="64.85546875" style="49" customWidth="1"/>
    <col min="15108" max="15111" width="9.140625" style="49"/>
    <col min="15112" max="15112" width="14.85546875" style="49" customWidth="1"/>
    <col min="15113" max="15356" width="9.140625" style="49"/>
    <col min="15357" max="15357" width="37.7109375" style="49" customWidth="1"/>
    <col min="15358" max="15358" width="9.140625" style="49"/>
    <col min="15359" max="15359" width="12.85546875" style="49" customWidth="1"/>
    <col min="15360" max="15361" width="0" style="49" hidden="1" customWidth="1"/>
    <col min="15362" max="15362" width="18.28515625" style="49" customWidth="1"/>
    <col min="15363" max="15363" width="64.85546875" style="49" customWidth="1"/>
    <col min="15364" max="15367" width="9.140625" style="49"/>
    <col min="15368" max="15368" width="14.85546875" style="49" customWidth="1"/>
    <col min="15369" max="15612" width="9.140625" style="49"/>
    <col min="15613" max="15613" width="37.7109375" style="49" customWidth="1"/>
    <col min="15614" max="15614" width="9.140625" style="49"/>
    <col min="15615" max="15615" width="12.85546875" style="49" customWidth="1"/>
    <col min="15616" max="15617" width="0" style="49" hidden="1" customWidth="1"/>
    <col min="15618" max="15618" width="18.28515625" style="49" customWidth="1"/>
    <col min="15619" max="15619" width="64.85546875" style="49" customWidth="1"/>
    <col min="15620" max="15623" width="9.140625" style="49"/>
    <col min="15624" max="15624" width="14.85546875" style="49" customWidth="1"/>
    <col min="15625" max="15868" width="9.140625" style="49"/>
    <col min="15869" max="15869" width="37.7109375" style="49" customWidth="1"/>
    <col min="15870" max="15870" width="9.140625" style="49"/>
    <col min="15871" max="15871" width="12.85546875" style="49" customWidth="1"/>
    <col min="15872" max="15873" width="0" style="49" hidden="1" customWidth="1"/>
    <col min="15874" max="15874" width="18.28515625" style="49" customWidth="1"/>
    <col min="15875" max="15875" width="64.85546875" style="49" customWidth="1"/>
    <col min="15876" max="15879" width="9.140625" style="49"/>
    <col min="15880" max="15880" width="14.85546875" style="49" customWidth="1"/>
    <col min="15881" max="16124" width="9.140625" style="49"/>
    <col min="16125" max="16125" width="37.7109375" style="49" customWidth="1"/>
    <col min="16126" max="16126" width="9.140625" style="49"/>
    <col min="16127" max="16127" width="12.85546875" style="49" customWidth="1"/>
    <col min="16128" max="16129" width="0" style="49" hidden="1" customWidth="1"/>
    <col min="16130" max="16130" width="18.28515625" style="49" customWidth="1"/>
    <col min="16131" max="16131" width="64.85546875" style="49" customWidth="1"/>
    <col min="16132" max="16135" width="9.140625" style="49"/>
    <col min="16136" max="16136" width="14.85546875" style="49" customWidth="1"/>
    <col min="16137" max="16384" width="9.140625" style="49"/>
  </cols>
  <sheetData>
    <row r="1" spans="1:44" ht="18.75" x14ac:dyDescent="0.25">
      <c r="L1" s="28" t="s">
        <v>66</v>
      </c>
    </row>
    <row r="2" spans="1:44" ht="18.75" x14ac:dyDescent="0.3">
      <c r="L2" s="14" t="s">
        <v>8</v>
      </c>
    </row>
    <row r="3" spans="1:44" ht="18.75" x14ac:dyDescent="0.3">
      <c r="L3" s="14" t="s">
        <v>65</v>
      </c>
    </row>
    <row r="4" spans="1:44" ht="18.75" x14ac:dyDescent="0.3">
      <c r="K4" s="14"/>
    </row>
    <row r="5" spans="1:44" x14ac:dyDescent="0.25">
      <c r="A5" s="434" t="str">
        <f>'2. паспорт  ТП'!A4:S4</f>
        <v>Год раскрытия информации: 2025 год</v>
      </c>
      <c r="B5" s="434"/>
      <c r="C5" s="434"/>
      <c r="D5" s="434"/>
      <c r="E5" s="434"/>
      <c r="F5" s="434"/>
      <c r="G5" s="434"/>
      <c r="H5" s="434"/>
      <c r="I5" s="434"/>
      <c r="J5" s="434"/>
      <c r="K5" s="434"/>
      <c r="L5" s="434"/>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446" t="s">
        <v>7</v>
      </c>
      <c r="B7" s="446"/>
      <c r="C7" s="446"/>
      <c r="D7" s="446"/>
      <c r="E7" s="446"/>
      <c r="F7" s="446"/>
      <c r="G7" s="446"/>
      <c r="H7" s="446"/>
      <c r="I7" s="446"/>
      <c r="J7" s="446"/>
      <c r="K7" s="446"/>
      <c r="L7" s="446"/>
    </row>
    <row r="8" spans="1:44" ht="18.75" x14ac:dyDescent="0.25">
      <c r="A8" s="446"/>
      <c r="B8" s="446"/>
      <c r="C8" s="446"/>
      <c r="D8" s="446"/>
      <c r="E8" s="446"/>
      <c r="F8" s="446"/>
      <c r="G8" s="446"/>
      <c r="H8" s="446"/>
      <c r="I8" s="446"/>
      <c r="J8" s="446"/>
      <c r="K8" s="446"/>
      <c r="L8" s="446"/>
    </row>
    <row r="9" spans="1:44" x14ac:dyDescent="0.25">
      <c r="A9" s="447" t="str">
        <f>'1. паспорт местоположение'!A9:C9</f>
        <v>Акционерное общество "Россети Янтарь"</v>
      </c>
      <c r="B9" s="447"/>
      <c r="C9" s="447"/>
      <c r="D9" s="447"/>
      <c r="E9" s="447"/>
      <c r="F9" s="447"/>
      <c r="G9" s="447"/>
      <c r="H9" s="447"/>
      <c r="I9" s="447"/>
      <c r="J9" s="447"/>
      <c r="K9" s="447"/>
      <c r="L9" s="447"/>
    </row>
    <row r="10" spans="1:44" x14ac:dyDescent="0.25">
      <c r="A10" s="442" t="s">
        <v>6</v>
      </c>
      <c r="B10" s="442"/>
      <c r="C10" s="442"/>
      <c r="D10" s="442"/>
      <c r="E10" s="442"/>
      <c r="F10" s="442"/>
      <c r="G10" s="442"/>
      <c r="H10" s="442"/>
      <c r="I10" s="442"/>
      <c r="J10" s="442"/>
      <c r="K10" s="442"/>
      <c r="L10" s="442"/>
    </row>
    <row r="11" spans="1:44" ht="18.75" x14ac:dyDescent="0.25">
      <c r="A11" s="446"/>
      <c r="B11" s="446"/>
      <c r="C11" s="446"/>
      <c r="D11" s="446"/>
      <c r="E11" s="446"/>
      <c r="F11" s="446"/>
      <c r="G11" s="446"/>
      <c r="H11" s="446"/>
      <c r="I11" s="446"/>
      <c r="J11" s="446"/>
      <c r="K11" s="446"/>
      <c r="L11" s="446"/>
    </row>
    <row r="12" spans="1:44" x14ac:dyDescent="0.25">
      <c r="A12" s="447" t="str">
        <f>'1. паспорт местоположение'!A12:C12</f>
        <v>O_НМА-15-7</v>
      </c>
      <c r="B12" s="447"/>
      <c r="C12" s="447"/>
      <c r="D12" s="447"/>
      <c r="E12" s="447"/>
      <c r="F12" s="447"/>
      <c r="G12" s="447"/>
      <c r="H12" s="447"/>
      <c r="I12" s="447"/>
      <c r="J12" s="447"/>
      <c r="K12" s="447"/>
      <c r="L12" s="447"/>
    </row>
    <row r="13" spans="1:44" x14ac:dyDescent="0.25">
      <c r="A13" s="442" t="s">
        <v>5</v>
      </c>
      <c r="B13" s="442"/>
      <c r="C13" s="442"/>
      <c r="D13" s="442"/>
      <c r="E13" s="442"/>
      <c r="F13" s="442"/>
      <c r="G13" s="442"/>
      <c r="H13" s="442"/>
      <c r="I13" s="442"/>
      <c r="J13" s="442"/>
      <c r="K13" s="442"/>
      <c r="L13" s="442"/>
    </row>
    <row r="14" spans="1:44" ht="18.75" x14ac:dyDescent="0.25">
      <c r="A14" s="448"/>
      <c r="B14" s="448"/>
      <c r="C14" s="448"/>
      <c r="D14" s="448"/>
      <c r="E14" s="448"/>
      <c r="F14" s="448"/>
      <c r="G14" s="448"/>
      <c r="H14" s="448"/>
      <c r="I14" s="448"/>
      <c r="J14" s="448"/>
      <c r="K14" s="448"/>
      <c r="L14" s="448"/>
    </row>
    <row r="15" spans="1:44" ht="102" customHeight="1" x14ac:dyDescent="0.25">
      <c r="A15" s="509" t="str">
        <f>'1. паспорт местоположение'!A15</f>
        <v>Доработка единой интеграционной технологической платформы АО "Россети Янтарь" на базе РС-20  в части реализации модуля отключения электроэнергии (ЕИР: отключения э/э)</v>
      </c>
      <c r="B15" s="509"/>
      <c r="C15" s="509"/>
      <c r="D15" s="509"/>
      <c r="E15" s="509"/>
      <c r="F15" s="509"/>
      <c r="G15" s="509"/>
      <c r="H15" s="509"/>
      <c r="I15" s="509"/>
      <c r="J15" s="509"/>
      <c r="K15" s="509"/>
      <c r="L15" s="509"/>
    </row>
    <row r="16" spans="1:44" x14ac:dyDescent="0.25">
      <c r="A16" s="442" t="s">
        <v>4</v>
      </c>
      <c r="B16" s="442"/>
      <c r="C16" s="442"/>
      <c r="D16" s="442"/>
      <c r="E16" s="442"/>
      <c r="F16" s="442"/>
      <c r="G16" s="442"/>
      <c r="H16" s="442"/>
      <c r="I16" s="442"/>
      <c r="J16" s="442"/>
      <c r="K16" s="442"/>
      <c r="L16" s="442"/>
    </row>
    <row r="17" spans="1:12" ht="15.75" customHeight="1" x14ac:dyDescent="0.25">
      <c r="L17" s="74"/>
    </row>
    <row r="18" spans="1:12" x14ac:dyDescent="0.25">
      <c r="K18" s="73"/>
    </row>
    <row r="19" spans="1:12" ht="15.75" customHeight="1" x14ac:dyDescent="0.25">
      <c r="A19" s="508" t="s">
        <v>486</v>
      </c>
      <c r="B19" s="508"/>
      <c r="C19" s="508"/>
      <c r="D19" s="508"/>
      <c r="E19" s="508"/>
      <c r="F19" s="508"/>
      <c r="G19" s="508"/>
      <c r="H19" s="508"/>
      <c r="I19" s="508"/>
      <c r="J19" s="508"/>
      <c r="K19" s="508"/>
      <c r="L19" s="508"/>
    </row>
    <row r="20" spans="1:12" x14ac:dyDescent="0.25">
      <c r="A20" s="51"/>
      <c r="B20" s="51"/>
      <c r="C20" s="72"/>
      <c r="D20" s="72"/>
      <c r="E20" s="72"/>
      <c r="F20" s="72"/>
      <c r="G20" s="72"/>
      <c r="H20" s="72"/>
      <c r="I20" s="72"/>
      <c r="J20" s="72"/>
      <c r="K20" s="72"/>
      <c r="L20" s="72"/>
    </row>
    <row r="21" spans="1:12" ht="28.5" customHeight="1" x14ac:dyDescent="0.25">
      <c r="A21" s="510" t="s">
        <v>218</v>
      </c>
      <c r="B21" s="510" t="s">
        <v>217</v>
      </c>
      <c r="C21" s="516" t="s">
        <v>418</v>
      </c>
      <c r="D21" s="516"/>
      <c r="E21" s="516"/>
      <c r="F21" s="516"/>
      <c r="G21" s="516"/>
      <c r="H21" s="516"/>
      <c r="I21" s="511" t="s">
        <v>216</v>
      </c>
      <c r="J21" s="513" t="s">
        <v>420</v>
      </c>
      <c r="K21" s="510" t="s">
        <v>215</v>
      </c>
      <c r="L21" s="512" t="s">
        <v>419</v>
      </c>
    </row>
    <row r="22" spans="1:12" ht="58.5" customHeight="1" x14ac:dyDescent="0.25">
      <c r="A22" s="510"/>
      <c r="B22" s="510"/>
      <c r="C22" s="517" t="s">
        <v>2</v>
      </c>
      <c r="D22" s="517"/>
      <c r="E22" s="517" t="s">
        <v>9</v>
      </c>
      <c r="F22" s="517"/>
      <c r="G22" s="517" t="s">
        <v>179</v>
      </c>
      <c r="H22" s="517"/>
      <c r="I22" s="511"/>
      <c r="J22" s="514"/>
      <c r="K22" s="510"/>
      <c r="L22" s="512"/>
    </row>
    <row r="23" spans="1:12" ht="31.5" x14ac:dyDescent="0.25">
      <c r="A23" s="510"/>
      <c r="B23" s="510"/>
      <c r="C23" s="71" t="s">
        <v>214</v>
      </c>
      <c r="D23" s="71" t="s">
        <v>213</v>
      </c>
      <c r="E23" s="71" t="s">
        <v>214</v>
      </c>
      <c r="F23" s="71" t="s">
        <v>213</v>
      </c>
      <c r="G23" s="71" t="s">
        <v>214</v>
      </c>
      <c r="H23" s="71" t="s">
        <v>213</v>
      </c>
      <c r="I23" s="511"/>
      <c r="J23" s="515"/>
      <c r="K23" s="510"/>
      <c r="L23" s="512"/>
    </row>
    <row r="24" spans="1:12" x14ac:dyDescent="0.25">
      <c r="A24" s="56">
        <v>1</v>
      </c>
      <c r="B24" s="56">
        <v>2</v>
      </c>
      <c r="C24" s="71">
        <v>3</v>
      </c>
      <c r="D24" s="71">
        <v>4</v>
      </c>
      <c r="E24" s="71">
        <v>5</v>
      </c>
      <c r="F24" s="71">
        <v>6</v>
      </c>
      <c r="G24" s="71">
        <v>7</v>
      </c>
      <c r="H24" s="71">
        <v>8</v>
      </c>
      <c r="I24" s="71">
        <v>9</v>
      </c>
      <c r="J24" s="71">
        <v>10</v>
      </c>
      <c r="K24" s="71">
        <v>11</v>
      </c>
      <c r="L24" s="71">
        <v>12</v>
      </c>
    </row>
    <row r="25" spans="1:12" x14ac:dyDescent="0.25">
      <c r="A25" s="65">
        <v>1</v>
      </c>
      <c r="B25" s="66" t="s">
        <v>212</v>
      </c>
      <c r="C25" s="69"/>
      <c r="D25" s="69"/>
      <c r="E25" s="69"/>
      <c r="F25" s="69"/>
      <c r="G25" s="69"/>
      <c r="H25" s="69"/>
      <c r="I25" s="69"/>
      <c r="J25" s="69"/>
      <c r="K25" s="63"/>
      <c r="L25" s="82"/>
    </row>
    <row r="26" spans="1:12" ht="21.75" customHeight="1" x14ac:dyDescent="0.25">
      <c r="A26" s="65" t="s">
        <v>211</v>
      </c>
      <c r="B26" s="70" t="s">
        <v>425</v>
      </c>
      <c r="C26" s="188" t="s">
        <v>551</v>
      </c>
      <c r="D26" s="188" t="s">
        <v>551</v>
      </c>
      <c r="E26" s="188" t="s">
        <v>551</v>
      </c>
      <c r="F26" s="188" t="s">
        <v>551</v>
      </c>
      <c r="G26" s="188" t="s">
        <v>551</v>
      </c>
      <c r="H26" s="188" t="s">
        <v>551</v>
      </c>
      <c r="I26" s="188"/>
      <c r="J26" s="69"/>
      <c r="K26" s="63"/>
      <c r="L26" s="63"/>
    </row>
    <row r="27" spans="1:12" s="52" customFormat="1" ht="39" customHeight="1" x14ac:dyDescent="0.25">
      <c r="A27" s="65" t="s">
        <v>210</v>
      </c>
      <c r="B27" s="70" t="s">
        <v>427</v>
      </c>
      <c r="C27" s="188" t="s">
        <v>551</v>
      </c>
      <c r="D27" s="188" t="s">
        <v>551</v>
      </c>
      <c r="E27" s="188" t="s">
        <v>551</v>
      </c>
      <c r="F27" s="188" t="s">
        <v>551</v>
      </c>
      <c r="G27" s="188" t="s">
        <v>551</v>
      </c>
      <c r="H27" s="188" t="s">
        <v>551</v>
      </c>
      <c r="I27" s="188"/>
      <c r="J27" s="69"/>
      <c r="K27" s="63"/>
      <c r="L27" s="63"/>
    </row>
    <row r="28" spans="1:12" s="52" customFormat="1" ht="70.5" customHeight="1" x14ac:dyDescent="0.25">
      <c r="A28" s="65" t="s">
        <v>426</v>
      </c>
      <c r="B28" s="70" t="s">
        <v>431</v>
      </c>
      <c r="C28" s="188" t="s">
        <v>551</v>
      </c>
      <c r="D28" s="188" t="s">
        <v>551</v>
      </c>
      <c r="E28" s="188" t="s">
        <v>551</v>
      </c>
      <c r="F28" s="188" t="s">
        <v>551</v>
      </c>
      <c r="G28" s="188" t="s">
        <v>551</v>
      </c>
      <c r="H28" s="188" t="s">
        <v>551</v>
      </c>
      <c r="I28" s="188"/>
      <c r="J28" s="69"/>
      <c r="K28" s="63"/>
      <c r="L28" s="63"/>
    </row>
    <row r="29" spans="1:12" s="52" customFormat="1" ht="54" customHeight="1" x14ac:dyDescent="0.25">
      <c r="A29" s="65" t="s">
        <v>209</v>
      </c>
      <c r="B29" s="70" t="s">
        <v>430</v>
      </c>
      <c r="C29" s="188" t="s">
        <v>551</v>
      </c>
      <c r="D29" s="188" t="s">
        <v>551</v>
      </c>
      <c r="E29" s="188" t="s">
        <v>551</v>
      </c>
      <c r="F29" s="188" t="s">
        <v>551</v>
      </c>
      <c r="G29" s="188" t="s">
        <v>551</v>
      </c>
      <c r="H29" s="188" t="s">
        <v>551</v>
      </c>
      <c r="I29" s="188"/>
      <c r="J29" s="69"/>
      <c r="K29" s="63"/>
      <c r="L29" s="63"/>
    </row>
    <row r="30" spans="1:12" s="52" customFormat="1" ht="42" customHeight="1" x14ac:dyDescent="0.25">
      <c r="A30" s="65" t="s">
        <v>208</v>
      </c>
      <c r="B30" s="70" t="s">
        <v>432</v>
      </c>
      <c r="C30" s="188" t="s">
        <v>551</v>
      </c>
      <c r="D30" s="188" t="s">
        <v>551</v>
      </c>
      <c r="E30" s="188" t="s">
        <v>551</v>
      </c>
      <c r="F30" s="188" t="s">
        <v>551</v>
      </c>
      <c r="G30" s="188" t="s">
        <v>551</v>
      </c>
      <c r="H30" s="188" t="s">
        <v>551</v>
      </c>
      <c r="I30" s="188"/>
      <c r="J30" s="69"/>
      <c r="K30" s="63"/>
      <c r="L30" s="63"/>
    </row>
    <row r="31" spans="1:12" s="52" customFormat="1" ht="37.5" customHeight="1" x14ac:dyDescent="0.25">
      <c r="A31" s="65" t="s">
        <v>207</v>
      </c>
      <c r="B31" s="64" t="s">
        <v>428</v>
      </c>
      <c r="C31" s="188" t="s">
        <v>551</v>
      </c>
      <c r="D31" s="188" t="s">
        <v>551</v>
      </c>
      <c r="E31" s="188" t="s">
        <v>551</v>
      </c>
      <c r="F31" s="188" t="s">
        <v>551</v>
      </c>
      <c r="G31" s="188" t="s">
        <v>551</v>
      </c>
      <c r="H31" s="188" t="s">
        <v>551</v>
      </c>
      <c r="I31" s="188"/>
      <c r="J31" s="69"/>
      <c r="K31" s="63"/>
      <c r="L31" s="63"/>
    </row>
    <row r="32" spans="1:12" s="52" customFormat="1" ht="31.5" x14ac:dyDescent="0.25">
      <c r="A32" s="65" t="s">
        <v>205</v>
      </c>
      <c r="B32" s="64" t="s">
        <v>433</v>
      </c>
      <c r="C32" s="188" t="s">
        <v>551</v>
      </c>
      <c r="D32" s="188" t="s">
        <v>551</v>
      </c>
      <c r="E32" s="188" t="s">
        <v>551</v>
      </c>
      <c r="F32" s="188" t="s">
        <v>551</v>
      </c>
      <c r="G32" s="188" t="s">
        <v>551</v>
      </c>
      <c r="H32" s="188" t="s">
        <v>551</v>
      </c>
      <c r="I32" s="188"/>
      <c r="J32" s="69"/>
      <c r="K32" s="63"/>
      <c r="L32" s="63"/>
    </row>
    <row r="33" spans="1:12" s="52" customFormat="1" ht="37.5" customHeight="1" x14ac:dyDescent="0.25">
      <c r="A33" s="65" t="s">
        <v>444</v>
      </c>
      <c r="B33" s="64" t="s">
        <v>361</v>
      </c>
      <c r="C33" s="188" t="s">
        <v>551</v>
      </c>
      <c r="D33" s="188" t="s">
        <v>551</v>
      </c>
      <c r="E33" s="188" t="s">
        <v>551</v>
      </c>
      <c r="F33" s="188" t="s">
        <v>551</v>
      </c>
      <c r="G33" s="188" t="s">
        <v>551</v>
      </c>
      <c r="H33" s="188" t="s">
        <v>551</v>
      </c>
      <c r="I33" s="188"/>
      <c r="J33" s="69"/>
      <c r="K33" s="63"/>
      <c r="L33" s="63"/>
    </row>
    <row r="34" spans="1:12" s="52" customFormat="1" ht="47.25" customHeight="1" x14ac:dyDescent="0.25">
      <c r="A34" s="65" t="s">
        <v>445</v>
      </c>
      <c r="B34" s="64" t="s">
        <v>437</v>
      </c>
      <c r="C34" s="188" t="s">
        <v>551</v>
      </c>
      <c r="D34" s="188" t="s">
        <v>551</v>
      </c>
      <c r="E34" s="188" t="s">
        <v>551</v>
      </c>
      <c r="F34" s="188" t="s">
        <v>551</v>
      </c>
      <c r="G34" s="188" t="s">
        <v>551</v>
      </c>
      <c r="H34" s="188" t="s">
        <v>551</v>
      </c>
      <c r="I34" s="188"/>
      <c r="J34" s="68"/>
      <c r="K34" s="68"/>
      <c r="L34" s="63"/>
    </row>
    <row r="35" spans="1:12" s="52" customFormat="1" ht="49.5" customHeight="1" x14ac:dyDescent="0.25">
      <c r="A35" s="65" t="s">
        <v>446</v>
      </c>
      <c r="B35" s="64" t="s">
        <v>206</v>
      </c>
      <c r="C35" s="188" t="s">
        <v>551</v>
      </c>
      <c r="D35" s="188" t="s">
        <v>551</v>
      </c>
      <c r="E35" s="188" t="s">
        <v>551</v>
      </c>
      <c r="F35" s="188" t="s">
        <v>551</v>
      </c>
      <c r="G35" s="188" t="s">
        <v>551</v>
      </c>
      <c r="H35" s="188" t="s">
        <v>551</v>
      </c>
      <c r="I35" s="188"/>
      <c r="J35" s="68"/>
      <c r="K35" s="68"/>
      <c r="L35" s="63"/>
    </row>
    <row r="36" spans="1:12" ht="37.5" customHeight="1" x14ac:dyDescent="0.25">
      <c r="A36" s="65" t="s">
        <v>447</v>
      </c>
      <c r="B36" s="64" t="s">
        <v>429</v>
      </c>
      <c r="C36" s="188" t="s">
        <v>551</v>
      </c>
      <c r="D36" s="188" t="s">
        <v>551</v>
      </c>
      <c r="E36" s="188" t="s">
        <v>551</v>
      </c>
      <c r="F36" s="188" t="s">
        <v>551</v>
      </c>
      <c r="G36" s="188" t="s">
        <v>551</v>
      </c>
      <c r="H36" s="188" t="s">
        <v>551</v>
      </c>
      <c r="I36" s="188"/>
      <c r="J36" s="67"/>
      <c r="K36" s="63"/>
      <c r="L36" s="63"/>
    </row>
    <row r="37" spans="1:12" x14ac:dyDescent="0.25">
      <c r="A37" s="65" t="s">
        <v>448</v>
      </c>
      <c r="B37" s="64" t="s">
        <v>204</v>
      </c>
      <c r="C37" s="188" t="s">
        <v>551</v>
      </c>
      <c r="D37" s="188" t="s">
        <v>551</v>
      </c>
      <c r="E37" s="188" t="s">
        <v>551</v>
      </c>
      <c r="F37" s="188" t="s">
        <v>551</v>
      </c>
      <c r="G37" s="188" t="s">
        <v>551</v>
      </c>
      <c r="H37" s="188" t="s">
        <v>551</v>
      </c>
      <c r="I37" s="188"/>
      <c r="J37" s="67"/>
      <c r="K37" s="63"/>
      <c r="L37" s="63"/>
    </row>
    <row r="38" spans="1:12" x14ac:dyDescent="0.25">
      <c r="A38" s="65" t="s">
        <v>449</v>
      </c>
      <c r="B38" s="66" t="s">
        <v>203</v>
      </c>
      <c r="C38" s="188"/>
      <c r="D38" s="188"/>
      <c r="E38" s="188"/>
      <c r="F38" s="188"/>
      <c r="G38" s="188"/>
      <c r="H38" s="188"/>
      <c r="I38" s="63"/>
      <c r="J38" s="63"/>
      <c r="K38" s="63"/>
      <c r="L38" s="63"/>
    </row>
    <row r="39" spans="1:12" ht="63" x14ac:dyDescent="0.25">
      <c r="A39" s="65">
        <v>2</v>
      </c>
      <c r="B39" s="64" t="s">
        <v>434</v>
      </c>
      <c r="C39" s="188" t="s">
        <v>551</v>
      </c>
      <c r="D39" s="188" t="s">
        <v>551</v>
      </c>
      <c r="E39" s="188" t="s">
        <v>551</v>
      </c>
      <c r="F39" s="188" t="s">
        <v>551</v>
      </c>
      <c r="G39" s="188" t="s">
        <v>551</v>
      </c>
      <c r="H39" s="188" t="s">
        <v>551</v>
      </c>
      <c r="I39" s="188"/>
      <c r="J39" s="63"/>
      <c r="K39" s="63"/>
      <c r="L39" s="63"/>
    </row>
    <row r="40" spans="1:12" ht="33.75" customHeight="1" x14ac:dyDescent="0.25">
      <c r="A40" s="65" t="s">
        <v>202</v>
      </c>
      <c r="B40" s="64" t="s">
        <v>436</v>
      </c>
      <c r="C40" s="340">
        <v>45505</v>
      </c>
      <c r="D40" s="340">
        <v>45534</v>
      </c>
      <c r="E40" s="340">
        <v>45505</v>
      </c>
      <c r="F40" s="340">
        <v>45534</v>
      </c>
      <c r="G40" s="340">
        <v>45505</v>
      </c>
      <c r="H40" s="340">
        <v>45534</v>
      </c>
      <c r="I40" s="188"/>
      <c r="J40" s="63"/>
      <c r="K40" s="63"/>
      <c r="L40" s="63"/>
    </row>
    <row r="41" spans="1:12" ht="63" customHeight="1" x14ac:dyDescent="0.25">
      <c r="A41" s="65" t="s">
        <v>201</v>
      </c>
      <c r="B41" s="66" t="s">
        <v>515</v>
      </c>
      <c r="C41" s="188"/>
      <c r="D41" s="188"/>
      <c r="E41" s="188"/>
      <c r="F41" s="188"/>
      <c r="G41" s="188"/>
      <c r="H41" s="188"/>
      <c r="I41" s="63"/>
      <c r="J41" s="63"/>
      <c r="K41" s="63"/>
      <c r="L41" s="63"/>
    </row>
    <row r="42" spans="1:12" ht="58.5" customHeight="1" x14ac:dyDescent="0.25">
      <c r="A42" s="65">
        <v>3</v>
      </c>
      <c r="B42" s="64" t="s">
        <v>435</v>
      </c>
      <c r="C42" s="188" t="s">
        <v>551</v>
      </c>
      <c r="D42" s="188" t="s">
        <v>551</v>
      </c>
      <c r="E42" s="188" t="s">
        <v>551</v>
      </c>
      <c r="F42" s="188" t="s">
        <v>551</v>
      </c>
      <c r="G42" s="188" t="s">
        <v>551</v>
      </c>
      <c r="H42" s="188" t="s">
        <v>551</v>
      </c>
      <c r="I42" s="188"/>
      <c r="J42" s="63"/>
      <c r="K42" s="63"/>
      <c r="L42" s="63"/>
    </row>
    <row r="43" spans="1:12" ht="34.5" customHeight="1" x14ac:dyDescent="0.25">
      <c r="A43" s="65" t="s">
        <v>200</v>
      </c>
      <c r="B43" s="64" t="s">
        <v>198</v>
      </c>
      <c r="C43" s="318">
        <v>45566</v>
      </c>
      <c r="D43" s="318">
        <v>45597</v>
      </c>
      <c r="E43" s="318">
        <v>45534</v>
      </c>
      <c r="F43" s="318">
        <v>45534</v>
      </c>
      <c r="G43" s="318">
        <v>45566</v>
      </c>
      <c r="H43" s="318">
        <v>45597</v>
      </c>
      <c r="I43" s="188">
        <v>100</v>
      </c>
      <c r="J43" s="63"/>
      <c r="K43" s="63"/>
      <c r="L43" s="63"/>
    </row>
    <row r="44" spans="1:12" ht="24.75" customHeight="1" x14ac:dyDescent="0.25">
      <c r="A44" s="65" t="s">
        <v>199</v>
      </c>
      <c r="B44" s="64" t="s">
        <v>196</v>
      </c>
      <c r="C44" s="188" t="s">
        <v>551</v>
      </c>
      <c r="D44" s="188" t="s">
        <v>551</v>
      </c>
      <c r="E44" s="317" t="s">
        <v>551</v>
      </c>
      <c r="F44" s="317" t="s">
        <v>551</v>
      </c>
      <c r="G44" s="317" t="s">
        <v>551</v>
      </c>
      <c r="H44" s="188" t="s">
        <v>551</v>
      </c>
      <c r="I44" s="188"/>
      <c r="J44" s="63"/>
      <c r="K44" s="63"/>
      <c r="L44" s="63"/>
    </row>
    <row r="45" spans="1:12" ht="90.75" customHeight="1" x14ac:dyDescent="0.25">
      <c r="A45" s="65" t="s">
        <v>197</v>
      </c>
      <c r="B45" s="64" t="s">
        <v>440</v>
      </c>
      <c r="C45" s="317" t="s">
        <v>551</v>
      </c>
      <c r="D45" s="317" t="s">
        <v>551</v>
      </c>
      <c r="E45" s="317" t="s">
        <v>551</v>
      </c>
      <c r="F45" s="317" t="s">
        <v>551</v>
      </c>
      <c r="G45" s="317" t="s">
        <v>551</v>
      </c>
      <c r="H45" s="317" t="s">
        <v>551</v>
      </c>
      <c r="I45" s="188"/>
      <c r="J45" s="63"/>
      <c r="K45" s="63"/>
      <c r="L45" s="63"/>
    </row>
    <row r="46" spans="1:12" ht="167.25" customHeight="1" x14ac:dyDescent="0.25">
      <c r="A46" s="65" t="s">
        <v>195</v>
      </c>
      <c r="B46" s="64" t="s">
        <v>438</v>
      </c>
      <c r="C46" s="317" t="s">
        <v>551</v>
      </c>
      <c r="D46" s="317" t="s">
        <v>551</v>
      </c>
      <c r="E46" s="317" t="s">
        <v>551</v>
      </c>
      <c r="F46" s="317" t="s">
        <v>551</v>
      </c>
      <c r="G46" s="317" t="s">
        <v>551</v>
      </c>
      <c r="H46" s="317" t="s">
        <v>551</v>
      </c>
      <c r="I46" s="188"/>
      <c r="J46" s="63"/>
      <c r="K46" s="63"/>
      <c r="L46" s="63"/>
    </row>
    <row r="47" spans="1:12" ht="30.75" customHeight="1" x14ac:dyDescent="0.25">
      <c r="A47" s="65" t="s">
        <v>193</v>
      </c>
      <c r="B47" s="64" t="s">
        <v>194</v>
      </c>
      <c r="C47" s="317" t="s">
        <v>551</v>
      </c>
      <c r="D47" s="317" t="s">
        <v>551</v>
      </c>
      <c r="E47" s="317" t="s">
        <v>551</v>
      </c>
      <c r="F47" s="317" t="s">
        <v>551</v>
      </c>
      <c r="G47" s="317" t="s">
        <v>551</v>
      </c>
      <c r="H47" s="317" t="s">
        <v>551</v>
      </c>
      <c r="I47" s="188"/>
      <c r="J47" s="63"/>
      <c r="K47" s="63"/>
      <c r="L47" s="63"/>
    </row>
    <row r="48" spans="1:12" ht="37.5" customHeight="1" x14ac:dyDescent="0.25">
      <c r="A48" s="65" t="s">
        <v>450</v>
      </c>
      <c r="B48" s="66" t="s">
        <v>192</v>
      </c>
      <c r="C48" s="318"/>
      <c r="D48" s="318"/>
      <c r="E48" s="63"/>
      <c r="F48" s="63"/>
      <c r="G48" s="318"/>
      <c r="H48" s="318"/>
      <c r="I48" s="63"/>
      <c r="J48" s="63"/>
      <c r="K48" s="63"/>
      <c r="L48" s="63"/>
    </row>
    <row r="49" spans="1:12" ht="35.25" customHeight="1" x14ac:dyDescent="0.25">
      <c r="A49" s="65">
        <v>4</v>
      </c>
      <c r="B49" s="64" t="s">
        <v>190</v>
      </c>
      <c r="C49" s="318">
        <v>45597</v>
      </c>
      <c r="D49" s="318">
        <v>45626</v>
      </c>
      <c r="E49" s="317" t="s">
        <v>551</v>
      </c>
      <c r="F49" s="317" t="s">
        <v>551</v>
      </c>
      <c r="G49" s="318">
        <v>45597</v>
      </c>
      <c r="H49" s="318">
        <v>45626</v>
      </c>
      <c r="I49" s="188"/>
      <c r="J49" s="188"/>
      <c r="K49" s="63"/>
      <c r="L49" s="63"/>
    </row>
    <row r="50" spans="1:12" ht="86.25" customHeight="1" x14ac:dyDescent="0.25">
      <c r="A50" s="65" t="s">
        <v>191</v>
      </c>
      <c r="B50" s="64" t="s">
        <v>439</v>
      </c>
      <c r="C50" s="317" t="s">
        <v>551</v>
      </c>
      <c r="D50" s="317" t="s">
        <v>551</v>
      </c>
      <c r="E50" s="317" t="s">
        <v>551</v>
      </c>
      <c r="F50" s="317" t="s">
        <v>551</v>
      </c>
      <c r="G50" s="317" t="s">
        <v>551</v>
      </c>
      <c r="H50" s="317" t="s">
        <v>551</v>
      </c>
      <c r="I50" s="188"/>
      <c r="J50" s="63"/>
      <c r="K50" s="63"/>
      <c r="L50" s="63"/>
    </row>
    <row r="51" spans="1:12" ht="77.25" customHeight="1" x14ac:dyDescent="0.25">
      <c r="A51" s="65" t="s">
        <v>189</v>
      </c>
      <c r="B51" s="64" t="s">
        <v>441</v>
      </c>
      <c r="C51" s="317" t="s">
        <v>551</v>
      </c>
      <c r="D51" s="317" t="s">
        <v>551</v>
      </c>
      <c r="E51" s="317" t="s">
        <v>551</v>
      </c>
      <c r="F51" s="317" t="s">
        <v>551</v>
      </c>
      <c r="G51" s="317" t="s">
        <v>551</v>
      </c>
      <c r="H51" s="317" t="s">
        <v>551</v>
      </c>
      <c r="I51" s="188"/>
      <c r="J51" s="63"/>
      <c r="K51" s="63"/>
      <c r="L51" s="63"/>
    </row>
    <row r="52" spans="1:12" ht="71.25" customHeight="1" x14ac:dyDescent="0.25">
      <c r="A52" s="65" t="s">
        <v>187</v>
      </c>
      <c r="B52" s="64" t="s">
        <v>188</v>
      </c>
      <c r="C52" s="317" t="s">
        <v>551</v>
      </c>
      <c r="D52" s="317" t="s">
        <v>551</v>
      </c>
      <c r="E52" s="317" t="s">
        <v>551</v>
      </c>
      <c r="F52" s="317" t="s">
        <v>551</v>
      </c>
      <c r="G52" s="317" t="s">
        <v>551</v>
      </c>
      <c r="H52" s="317" t="s">
        <v>551</v>
      </c>
      <c r="I52" s="188"/>
      <c r="J52" s="63"/>
      <c r="K52" s="63"/>
      <c r="L52" s="63"/>
    </row>
    <row r="53" spans="1:12" ht="48" customHeight="1" x14ac:dyDescent="0.25">
      <c r="A53" s="65" t="s">
        <v>185</v>
      </c>
      <c r="B53" s="137" t="s">
        <v>442</v>
      </c>
      <c r="C53" s="318">
        <v>45627</v>
      </c>
      <c r="D53" s="318">
        <v>45657</v>
      </c>
      <c r="E53" s="318">
        <v>45639</v>
      </c>
      <c r="F53" s="318">
        <v>45639</v>
      </c>
      <c r="G53" s="318">
        <v>45627</v>
      </c>
      <c r="H53" s="318">
        <v>45657</v>
      </c>
      <c r="I53" s="188">
        <v>100</v>
      </c>
      <c r="J53" s="188">
        <v>100</v>
      </c>
      <c r="K53" s="63"/>
      <c r="L53" s="63"/>
    </row>
    <row r="54" spans="1:12" ht="46.5" customHeight="1" x14ac:dyDescent="0.25">
      <c r="A54" s="65" t="s">
        <v>443</v>
      </c>
      <c r="B54" s="64" t="s">
        <v>186</v>
      </c>
      <c r="C54" s="188" t="s">
        <v>551</v>
      </c>
      <c r="D54" s="188" t="s">
        <v>551</v>
      </c>
      <c r="E54" s="317" t="s">
        <v>551</v>
      </c>
      <c r="F54" s="317" t="s">
        <v>551</v>
      </c>
      <c r="G54" s="188" t="s">
        <v>551</v>
      </c>
      <c r="H54" s="188" t="s">
        <v>551</v>
      </c>
      <c r="I54" s="188"/>
      <c r="J54" s="63"/>
      <c r="K54" s="63"/>
      <c r="L54" s="6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2025-04-28T07:50:24Z</dcterms:modified>
</cp:coreProperties>
</file>