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E9680E5-9B57-4C99-84AF-E575B15DD4F3}"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B27" i="22" l="1"/>
  <c r="D26" i="5"/>
  <c r="L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D30" i="15"/>
  <c r="D24" i="15"/>
  <c r="N30" i="15"/>
  <c r="N24" i="15"/>
  <c r="L57" i="15"/>
  <c r="L30" i="15"/>
  <c r="L52" i="15" s="1"/>
  <c r="L24" i="15"/>
  <c r="C57" i="15"/>
  <c r="C30" i="15"/>
  <c r="C52" i="15" s="1"/>
  <c r="E52" i="15" s="1"/>
  <c r="C2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25" i="23"/>
  <c r="C40" i="7"/>
  <c r="B81" i="23" l="1"/>
  <c r="C24" i="6"/>
  <c r="C48" i="23" l="1"/>
  <c r="B49" i="23"/>
  <c r="B48" i="23"/>
  <c r="G102" i="23"/>
  <c r="H102" i="23" s="1"/>
  <c r="I102" i="23" s="1"/>
  <c r="J102" i="23" s="1"/>
  <c r="K102" i="23" s="1"/>
  <c r="H48" i="23" s="1"/>
  <c r="G48" i="23" l="1"/>
  <c r="F48" i="23"/>
  <c r="E48" i="23"/>
  <c r="D48" i="23"/>
  <c r="B81" i="22"/>
  <c r="E30" i="15" l="1"/>
  <c r="C67" i="23"/>
  <c r="C67" i="22"/>
  <c r="E24" i="15"/>
  <c r="C65" i="22"/>
  <c r="H30" i="15"/>
  <c r="H24" i="15"/>
  <c r="G30" i="15" l="1"/>
  <c r="G24" i="15"/>
  <c r="A15" i="10" l="1"/>
  <c r="A12" i="10"/>
  <c r="A9" i="10"/>
  <c r="A5" i="10"/>
  <c r="AA30" i="15" l="1"/>
  <c r="Z30" i="15"/>
  <c r="Y30" i="15"/>
  <c r="X30" i="15"/>
  <c r="W30" i="15"/>
  <c r="V30" i="15"/>
  <c r="U30" i="15"/>
  <c r="T30" i="15"/>
  <c r="S30" i="15"/>
  <c r="R30" i="15"/>
  <c r="Q30" i="15"/>
  <c r="P30" i="15"/>
  <c r="O30" i="15"/>
  <c r="M30" i="15"/>
  <c r="K30" i="15"/>
  <c r="J30" i="15"/>
  <c r="AC30" i="15" s="1"/>
  <c r="C49" i="7" s="1"/>
  <c r="C81" i="23"/>
  <c r="AA24" i="15"/>
  <c r="Z24" i="15"/>
  <c r="Y24" i="15"/>
  <c r="X24" i="15"/>
  <c r="W24" i="15"/>
  <c r="V24" i="15"/>
  <c r="U24" i="15"/>
  <c r="T24" i="15"/>
  <c r="S24" i="15"/>
  <c r="R24" i="15"/>
  <c r="Q24" i="15"/>
  <c r="P24" i="15"/>
  <c r="O24" i="15"/>
  <c r="AC24" i="15"/>
  <c r="C48" i="7" s="1"/>
  <c r="M24" i="15"/>
  <c r="AB24" i="15"/>
  <c r="K24" i="15"/>
  <c r="J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I30" i="15"/>
  <c r="AC29" i="15"/>
  <c r="AB29" i="15"/>
  <c r="AC28" i="15"/>
  <c r="AB28" i="15"/>
  <c r="AC27" i="15"/>
  <c r="AB27" i="15"/>
  <c r="AC26" i="15"/>
  <c r="AB26" i="15"/>
  <c r="AC25" i="15"/>
  <c r="AB25" i="15"/>
  <c r="I24" i="15"/>
  <c r="AB52" i="15" l="1"/>
  <c r="AB30" i="15"/>
  <c r="AB31" i="15"/>
  <c r="AB50" i="15"/>
  <c r="AB57" i="15" l="1"/>
  <c r="B85" i="23" l="1"/>
  <c r="B103" i="23"/>
  <c r="B39" i="22" l="1"/>
  <c r="A12" i="6" l="1"/>
  <c r="C73" i="23" l="1"/>
  <c r="D73" i="23" s="1"/>
  <c r="E73" i="23" s="1"/>
  <c r="F73" i="23" s="1"/>
  <c r="G73" i="23" s="1"/>
  <c r="H73" i="23" s="1"/>
  <c r="I73" i="23" s="1"/>
  <c r="J73" i="23" s="1"/>
  <c r="K73" i="23" s="1"/>
  <c r="L73" i="23" s="1"/>
  <c r="B67" i="22" l="1"/>
  <c r="B65" i="22"/>
  <c r="B54" i="22"/>
  <c r="B32" i="22"/>
  <c r="B34" i="22" l="1"/>
  <c r="B51" i="22" l="1"/>
  <c r="B43" i="22"/>
  <c r="B66" i="22"/>
  <c r="B47" i="22"/>
  <c r="B64" i="22"/>
  <c r="B56" i="22"/>
  <c r="B37" i="22"/>
  <c r="B29" i="22"/>
  <c r="B30" i="22" l="1"/>
  <c r="B59" i="22" s="1"/>
  <c r="B62" i="22"/>
  <c r="A15" i="23"/>
  <c r="A12" i="23"/>
  <c r="A9" i="23"/>
  <c r="A5" i="23"/>
  <c r="C101" i="23"/>
  <c r="D101" i="23" s="1"/>
  <c r="E101" i="23" s="1"/>
  <c r="F101" i="23" s="1"/>
  <c r="G101" i="23" s="1"/>
  <c r="H101" i="23" s="1"/>
  <c r="I101" i="23" s="1"/>
  <c r="J101" i="23" s="1"/>
  <c r="K101" i="23" s="1"/>
  <c r="L101" i="23" s="1"/>
  <c r="M101" i="23" s="1"/>
  <c r="N101" i="23" s="1"/>
  <c r="O101" i="23" s="1"/>
  <c r="P101" i="23" s="1"/>
  <c r="Q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C103" i="23"/>
  <c r="C80" i="23"/>
  <c r="E85" i="23"/>
  <c r="F58" i="23"/>
  <c r="E52" i="23"/>
  <c r="E47" i="23"/>
  <c r="E74" i="23"/>
  <c r="D85" i="23"/>
  <c r="D76" i="23" l="1"/>
  <c r="F67" i="23"/>
  <c r="G67" i="23" s="1"/>
  <c r="H67" i="23" s="1"/>
  <c r="B70" i="23"/>
  <c r="B71" i="23" s="1"/>
  <c r="D103" i="23"/>
  <c r="E59" i="23"/>
  <c r="E80" i="23" s="1"/>
  <c r="G58" i="23"/>
  <c r="F74" i="23"/>
  <c r="F52" i="23"/>
  <c r="F47" i="23"/>
  <c r="D55" i="23"/>
  <c r="C82" i="23"/>
  <c r="C56" i="23"/>
  <c r="C69" i="23" s="1"/>
  <c r="G76" i="23" l="1"/>
  <c r="F59" i="23"/>
  <c r="F80" i="23" s="1"/>
  <c r="C77" i="23"/>
  <c r="B78" i="23"/>
  <c r="D82" i="23"/>
  <c r="D56" i="23"/>
  <c r="D69" i="23" s="1"/>
  <c r="I67" i="23"/>
  <c r="H76" i="23"/>
  <c r="G74" i="23"/>
  <c r="G47" i="23"/>
  <c r="H58" i="23"/>
  <c r="G52" i="23"/>
  <c r="B72" i="23"/>
  <c r="E53" i="23"/>
  <c r="G85" i="23"/>
  <c r="F85" i="23"/>
  <c r="F103" i="23" l="1"/>
  <c r="C49" i="23" s="1"/>
  <c r="C61" i="23" s="1"/>
  <c r="C60" i="23" s="1"/>
  <c r="C66" i="23" s="1"/>
  <c r="C68" i="23" s="1"/>
  <c r="G59" i="23"/>
  <c r="D77" i="23"/>
  <c r="E55" i="23"/>
  <c r="F53" i="23" s="1"/>
  <c r="J67" i="23"/>
  <c r="I76" i="23"/>
  <c r="H85" i="23"/>
  <c r="H74" i="23"/>
  <c r="H52" i="23"/>
  <c r="H47" i="23"/>
  <c r="I58" i="23"/>
  <c r="C75" i="23" l="1"/>
  <c r="C70" i="23"/>
  <c r="C71" i="23" s="1"/>
  <c r="C72" i="23" s="1"/>
  <c r="G80" i="23"/>
  <c r="H59" i="23"/>
  <c r="H80" i="23" s="1"/>
  <c r="G103" i="23"/>
  <c r="D49" i="23" s="1"/>
  <c r="D61" i="23" s="1"/>
  <c r="D60" i="23" s="1"/>
  <c r="D66" i="23" s="1"/>
  <c r="D68" i="23" s="1"/>
  <c r="D75" i="23" s="1"/>
  <c r="F55" i="23"/>
  <c r="J58" i="23"/>
  <c r="I52" i="23"/>
  <c r="I74" i="23"/>
  <c r="I47" i="23"/>
  <c r="J76" i="23"/>
  <c r="K67" i="23"/>
  <c r="E82" i="23"/>
  <c r="E56" i="23"/>
  <c r="E69" i="23" s="1"/>
  <c r="D70" i="23" l="1"/>
  <c r="D71" i="23" s="1"/>
  <c r="C78" i="23"/>
  <c r="D78" i="23" s="1"/>
  <c r="H103" i="23"/>
  <c r="E49" i="23" s="1"/>
  <c r="E61" i="23" s="1"/>
  <c r="E60" i="23" s="1"/>
  <c r="E66" i="23" s="1"/>
  <c r="E68" i="23" s="1"/>
  <c r="E75" i="23" s="1"/>
  <c r="I59" i="23"/>
  <c r="K76" i="23"/>
  <c r="L67" i="23"/>
  <c r="J85" i="23"/>
  <c r="I85" i="23"/>
  <c r="J52" i="23"/>
  <c r="K58" i="23"/>
  <c r="J74" i="23"/>
  <c r="J47" i="23"/>
  <c r="F56" i="23"/>
  <c r="F69" i="23" s="1"/>
  <c r="F82" i="23"/>
  <c r="E77" i="23"/>
  <c r="G53" i="23"/>
  <c r="D72" i="23" l="1"/>
  <c r="E70" i="23"/>
  <c r="E71" i="23" s="1"/>
  <c r="I103" i="23"/>
  <c r="F49" i="23" s="1"/>
  <c r="F61" i="23" s="1"/>
  <c r="F60" i="23" s="1"/>
  <c r="F66" i="23" s="1"/>
  <c r="F68" i="23" s="1"/>
  <c r="F75" i="23" s="1"/>
  <c r="I80" i="23"/>
  <c r="J59" i="23"/>
  <c r="L102" i="23"/>
  <c r="I48" i="23" s="1"/>
  <c r="F77" i="23"/>
  <c r="L58" i="23"/>
  <c r="K74" i="23"/>
  <c r="K52" i="23"/>
  <c r="K47" i="23"/>
  <c r="L76" i="23"/>
  <c r="G55" i="23"/>
  <c r="H53" i="23" s="1"/>
  <c r="F70" i="23" l="1"/>
  <c r="F71" i="23" s="1"/>
  <c r="K59" i="23"/>
  <c r="J80" i="23"/>
  <c r="J103" i="23"/>
  <c r="G49" i="23" s="1"/>
  <c r="G61" i="23" s="1"/>
  <c r="G60" i="23" s="1"/>
  <c r="G66" i="23" s="1"/>
  <c r="G68" i="23" s="1"/>
  <c r="G75" i="23" s="1"/>
  <c r="M102" i="23"/>
  <c r="H55" i="23"/>
  <c r="L74" i="23"/>
  <c r="L47" i="23"/>
  <c r="L52" i="23"/>
  <c r="E78" i="23"/>
  <c r="G82" i="23"/>
  <c r="G56" i="23"/>
  <c r="G69" i="23" s="1"/>
  <c r="K85" i="23"/>
  <c r="E72" i="23"/>
  <c r="J48" i="23" l="1"/>
  <c r="N102" i="23"/>
  <c r="K80" i="23"/>
  <c r="K103" i="23"/>
  <c r="H49" i="23" s="1"/>
  <c r="H61" i="23" s="1"/>
  <c r="H60" i="23" s="1"/>
  <c r="H66" i="23" s="1"/>
  <c r="H68" i="23" s="1"/>
  <c r="H75" i="23" s="1"/>
  <c r="L59" i="23"/>
  <c r="H82" i="23"/>
  <c r="H56" i="23"/>
  <c r="H69" i="23" s="1"/>
  <c r="I53" i="23"/>
  <c r="F72" i="23"/>
  <c r="G77" i="23"/>
  <c r="G70" i="23"/>
  <c r="F78" i="23"/>
  <c r="L85" i="23"/>
  <c r="K48" i="23" l="1"/>
  <c r="O102" i="23"/>
  <c r="L80" i="23"/>
  <c r="L103" i="23"/>
  <c r="I49" i="23" s="1"/>
  <c r="I61" i="23" s="1"/>
  <c r="I60" i="23" s="1"/>
  <c r="I66" i="23" s="1"/>
  <c r="I68" i="23" s="1"/>
  <c r="I75" i="23" s="1"/>
  <c r="H77" i="23"/>
  <c r="H70" i="23"/>
  <c r="I55" i="23"/>
  <c r="J53" i="23" s="1"/>
  <c r="G71" i="23"/>
  <c r="G72" i="23" s="1"/>
  <c r="P102" i="23" l="1"/>
  <c r="Q102" i="23" s="1"/>
  <c r="L48" i="23"/>
  <c r="M103" i="23"/>
  <c r="H71" i="23"/>
  <c r="H72" i="23" s="1"/>
  <c r="J55" i="23"/>
  <c r="G78" i="23"/>
  <c r="I82" i="23"/>
  <c r="I56" i="23"/>
  <c r="I69" i="23" s="1"/>
  <c r="J49" i="23" l="1"/>
  <c r="J61" i="23" s="1"/>
  <c r="J60" i="23" s="1"/>
  <c r="J66" i="23" s="1"/>
  <c r="J68" i="23" s="1"/>
  <c r="J75" i="23" s="1"/>
  <c r="N103" i="23"/>
  <c r="I77" i="23"/>
  <c r="I70" i="23"/>
  <c r="J56" i="23"/>
  <c r="J69" i="23" s="1"/>
  <c r="J82" i="23"/>
  <c r="H78" i="23"/>
  <c r="K53" i="23"/>
  <c r="K49" i="23" l="1"/>
  <c r="K61" i="23" s="1"/>
  <c r="K60" i="23" s="1"/>
  <c r="K66" i="23" s="1"/>
  <c r="K68" i="23" s="1"/>
  <c r="K75" i="23" s="1"/>
  <c r="O103" i="23"/>
  <c r="J77" i="23"/>
  <c r="J70" i="23"/>
  <c r="I71" i="23"/>
  <c r="I78" i="23" s="1"/>
  <c r="K55" i="23"/>
  <c r="L53" i="23" s="1"/>
  <c r="P103" i="23" l="1"/>
  <c r="Q103" i="23" s="1"/>
  <c r="L49" i="23"/>
  <c r="L61" i="23" s="1"/>
  <c r="L60" i="23" s="1"/>
  <c r="L66" i="23" s="1"/>
  <c r="L68" i="23" s="1"/>
  <c r="L75" i="23" s="1"/>
  <c r="I72" i="23"/>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B79" i="22"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D79" i="23" s="1"/>
  <c r="B83" i="23"/>
  <c r="B86" i="23" s="1"/>
  <c r="B87" i="23" s="1"/>
  <c r="B90" i="23" s="1"/>
  <c r="B84" i="23" l="1"/>
  <c r="B89" i="23" s="1"/>
  <c r="C83" i="23"/>
  <c r="C86" i="23" s="1"/>
  <c r="C87" i="23" s="1"/>
  <c r="C90" i="23" s="1"/>
  <c r="E79" i="23"/>
  <c r="B88" i="23"/>
  <c r="D83" i="23"/>
  <c r="D86" i="23" s="1"/>
  <c r="D87" i="23" s="1"/>
  <c r="C88" i="23" l="1"/>
  <c r="C84" i="23"/>
  <c r="C89" i="23" s="1"/>
  <c r="D84" i="23"/>
  <c r="D88" i="23"/>
  <c r="D90" i="23"/>
  <c r="E83" i="23"/>
  <c r="F79" i="23"/>
  <c r="D89" i="23" l="1"/>
  <c r="F83" i="23"/>
  <c r="F84" i="23" s="1"/>
  <c r="G79" i="23"/>
  <c r="G83" i="23" s="1"/>
  <c r="G86" i="23" s="1"/>
  <c r="E86" i="23"/>
  <c r="E88" i="23"/>
  <c r="E84" i="23"/>
  <c r="E89" i="23" s="1"/>
  <c r="G84" i="23" l="1"/>
  <c r="G89" i="23" s="1"/>
  <c r="G88" i="23"/>
  <c r="F89" i="23"/>
  <c r="F86" i="23"/>
  <c r="F87" i="23" s="1"/>
  <c r="F88" i="23"/>
  <c r="E87" i="23"/>
  <c r="E90" i="23" s="1"/>
  <c r="H79" i="23"/>
  <c r="G87" i="23" l="1"/>
  <c r="G90" i="23" s="1"/>
  <c r="F90" i="23"/>
  <c r="H83" i="23"/>
  <c r="I79" i="23"/>
  <c r="I83" i="23" l="1"/>
  <c r="J79" i="23"/>
  <c r="H86" i="23"/>
  <c r="H84" i="23"/>
  <c r="H89" i="23" s="1"/>
  <c r="I88" i="23"/>
  <c r="H88" i="23"/>
  <c r="H87" i="23" l="1"/>
  <c r="H90" i="23" s="1"/>
  <c r="J83" i="23"/>
  <c r="K79" i="23"/>
  <c r="I86" i="23"/>
  <c r="I87" i="23" s="1"/>
  <c r="I84" i="23"/>
  <c r="I89" i="23" s="1"/>
  <c r="I90" i="23" l="1"/>
  <c r="K83" i="23"/>
  <c r="K86" i="23" s="1"/>
  <c r="L79" i="23"/>
  <c r="L83" i="23" s="1"/>
  <c r="L86" i="23" s="1"/>
  <c r="J86" i="23"/>
  <c r="J87" i="23" s="1"/>
  <c r="J90" i="23" s="1"/>
  <c r="K88" i="23"/>
  <c r="J88" i="23"/>
  <c r="J84" i="23"/>
  <c r="J89" i="23" s="1"/>
  <c r="K84" i="23"/>
  <c r="L88" i="23" l="1"/>
  <c r="K87" i="23"/>
  <c r="K90" i="23" s="1"/>
  <c r="K89" i="23"/>
  <c r="L87" i="23"/>
  <c r="G30" i="23" s="1"/>
  <c r="L84" i="23"/>
  <c r="L89" i="23" s="1"/>
  <c r="G28" i="23" l="1"/>
  <c r="L90" i="23"/>
  <c r="G29" i="23" s="1"/>
</calcChain>
</file>

<file path=xl/sharedStrings.xml><?xml version="1.0" encoding="utf-8"?>
<sst xmlns="http://schemas.openxmlformats.org/spreadsheetml/2006/main" count="1032" uniqueCount="576">
  <si>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</si>
  <si>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</si>
  <si>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</si>
  <si>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</si>
  <si>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</si>
  <si>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</si>
  <si>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</si>
  <si>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</si>
  <si>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</si>
  <si>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</si>
  <si>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</si>
  <si>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</si>
  <si>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</si>
  <si>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</si>
  <si>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</si>
  <si>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</si>
  <si>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</si>
  <si>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</si>
  <si>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</si>
  <si>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</si>
  <si>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</si>
  <si>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</si>
  <si>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</si>
  <si>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</si>
  <si>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</si>
  <si>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</si>
  <si>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</si>
  <si>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</si>
  <si>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</si>
  <si>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</si>
  <si>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</si>
  <si>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</si>
  <si>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</si>
  <si>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</si>
  <si>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</si>
  <si>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</si>
  <si>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</si>
  <si>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</si>
  <si>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</si>
  <si>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</si>
  <si>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</si>
  <si>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</si>
  <si>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</si>
  <si>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</si>
  <si>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</si>
  <si>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</si>
  <si>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</si>
  <si>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</si>
  <si>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</si>
  <si>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</si>
  <si>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</si>
  <si>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</si>
  <si>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</si>
  <si>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</si>
  <si>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</si>
  <si>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</si>
  <si>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</si>
  <si>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</si>
  <si>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</si>
  <si>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</si>
  <si>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</si>
  <si>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</si>
  <si>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</si>
  <si>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</si>
  <si>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</si>
  <si>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</si>
  <si>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</si>
  <si>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</si>
  <si>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</si>
  <si>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</si>
  <si>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</si>
  <si>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</si>
  <si>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</si>
  <si>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</si>
  <si>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</si>
  <si>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</si>
  <si>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</si>
  <si>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</si>
  <si>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</si>
  <si>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</si>
  <si>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</si>
  <si>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</si>
  <si>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</si>
  <si>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</si>
  <si>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</si>
  <si>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</si>
  <si>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</si>
  <si>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</si>
  <si>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</si>
  <si>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</si>
  <si>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</si>
  <si>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</si>
  <si>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</si>
  <si>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</si>
  <si>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</si>
  <si>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</si>
  <si>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</si>
  <si>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</si>
  <si>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</si>
  <si>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</si>
  <si>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</si>
  <si>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</si>
  <si>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</si>
  <si>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</si>
  <si>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</si>
  <si>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</si>
  <si>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</si>
  <si>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</si>
  <si>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</si>
  <si>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</si>
  <si>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</si>
  <si>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</si>
  <si>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</si>
  <si>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</si>
  <si>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</si>
  <si>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</si>
  <si>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</si>
  <si>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</si>
  <si>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</si>
  <si>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</si>
  <si>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</si>
  <si>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</si>
  <si>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</si>
  <si>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</si>
  <si>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</si>
  <si>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</si>
  <si>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</si>
  <si>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</si>
  <si>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</si>
  <si>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</si>
  <si>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</si>
  <si>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</si>
  <si>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</si>
  <si>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</si>
  <si>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</si>
  <si>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</si>
  <si>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</si>
  <si>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</si>
  <si>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</si>
  <si>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</si>
  <si>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</si>
  <si>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</si>
  <si>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</si>
  <si>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</si>
  <si>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</si>
  <si>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</si>
  <si>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</si>
  <si>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</si>
  <si>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</si>
  <si>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</si>
  <si>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</si>
  <si>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</si>
  <si>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</si>
  <si>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</si>
  <si>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</si>
  <si>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</si>
  <si>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</si>
  <si>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</si>
  <si>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</si>
  <si>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</si>
  <si>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</si>
  <si>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</si>
  <si>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</si>
  <si>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</si>
  <si>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</si>
  <si>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</si>
  <si>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</si>
  <si>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</si>
  <si>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</si>
  <si>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</si>
  <si>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</si>
  <si>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</si>
  <si>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</si>
  <si>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</si>
  <si>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</si>
  <si>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</si>
  <si>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</si>
  <si>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</si>
  <si>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</si>
  <si>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</si>
  <si>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</si>
  <si>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</si>
  <si>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</si>
  <si>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</si>
  <si>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</si>
  <si>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</si>
  <si>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</si>
  <si>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</si>
  <si>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</si>
  <si>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</si>
  <si>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</si>
  <si>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</si>
  <si>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</si>
  <si>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</si>
  <si>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</si>
  <si>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</si>
  <si>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</si>
  <si>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</si>
  <si>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</si>
  <si>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</si>
  <si>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</si>
  <si>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</si>
  <si>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</si>
  <si>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</si>
  <si>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</si>
  <si>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</si>
  <si>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</si>
  <si>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</si>
  <si>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</si>
  <si>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</si>
  <si>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</si>
  <si>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</si>
  <si>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</si>
  <si>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</si>
  <si>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</si>
  <si>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</si>
  <si>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</si>
  <si>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</si>
  <si>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</si>
  <si>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</si>
  <si>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</si>
  <si>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</si>
  <si>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</si>
  <si>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</si>
  <si>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</si>
  <si>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</si>
  <si>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</si>
  <si>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</si>
  <si>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</si>
  <si>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</si>
  <si>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</si>
  <si>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</si>
  <si>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</si>
  <si>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</si>
  <si>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</si>
  <si>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</si>
  <si>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</si>
  <si>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</si>
  <si>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</si>
  <si>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</si>
  <si>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</si>
  <si>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</si>
  <si>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</si>
  <si>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</si>
  <si>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</si>
  <si>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</si>
  <si>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</si>
  <si>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</si>
  <si>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</si>
  <si>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</si>
  <si>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</si>
  <si>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</si>
  <si>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</si>
  <si>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</si>
  <si>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</si>
  <si>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</si>
  <si>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</si>
  <si>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</si>
  <si>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</si>
  <si>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</si>
  <si>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</si>
  <si>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</si>
  <si>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</si>
  <si>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</si>
  <si>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</si>
  <si>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</si>
  <si>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</si>
  <si>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</si>
  <si>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</si>
  <si>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</si>
  <si>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</si>
  <si>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</si>
  <si>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</si>
  <si>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</si>
  <si>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</si>
  <si>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</si>
  <si>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</si>
  <si>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</si>
  <si>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</si>
  <si>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</si>
  <si>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</si>
  <si>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</si>
  <si>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</si>
  <si>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</si>
  <si>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</si>
  <si>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</si>
  <si>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</si>
  <si>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</si>
  <si>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</si>
  <si>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</si>
  <si>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</si>
  <si>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</si>
  <si>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</si>
  <si>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</si>
  <si>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</si>
  <si>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</si>
  <si>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</si>
  <si>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</si>
  <si>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</si>
  <si>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</si>
  <si>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</si>
  <si>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</si>
  <si>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</si>
  <si>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</si>
  <si>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</si>
  <si>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</si>
  <si>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</si>
  <si>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</si>
  <si>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</si>
  <si>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</si>
  <si>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</si>
  <si>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</si>
  <si>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</si>
  <si>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</si>
  <si>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</si>
  <si>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</si>
  <si>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</si>
  <si>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</si>
  <si>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</si>
  <si>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</si>
  <si>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</si>
  <si>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</si>
  <si>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</si>
  <si>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</si>
  <si>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</si>
  <si>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</si>
  <si>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</si>
  <si>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</si>
  <si>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</si>
  <si>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</si>
  <si>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</si>
  <si>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</si>
  <si>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</si>
  <si>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</si>
  <si>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</si>
  <si>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</si>
  <si>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</si>
  <si>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</si>
  <si>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</si>
  <si>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</si>
  <si>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</si>
  <si>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</si>
  <si>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</si>
  <si>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</si>
  <si>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</si>
  <si>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</si>
  <si>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</si>
  <si>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</si>
  <si>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</si>
  <si>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</si>
  <si>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</si>
  <si>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</si>
  <si>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</si>
  <si>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</si>
  <si>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</si>
  <si>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</si>
  <si>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</si>
  <si>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</si>
  <si>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</si>
  <si>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</si>
  <si>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</si>
  <si>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</si>
  <si>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</si>
  <si>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</si>
  <si>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</si>
  <si>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</si>
  <si>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</si>
  <si>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</si>
  <si>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</si>
  <si>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</si>
  <si>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</si>
  <si>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</si>
  <si>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</si>
  <si>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</si>
  <si>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</si>
  <si>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</si>
  <si>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</si>
  <si>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</si>
  <si>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</si>
  <si>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</si>
  <si>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</si>
  <si>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</si>
  <si>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</si>
  <si>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</si>
  <si>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</si>
  <si>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</si>
  <si>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</si>
  <si>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</si>
  <si>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</si>
  <si>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</si>
  <si>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</si>
  <si>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</si>
  <si>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</si>
  <si>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</si>
  <si>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</si>
  <si>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</si>
  <si>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</si>
  <si>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</si>
  <si>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</si>
  <si>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</si>
  <si>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</si>
  <si>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</si>
  <si>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</si>
  <si>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</si>
  <si>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</si>
  <si>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</si>
  <si>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</si>
  <si>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</si>
  <si>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</si>
  <si>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</si>
  <si>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</si>
  <si>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</si>
  <si>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</si>
  <si>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</si>
  <si>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</si>
  <si>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</si>
  <si>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</si>
  <si>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</si>
  <si>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</si>
  <si>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</si>
  <si>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</si>
  <si>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</si>
  <si>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</si>
  <si>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</si>
  <si>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</si>
  <si>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</si>
  <si>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</si>
  <si>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</si>
  <si>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</si>
  <si>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</si>
  <si>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</si>
  <si>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</si>
  <si>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</si>
  <si>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</si>
  <si>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</si>
  <si>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</si>
  <si>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</si>
  <si>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</si>
  <si>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</si>
  <si>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</si>
  <si>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</si>
  <si>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</si>
  <si>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</si>
  <si>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</si>
  <si>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</si>
  <si>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</si>
  <si>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</si>
  <si>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</si>
  <si>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</si>
  <si>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</si>
  <si>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</si>
  <si>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</si>
  <si>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</si>
  <si>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</si>
  <si>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</si>
  <si>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</si>
  <si>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</si>
  <si>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</si>
  <si>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</si>
  <si>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</si>
  <si>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</si>
  <si>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</si>
  <si>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</si>
  <si>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</si>
  <si>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</si>
  <si>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</si>
  <si>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</si>
  <si>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</si>
  <si>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</si>
  <si>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</si>
  <si>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</si>
  <si>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</si>
  <si>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</si>
  <si>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</si>
  <si>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</si>
  <si>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</si>
  <si>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</si>
  <si>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</si>
  <si>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</si>
  <si>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</si>
  <si>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</si>
  <si>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</si>
  <si>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</si>
  <si>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</si>
  <si>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</si>
  <si>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</si>
  <si>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</si>
  <si>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</si>
  <si>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</si>
  <si>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</si>
  <si>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</si>
  <si>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</si>
  <si>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</si>
  <si>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</si>
  <si>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</si>
  <si>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</si>
  <si>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</si>
  <si>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</si>
  <si>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</si>
  <si>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</si>
  <si>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</si>
  <si>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</si>
  <si>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</si>
  <si>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</si>
  <si>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</si>
  <si>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</si>
  <si>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</si>
  <si>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</si>
  <si>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</si>
  <si>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</si>
  <si>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</si>
  <si>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</si>
  <si>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</si>
  <si>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</si>
  <si>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</si>
  <si>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</si>
  <si>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</si>
  <si>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</si>
  <si>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</si>
  <si>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</si>
  <si>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</si>
  <si>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</si>
  <si>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</si>
  <si>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</si>
  <si>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</si>
  <si>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</si>
  <si>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</si>
  <si>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</si>
  <si>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</si>
  <si>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</si>
  <si>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</si>
  <si>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</si>
  <si>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</si>
  <si>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</si>
  <si>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</si>
  <si>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</si>
  <si>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</si>
  <si>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</si>
  <si>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</si>
  <si>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</si>
  <si>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</si>
  <si>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</si>
  <si>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</si>
  <si>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</si>
  <si>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</si>
  <si>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</si>
  <si>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</si>
  <si>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</si>
  <si>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</si>
  <si>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</si>
  <si>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</si>
  <si>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</si>
  <si>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</si>
  <si>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</si>
  <si>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</si>
  <si>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</si>
  <si>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</si>
  <si>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</si>
  <si>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</si>
  <si>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</si>
  <si>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</si>
  <si>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</si>
  <si>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</si>
  <si>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</si>
  <si>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Предложение по корректировке  плана</t>
  </si>
  <si>
    <t>Сметная стоимость проекта в ценах 2025 года с НДС, млн. руб.</t>
  </si>
  <si>
    <t>на основании коммерческих предложений</t>
  </si>
  <si>
    <t>N_92-9-25</t>
  </si>
  <si>
    <t>Акционерное общество "Россети Янтарь" ДЗО  ПАО "Россети"</t>
  </si>
  <si>
    <t>Обновление парка специализированной техники и автотранспорта</t>
  </si>
  <si>
    <t>Факт 2023 года</t>
  </si>
  <si>
    <t>Покупка в 2025 г. девятнадцати легковых автомобилей для перевозки административно-технического, ремонтного и оперативного персонала</t>
  </si>
  <si>
    <t xml:space="preserve">Приобретение 19 легковых автомобилей для административно-технического, ремонтного и оперативного персонала. Обеспечение автотранспортом в соответствии с данном инвестиционным проектом позволит значительно увеличить оперативность выполнения работ по АВР, поиску хищений ЭЭ, организации работ по ТП, допуску ремонтного персонала для выполнения работ на ЭУ, обеспечению соблюдений требований Охраны труда и снижению травмоопасности в случае ДТП.
В настоящее время из-за сильного физического износа в связи с большими пробегами и длительным сроком эксплуатации имеющегося автотранспорта происходят поломки автомобилей. Техническая ненадежность автомобилей может привести к ДТП различной степени тяжести. За период своей эксплуатации автомобили серьезно выработали свой ресурс, компенсировать общий износ всех узлов и механизмов плановыми ремонтами практически не возможно. Частые поломки автомобиля приводят к срыву запланированных работ и простою персонала, а так же из-за отсутствия автомобилей в некоторых подразделениях выезд персонала зачастую организуется совместно с другими подразделениями с одновременным объездом нескольких объектов, что приводит к значительной потере времени на доставку персонала и как следствие очень низкой эффективности выполнения работ. </t>
  </si>
  <si>
    <t>легковой автомобиль - 1,27 млн.руб./шт.</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</si>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</sst>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
      <sz val="10"/>
      <color rgb="FF000000"/>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E6B8B7"/>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7">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1" applyFont="1" applyFill="1" applyBorder="1" applyAlignment="1">
      <alignment vertical="center" wrapText="1"/>
    </xf>
    <xf numFmtId="2" fontId="7" fillId="0" borderId="52" xfId="1" applyNumberFormat="1" applyFont="1" applyFill="1" applyBorder="1" applyAlignment="1">
      <alignment horizontal="left" vertical="center" wrapText="1"/>
    </xf>
    <xf numFmtId="0" fontId="7" fillId="0" borderId="53" xfId="2" applyFont="1" applyFill="1" applyBorder="1" applyAlignment="1">
      <alignment vertical="center" wrapText="1"/>
    </xf>
    <xf numFmtId="0" fontId="7" fillId="0" borderId="54" xfId="1" applyFont="1" applyFill="1" applyBorder="1" applyAlignment="1">
      <alignment vertical="center" wrapText="1"/>
    </xf>
    <xf numFmtId="174" fontId="34" fillId="0" borderId="55" xfId="2" applyNumberFormat="1" applyFont="1" applyFill="1" applyBorder="1" applyAlignment="1">
      <alignment horizontal="center" vertical="center" wrapText="1"/>
    </xf>
    <xf numFmtId="174" fontId="34" fillId="0" borderId="55" xfId="2" applyNumberFormat="1" applyFont="1" applyBorder="1" applyAlignment="1">
      <alignment horizontal="center" vertical="center"/>
    </xf>
    <xf numFmtId="10" fontId="69" fillId="25" borderId="56" xfId="62" applyNumberFormat="1" applyFont="1" applyFill="1" applyBorder="1"/>
    <xf numFmtId="2" fontId="7" fillId="0" borderId="0" xfId="2" applyNumberFormat="1" applyFont="1" applyFill="1"/>
    <xf numFmtId="0" fontId="31" fillId="0" borderId="48"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44" fillId="0" borderId="0" xfId="1" applyFont="1" applyFill="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0" fontId="8" fillId="0" borderId="0" xfId="1" applyFont="1" applyFill="1" applyBorder="1" applyAlignment="1">
      <alignment horizontal="center" vertical="center"/>
    </xf>
    <xf numFmtId="0" fontId="34" fillId="0" borderId="1" xfId="1" applyFont="1" applyFill="1" applyBorder="1" applyAlignment="1">
      <alignment horizontal="center" vertical="center" wrapText="1"/>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49" fontId="7" fillId="0" borderId="0" xfId="62" applyNumberFormat="1" applyFont="1" applyFill="1" applyBorder="1" applyAlignment="1">
      <alignment horizontal="left" vertical="top"/>
    </xf>
    <xf numFmtId="0" fontId="34" fillId="0" borderId="6" xfId="62" applyFont="1" applyFill="1" applyBorder="1" applyAlignment="1">
      <alignment horizontal="center" vertical="center" wrapText="1"/>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0" xfId="50" applyFont="1" applyFill="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center"/>
    </xf>
    <xf numFmtId="0" fontId="34" fillId="0" borderId="0" xfId="2" applyFont="1" applyFill="1" applyAlignment="1">
      <alignment horizontal="center"/>
    </xf>
    <xf numFmtId="0" fontId="33" fillId="0" borderId="20" xfId="49" applyFont="1" applyFill="1" applyBorder="1" applyAlignment="1">
      <alignment horizontal="center"/>
    </xf>
    <xf numFmtId="0" fontId="34" fillId="0" borderId="10" xfId="49" applyFont="1" applyFill="1" applyBorder="1" applyAlignment="1">
      <alignment horizontal="center" vertical="center" wrapText="1"/>
    </xf>
    <xf numFmtId="0" fontId="34" fillId="0" borderId="6"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 xfId="49" applyFont="1" applyFill="1" applyBorder="1" applyAlignment="1" applyProtection="1">
      <alignment horizontal="center" vertical="center" textRotation="90"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xf numFmtId="0" fontId="34" fillId="0" borderId="57" xfId="2" applyFont="1" applyFill="1" applyBorder="1" applyAlignment="1">
      <alignment horizontal="center" vertical="center" wrapText="1"/>
    </xf>
    <xf numFmtId="0" fontId="34" fillId="0" borderId="57" xfId="2" applyFont="1" applyBorder="1" applyAlignment="1">
      <alignment horizontal="center" vertical="center"/>
    </xf>
    <xf numFmtId="0" fontId="31" fillId="0" borderId="58" xfId="2" applyFont="1" applyFill="1" applyBorder="1" applyAlignment="1">
      <alignment horizontal="center" vertical="center" wrapText="1"/>
    </xf>
    <xf numFmtId="0" fontId="34" fillId="0" borderId="59" xfId="52" applyFont="1" applyFill="1" applyBorder="1" applyAlignment="1">
      <alignment horizontal="center" vertical="center"/>
    </xf>
    <xf numFmtId="0" fontId="34" fillId="0" borderId="60" xfId="52" applyFont="1" applyFill="1" applyBorder="1" applyAlignment="1">
      <alignment horizontal="center" vertical="center"/>
    </xf>
    <xf numFmtId="0" fontId="34" fillId="0" borderId="57" xfId="52" applyFont="1" applyFill="1" applyBorder="1" applyAlignment="1">
      <alignment horizontal="center" vertical="center" wrapText="1"/>
    </xf>
    <xf numFmtId="0" fontId="34" fillId="0" borderId="58" xfId="2" applyFont="1" applyFill="1" applyBorder="1" applyAlignment="1">
      <alignment horizontal="center" vertical="center" wrapText="1"/>
    </xf>
    <xf numFmtId="0" fontId="7" fillId="0" borderId="58" xfId="2" applyFont="1" applyFill="1" applyBorder="1" applyAlignment="1">
      <alignment horizontal="center" vertical="center" wrapText="1"/>
    </xf>
    <xf numFmtId="0" fontId="34" fillId="0" borderId="57" xfId="2" applyFont="1" applyFill="1" applyBorder="1" applyAlignment="1">
      <alignment horizontal="center" vertical="center" textRotation="90" wrapText="1"/>
    </xf>
    <xf numFmtId="0" fontId="34" fillId="0" borderId="57" xfId="2" applyFont="1" applyFill="1" applyBorder="1" applyAlignment="1">
      <alignment horizontal="center" vertical="center" wrapText="1"/>
    </xf>
    <xf numFmtId="174" fontId="34" fillId="0" borderId="57" xfId="2" applyNumberFormat="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-27458757.775360581</c:v>
                </c:pt>
                <c:pt idx="1">
                  <c:v>-268677.55076931522</c:v>
                </c:pt>
                <c:pt idx="2">
                  <c:v>-250944.77610111507</c:v>
                </c:pt>
                <c:pt idx="3">
                  <c:v>-234382.36827797751</c:v>
                </c:pt>
                <c:pt idx="4">
                  <c:v>-218913.08284280967</c:v>
                </c:pt>
                <c:pt idx="5">
                  <c:v>-204464.7734888749</c:v>
                </c:pt>
                <c:pt idx="6">
                  <c:v>-190970.05558080581</c:v>
                </c:pt>
                <c:pt idx="7">
                  <c:v>-178365.99188329341</c:v>
                </c:pt>
                <c:pt idx="8">
                  <c:v>-166593.79903175114</c:v>
                </c:pt>
                <c:pt idx="9">
                  <c:v>-155598.57337597656</c:v>
                </c:pt>
                <c:pt idx="10">
                  <c:v>-145329.03491818902</c:v>
                </c:pt>
              </c:numCache>
            </c:numRef>
          </c:val>
          <c:smooth val="0"/>
          <c:extLst>
            <c:ext xmlns:c16="http://schemas.microsoft.com/office/drawing/2014/chart" uri="{C3380CC4-5D6E-409C-BE32-E72D297353CC}">
              <c16:uniqueId val="{00000000-F876-4628-B054-B2A6FAFDA3D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-27458757.775360581</c:v>
                </c:pt>
                <c:pt idx="1">
                  <c:v>-27727435.326129895</c:v>
                </c:pt>
                <c:pt idx="2">
                  <c:v>-27978380.102231011</c:v>
                </c:pt>
                <c:pt idx="3">
                  <c:v>-28212762.470508989</c:v>
                </c:pt>
                <c:pt idx="4">
                  <c:v>-28431675.553351797</c:v>
                </c:pt>
                <c:pt idx="5">
                  <c:v>-28636140.326840673</c:v>
                </c:pt>
                <c:pt idx="6">
                  <c:v>-28827110.382421479</c:v>
                </c:pt>
                <c:pt idx="7">
                  <c:v>-29005476.374304771</c:v>
                </c:pt>
                <c:pt idx="8">
                  <c:v>-29172070.173336521</c:v>
                </c:pt>
                <c:pt idx="9">
                  <c:v>-29327668.746712498</c:v>
                </c:pt>
                <c:pt idx="10">
                  <c:v>-29472997.781630687</c:v>
                </c:pt>
              </c:numCache>
            </c:numRef>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503</v>
      </c>
    </row>
    <row r="4" spans="1:22" s="92" customFormat="1" ht="18.75" x14ac:dyDescent="0.3">
      <c r="A4" s="132"/>
      <c r="H4" s="85"/>
    </row>
    <row r="5" spans="1:22" s="92" customFormat="1" ht="15.75" x14ac:dyDescent="0.25">
      <c r="A5" s="264" t="s">
        <v>574</v>
      </c>
      <c r="B5" s="264"/>
      <c r="C5" s="264"/>
      <c r="D5" s="55"/>
      <c r="E5" s="55"/>
      <c r="F5" s="55"/>
      <c r="G5" s="55"/>
      <c r="H5" s="55"/>
      <c r="I5" s="55"/>
      <c r="J5" s="55"/>
    </row>
    <row r="6" spans="1:22" s="92" customFormat="1" ht="18.75" x14ac:dyDescent="0.3">
      <c r="A6" s="132"/>
      <c r="H6" s="85"/>
    </row>
    <row r="7" spans="1:22" s="92" customFormat="1" ht="18.75" x14ac:dyDescent="0.2">
      <c r="A7" s="268" t="s">
        <v>7</v>
      </c>
      <c r="B7" s="268"/>
      <c r="C7" s="268"/>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69" t="s">
        <v>568</v>
      </c>
      <c r="B9" s="269"/>
      <c r="C9" s="269"/>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65" t="s">
        <v>6</v>
      </c>
      <c r="B10" s="265"/>
      <c r="C10" s="265"/>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67" t="s">
        <v>567</v>
      </c>
      <c r="B12" s="267"/>
      <c r="C12" s="267"/>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65" t="s">
        <v>5</v>
      </c>
      <c r="B13" s="265"/>
      <c r="C13" s="265"/>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66.75" customHeight="1" x14ac:dyDescent="0.2">
      <c r="A15" s="270" t="s">
        <v>571</v>
      </c>
      <c r="B15" s="270"/>
      <c r="C15" s="270"/>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65" t="s">
        <v>4</v>
      </c>
      <c r="B16" s="265"/>
      <c r="C16" s="265"/>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66" t="s">
        <v>469</v>
      </c>
      <c r="B18" s="267"/>
      <c r="C18" s="267"/>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5">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501</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545</v>
      </c>
      <c r="C23" s="195" t="s">
        <v>547</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1"/>
      <c r="B24" s="262"/>
      <c r="C24" s="263"/>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546</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486</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486</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486</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486</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486</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548</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486</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486</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486</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486</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486</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1"/>
      <c r="B39" s="262"/>
      <c r="C39" s="263"/>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CONCATENATE("Фхо=",ROUND('6.2. Паспорт фин осв ввод'!C24,2)," млн рублей")</f>
        <v>Фхо=29,06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549</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549</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546</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546</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546</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546</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1"/>
      <c r="B47" s="262"/>
      <c r="C47" s="263"/>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0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row>
    <row r="5" spans="1:29" ht="18.75" x14ac:dyDescent="0.3">
      <c r="A5" s="8"/>
      <c r="B5" s="8"/>
      <c r="C5" s="8"/>
      <c r="D5" s="8"/>
      <c r="E5" s="8"/>
      <c r="F5" s="8"/>
      <c r="AC5" s="2"/>
    </row>
    <row r="6" spans="1:29" ht="18.75" x14ac:dyDescent="0.25">
      <c r="A6" s="303" t="s">
        <v>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64" t="str">
        <f>'1. паспорт местоположение'!A9:C9</f>
        <v>Акционерное общество "Россети Янтарь" ДЗО  ПАО "Россети"</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row>
    <row r="9" spans="1:29" ht="18.75" customHeight="1" x14ac:dyDescent="0.25">
      <c r="A9" s="301" t="s">
        <v>6</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64" t="str">
        <f>'1. паспорт местоположение'!A12:C12</f>
        <v>N_92-9-25</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row>
    <row r="12" spans="1:29" x14ac:dyDescent="0.25">
      <c r="A12" s="301" t="s">
        <v>5</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64" t="str">
        <f>'1. паспорт местоположение'!A15:C15</f>
        <v>Покупка в 2025 г. девятнадцати легковых автомобилей для перевозки административно-технического, ремонтного и оперативного персонала</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row>
    <row r="15" spans="1:29" ht="15.75" customHeight="1" x14ac:dyDescent="0.25">
      <c r="A15" s="301" t="s">
        <v>4</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row>
    <row r="16" spans="1:29"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row>
    <row r="17" spans="1:32" x14ac:dyDescent="0.25">
      <c r="A17" s="8"/>
      <c r="AB17" s="8"/>
    </row>
    <row r="18" spans="1:32" x14ac:dyDescent="0.25">
      <c r="A18" s="343" t="s">
        <v>454</v>
      </c>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row>
    <row r="19" spans="1:32" x14ac:dyDescent="0.25">
      <c r="A19" s="8"/>
      <c r="B19" s="8"/>
      <c r="C19" s="8"/>
      <c r="D19" s="8"/>
      <c r="E19" s="8"/>
      <c r="F19" s="8"/>
      <c r="AB19" s="8"/>
    </row>
    <row r="20" spans="1:32" ht="33" customHeight="1" x14ac:dyDescent="0.25">
      <c r="A20" s="335" t="s">
        <v>182</v>
      </c>
      <c r="B20" s="335" t="s">
        <v>181</v>
      </c>
      <c r="C20" s="376" t="s">
        <v>180</v>
      </c>
      <c r="D20" s="376"/>
      <c r="E20" s="377" t="s">
        <v>179</v>
      </c>
      <c r="F20" s="377"/>
      <c r="G20" s="378" t="s">
        <v>570</v>
      </c>
      <c r="H20" s="379" t="s">
        <v>556</v>
      </c>
      <c r="I20" s="380"/>
      <c r="J20" s="380"/>
      <c r="K20" s="380"/>
      <c r="L20" s="379" t="s">
        <v>557</v>
      </c>
      <c r="M20" s="380"/>
      <c r="N20" s="380"/>
      <c r="O20" s="380"/>
      <c r="P20" s="379" t="s">
        <v>558</v>
      </c>
      <c r="Q20" s="380"/>
      <c r="R20" s="380"/>
      <c r="S20" s="380"/>
      <c r="T20" s="379" t="s">
        <v>559</v>
      </c>
      <c r="U20" s="380"/>
      <c r="V20" s="380"/>
      <c r="W20" s="380"/>
      <c r="X20" s="379" t="s">
        <v>560</v>
      </c>
      <c r="Y20" s="380"/>
      <c r="Z20" s="380"/>
      <c r="AA20" s="380"/>
      <c r="AB20" s="381" t="s">
        <v>178</v>
      </c>
      <c r="AC20" s="381"/>
      <c r="AD20" s="20"/>
      <c r="AE20" s="20"/>
      <c r="AF20" s="20"/>
    </row>
    <row r="21" spans="1:32" ht="99.75" customHeight="1" x14ac:dyDescent="0.25">
      <c r="A21" s="336"/>
      <c r="B21" s="336"/>
      <c r="C21" s="376"/>
      <c r="D21" s="376"/>
      <c r="E21" s="377"/>
      <c r="F21" s="377"/>
      <c r="G21" s="333"/>
      <c r="H21" s="376" t="s">
        <v>2</v>
      </c>
      <c r="I21" s="376"/>
      <c r="J21" s="376" t="s">
        <v>9</v>
      </c>
      <c r="K21" s="376"/>
      <c r="L21" s="376" t="s">
        <v>2</v>
      </c>
      <c r="M21" s="376"/>
      <c r="N21" s="376" t="s">
        <v>9</v>
      </c>
      <c r="O21" s="376"/>
      <c r="P21" s="376" t="s">
        <v>2</v>
      </c>
      <c r="Q21" s="376"/>
      <c r="R21" s="376" t="s">
        <v>9</v>
      </c>
      <c r="S21" s="376"/>
      <c r="T21" s="376" t="s">
        <v>2</v>
      </c>
      <c r="U21" s="376"/>
      <c r="V21" s="376" t="s">
        <v>9</v>
      </c>
      <c r="W21" s="376"/>
      <c r="X21" s="376" t="s">
        <v>2</v>
      </c>
      <c r="Y21" s="376"/>
      <c r="Z21" s="376" t="s">
        <v>9</v>
      </c>
      <c r="AA21" s="376"/>
      <c r="AB21" s="381"/>
      <c r="AC21" s="381"/>
    </row>
    <row r="22" spans="1:32" ht="89.25" customHeight="1" x14ac:dyDescent="0.25">
      <c r="A22" s="337"/>
      <c r="B22" s="337"/>
      <c r="C22" s="382" t="s">
        <v>2</v>
      </c>
      <c r="D22" s="382" t="s">
        <v>177</v>
      </c>
      <c r="E22" s="383" t="s">
        <v>561</v>
      </c>
      <c r="F22" s="383" t="s">
        <v>575</v>
      </c>
      <c r="G22" s="334"/>
      <c r="H22" s="384" t="s">
        <v>435</v>
      </c>
      <c r="I22" s="384" t="s">
        <v>436</v>
      </c>
      <c r="J22" s="384" t="s">
        <v>435</v>
      </c>
      <c r="K22" s="384" t="s">
        <v>436</v>
      </c>
      <c r="L22" s="384" t="s">
        <v>435</v>
      </c>
      <c r="M22" s="384" t="s">
        <v>436</v>
      </c>
      <c r="N22" s="384" t="s">
        <v>435</v>
      </c>
      <c r="O22" s="384" t="s">
        <v>436</v>
      </c>
      <c r="P22" s="384" t="s">
        <v>435</v>
      </c>
      <c r="Q22" s="384" t="s">
        <v>436</v>
      </c>
      <c r="R22" s="384" t="s">
        <v>435</v>
      </c>
      <c r="S22" s="384" t="s">
        <v>436</v>
      </c>
      <c r="T22" s="384" t="s">
        <v>435</v>
      </c>
      <c r="U22" s="384" t="s">
        <v>436</v>
      </c>
      <c r="V22" s="384" t="s">
        <v>435</v>
      </c>
      <c r="W22" s="384" t="s">
        <v>436</v>
      </c>
      <c r="X22" s="384" t="s">
        <v>435</v>
      </c>
      <c r="Y22" s="384" t="s">
        <v>436</v>
      </c>
      <c r="Z22" s="384" t="s">
        <v>435</v>
      </c>
      <c r="AA22" s="384" t="s">
        <v>436</v>
      </c>
      <c r="AB22" s="382" t="s">
        <v>2</v>
      </c>
      <c r="AC22" s="382" t="s">
        <v>9</v>
      </c>
    </row>
    <row r="23" spans="1:32" ht="19.5" customHeight="1" x14ac:dyDescent="0.25">
      <c r="A23" s="226">
        <v>1</v>
      </c>
      <c r="B23" s="226">
        <v>2</v>
      </c>
      <c r="C23" s="385">
        <v>3</v>
      </c>
      <c r="D23" s="385">
        <v>4</v>
      </c>
      <c r="E23" s="385">
        <v>5</v>
      </c>
      <c r="F23" s="385">
        <v>6</v>
      </c>
      <c r="G23" s="385">
        <v>7</v>
      </c>
      <c r="H23" s="385">
        <v>8</v>
      </c>
      <c r="I23" s="385">
        <v>9</v>
      </c>
      <c r="J23" s="385">
        <v>10</v>
      </c>
      <c r="K23" s="385">
        <v>11</v>
      </c>
      <c r="L23" s="385">
        <v>12</v>
      </c>
      <c r="M23" s="385">
        <v>13</v>
      </c>
      <c r="N23" s="385">
        <v>14</v>
      </c>
      <c r="O23" s="385">
        <v>15</v>
      </c>
      <c r="P23" s="385">
        <v>16</v>
      </c>
      <c r="Q23" s="385">
        <v>17</v>
      </c>
      <c r="R23" s="385">
        <v>18</v>
      </c>
      <c r="S23" s="385">
        <v>19</v>
      </c>
      <c r="T23" s="385">
        <v>20</v>
      </c>
      <c r="U23" s="385">
        <v>21</v>
      </c>
      <c r="V23" s="385">
        <v>22</v>
      </c>
      <c r="W23" s="385">
        <v>23</v>
      </c>
      <c r="X23" s="385">
        <v>24</v>
      </c>
      <c r="Y23" s="385">
        <v>25</v>
      </c>
      <c r="Z23" s="385">
        <v>26</v>
      </c>
      <c r="AA23" s="385">
        <v>27</v>
      </c>
      <c r="AB23" s="385">
        <v>28</v>
      </c>
      <c r="AC23" s="385">
        <v>29</v>
      </c>
    </row>
    <row r="24" spans="1:32" ht="47.25" customHeight="1" x14ac:dyDescent="0.25">
      <c r="A24" s="18">
        <v>1</v>
      </c>
      <c r="B24" s="17" t="s">
        <v>176</v>
      </c>
      <c r="C24" s="251">
        <f t="shared" ref="C24" si="0">SUM(C25:C29)</f>
        <v>29.055725580000001</v>
      </c>
      <c r="D24" s="251">
        <f t="shared" ref="D24" si="1">SUM(D25:D29)</f>
        <v>0</v>
      </c>
      <c r="E24" s="256">
        <f t="shared" ref="E24:F24" si="2">SUM(E25:E29)</f>
        <v>29.055725580000001</v>
      </c>
      <c r="F24" s="386">
        <f t="shared" ref="F24" si="3">SUM(F25:F29)</f>
        <v>29.055725580000001</v>
      </c>
      <c r="G24" s="127">
        <f t="shared" ref="G24:H24" si="4">SUM(G25:G29)</f>
        <v>0</v>
      </c>
      <c r="H24" s="127">
        <f t="shared" si="4"/>
        <v>0</v>
      </c>
      <c r="I24" s="127">
        <f t="shared" ref="I24" si="5">SUM(I25:I29)</f>
        <v>0</v>
      </c>
      <c r="J24" s="127">
        <f t="shared" ref="J24:AA24" si="6">SUM(J25:J29)</f>
        <v>0</v>
      </c>
      <c r="K24" s="127">
        <f t="shared" si="6"/>
        <v>0</v>
      </c>
      <c r="L24" s="127">
        <f t="shared" ref="L24" si="7">SUM(L25:L29)</f>
        <v>29.055725580000001</v>
      </c>
      <c r="M24" s="127">
        <f t="shared" si="6"/>
        <v>0</v>
      </c>
      <c r="N24" s="127">
        <f t="shared" ref="N24" si="8">SUM(N25:N29)</f>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29.055725580000001</v>
      </c>
      <c r="AC24" s="77">
        <f>J24+N24+R24+V24+Z24</f>
        <v>0</v>
      </c>
    </row>
    <row r="25" spans="1:32" ht="24" customHeight="1" x14ac:dyDescent="0.25">
      <c r="A25" s="15" t="s">
        <v>175</v>
      </c>
      <c r="B25" s="6" t="s">
        <v>174</v>
      </c>
      <c r="C25" s="251">
        <v>0</v>
      </c>
      <c r="D25" s="251">
        <v>0</v>
      </c>
      <c r="E25" s="257">
        <f>C25</f>
        <v>0</v>
      </c>
      <c r="F25" s="386">
        <f>E25-G25-J25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9">H25+L25+P25+T25+X25</f>
        <v>0</v>
      </c>
      <c r="AC25" s="77">
        <f t="shared" ref="AC25:AC64" si="10">J25+N25+R25+V25+Z25</f>
        <v>0</v>
      </c>
    </row>
    <row r="26" spans="1:32" x14ac:dyDescent="0.25">
      <c r="A26" s="15" t="s">
        <v>173</v>
      </c>
      <c r="B26" s="6" t="s">
        <v>172</v>
      </c>
      <c r="C26" s="251">
        <v>0</v>
      </c>
      <c r="D26" s="251">
        <v>0</v>
      </c>
      <c r="E26" s="257">
        <f>C26</f>
        <v>0</v>
      </c>
      <c r="F26" s="386">
        <f t="shared" ref="F26:F64" si="11">E26-G26-J26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9"/>
        <v>0</v>
      </c>
      <c r="AC26" s="77">
        <f t="shared" si="10"/>
        <v>0</v>
      </c>
    </row>
    <row r="27" spans="1:32" ht="31.5" x14ac:dyDescent="0.25">
      <c r="A27" s="15" t="s">
        <v>171</v>
      </c>
      <c r="B27" s="6" t="s">
        <v>391</v>
      </c>
      <c r="C27" s="251">
        <v>29.055725580000001</v>
      </c>
      <c r="D27" s="251">
        <v>0</v>
      </c>
      <c r="E27" s="257">
        <f>C27</f>
        <v>29.055725580000001</v>
      </c>
      <c r="F27" s="386">
        <f t="shared" si="11"/>
        <v>29.055725580000001</v>
      </c>
      <c r="G27" s="87">
        <v>0</v>
      </c>
      <c r="H27" s="87">
        <v>0</v>
      </c>
      <c r="I27" s="87">
        <v>0</v>
      </c>
      <c r="J27" s="87">
        <v>0</v>
      </c>
      <c r="K27" s="87">
        <v>0</v>
      </c>
      <c r="L27" s="87">
        <v>29.055725580000001</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9"/>
        <v>29.055725580000001</v>
      </c>
      <c r="AC27" s="77">
        <f t="shared" si="10"/>
        <v>0</v>
      </c>
    </row>
    <row r="28" spans="1:32" x14ac:dyDescent="0.25">
      <c r="A28" s="15" t="s">
        <v>170</v>
      </c>
      <c r="B28" s="6" t="s">
        <v>169</v>
      </c>
      <c r="C28" s="251">
        <v>0</v>
      </c>
      <c r="D28" s="251">
        <v>0</v>
      </c>
      <c r="E28" s="257">
        <f>C28</f>
        <v>0</v>
      </c>
      <c r="F28" s="386">
        <f t="shared" si="11"/>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9"/>
        <v>0</v>
      </c>
      <c r="AC28" s="77">
        <f t="shared" si="10"/>
        <v>0</v>
      </c>
    </row>
    <row r="29" spans="1:32" x14ac:dyDescent="0.25">
      <c r="A29" s="15" t="s">
        <v>168</v>
      </c>
      <c r="B29" s="19" t="s">
        <v>167</v>
      </c>
      <c r="C29" s="251">
        <v>0</v>
      </c>
      <c r="D29" s="251">
        <v>0</v>
      </c>
      <c r="E29" s="257">
        <f>C29</f>
        <v>0</v>
      </c>
      <c r="F29" s="386">
        <f t="shared" si="11"/>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9"/>
        <v>0</v>
      </c>
      <c r="AC29" s="77">
        <f t="shared" si="10"/>
        <v>0</v>
      </c>
    </row>
    <row r="30" spans="1:32" ht="47.25" x14ac:dyDescent="0.25">
      <c r="A30" s="18" t="s">
        <v>61</v>
      </c>
      <c r="B30" s="17" t="s">
        <v>166</v>
      </c>
      <c r="C30" s="251">
        <f t="shared" ref="C30:D30" si="12">SUM(C31:C34)</f>
        <v>24.213104649999998</v>
      </c>
      <c r="D30" s="251">
        <f t="shared" si="12"/>
        <v>0</v>
      </c>
      <c r="E30" s="256">
        <f t="shared" ref="D30:F30" si="13">SUM(E31:E34)</f>
        <v>24.213104649999998</v>
      </c>
      <c r="F30" s="386">
        <f t="shared" si="13"/>
        <v>24.213104649999998</v>
      </c>
      <c r="G30" s="127">
        <f t="shared" ref="G30:I30" si="14">SUM(G31:G34)</f>
        <v>0</v>
      </c>
      <c r="H30" s="127">
        <f t="shared" ref="H30" si="15">SUM(H31:H34)</f>
        <v>0</v>
      </c>
      <c r="I30" s="127">
        <f t="shared" si="14"/>
        <v>0</v>
      </c>
      <c r="J30" s="127">
        <f t="shared" ref="J30:AA30" si="16">SUM(J31:J34)</f>
        <v>0</v>
      </c>
      <c r="K30" s="127">
        <f t="shared" si="16"/>
        <v>0</v>
      </c>
      <c r="L30" s="127">
        <f t="shared" si="16"/>
        <v>24.213104649999998</v>
      </c>
      <c r="M30" s="127">
        <f t="shared" si="16"/>
        <v>0</v>
      </c>
      <c r="N30" s="127">
        <f t="shared" ref="N30" si="17">SUM(N31:N34)</f>
        <v>0</v>
      </c>
      <c r="O30" s="127">
        <f t="shared" si="16"/>
        <v>0</v>
      </c>
      <c r="P30" s="127">
        <f t="shared" si="16"/>
        <v>0</v>
      </c>
      <c r="Q30" s="127">
        <f t="shared" si="16"/>
        <v>0</v>
      </c>
      <c r="R30" s="127">
        <f t="shared" si="16"/>
        <v>0</v>
      </c>
      <c r="S30" s="127">
        <f t="shared" si="16"/>
        <v>0</v>
      </c>
      <c r="T30" s="127">
        <f t="shared" si="16"/>
        <v>0</v>
      </c>
      <c r="U30" s="127">
        <f t="shared" si="16"/>
        <v>0</v>
      </c>
      <c r="V30" s="127">
        <f t="shared" si="16"/>
        <v>0</v>
      </c>
      <c r="W30" s="127">
        <f t="shared" si="16"/>
        <v>0</v>
      </c>
      <c r="X30" s="127">
        <f t="shared" si="16"/>
        <v>0</v>
      </c>
      <c r="Y30" s="127">
        <f t="shared" si="16"/>
        <v>0</v>
      </c>
      <c r="Z30" s="127">
        <f t="shared" si="16"/>
        <v>0</v>
      </c>
      <c r="AA30" s="127">
        <f t="shared" si="16"/>
        <v>0</v>
      </c>
      <c r="AB30" s="127">
        <f t="shared" si="9"/>
        <v>24.213104649999998</v>
      </c>
      <c r="AC30" s="77">
        <f t="shared" si="10"/>
        <v>0</v>
      </c>
    </row>
    <row r="31" spans="1:32" x14ac:dyDescent="0.25">
      <c r="A31" s="18" t="s">
        <v>165</v>
      </c>
      <c r="B31" s="6" t="s">
        <v>164</v>
      </c>
      <c r="C31" s="251">
        <v>0</v>
      </c>
      <c r="D31" s="251">
        <v>0</v>
      </c>
      <c r="E31" s="257">
        <f>C31</f>
        <v>0</v>
      </c>
      <c r="F31" s="386">
        <f t="shared" si="11"/>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9"/>
        <v>0</v>
      </c>
      <c r="AC31" s="77">
        <f t="shared" si="10"/>
        <v>0</v>
      </c>
    </row>
    <row r="32" spans="1:32" ht="31.5" x14ac:dyDescent="0.25">
      <c r="A32" s="18" t="s">
        <v>163</v>
      </c>
      <c r="B32" s="6" t="s">
        <v>162</v>
      </c>
      <c r="C32" s="251">
        <v>0</v>
      </c>
      <c r="D32" s="251">
        <v>0</v>
      </c>
      <c r="E32" s="257">
        <f>C32</f>
        <v>0</v>
      </c>
      <c r="F32" s="386">
        <f t="shared" si="11"/>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9"/>
        <v>0</v>
      </c>
      <c r="AC32" s="77">
        <f t="shared" si="10"/>
        <v>0</v>
      </c>
    </row>
    <row r="33" spans="1:29" x14ac:dyDescent="0.25">
      <c r="A33" s="18" t="s">
        <v>161</v>
      </c>
      <c r="B33" s="6" t="s">
        <v>160</v>
      </c>
      <c r="C33" s="251">
        <v>24.213104649999998</v>
      </c>
      <c r="D33" s="251">
        <v>0</v>
      </c>
      <c r="E33" s="257">
        <f>C33</f>
        <v>24.213104649999998</v>
      </c>
      <c r="F33" s="386">
        <f t="shared" si="11"/>
        <v>24.213104649999998</v>
      </c>
      <c r="G33" s="87">
        <v>0</v>
      </c>
      <c r="H33" s="87">
        <v>0</v>
      </c>
      <c r="I33" s="87">
        <v>0</v>
      </c>
      <c r="J33" s="87">
        <v>0</v>
      </c>
      <c r="K33" s="87">
        <v>0</v>
      </c>
      <c r="L33" s="87">
        <v>24.213104649999998</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9"/>
        <v>24.213104649999998</v>
      </c>
      <c r="AC33" s="77">
        <f t="shared" si="10"/>
        <v>0</v>
      </c>
    </row>
    <row r="34" spans="1:29" x14ac:dyDescent="0.25">
      <c r="A34" s="18" t="s">
        <v>159</v>
      </c>
      <c r="B34" s="6" t="s">
        <v>158</v>
      </c>
      <c r="C34" s="251">
        <v>0</v>
      </c>
      <c r="D34" s="251">
        <v>0</v>
      </c>
      <c r="E34" s="257">
        <f>C34</f>
        <v>0</v>
      </c>
      <c r="F34" s="386">
        <f t="shared" si="11"/>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9"/>
        <v>0</v>
      </c>
      <c r="AC34" s="77">
        <f t="shared" si="10"/>
        <v>0</v>
      </c>
    </row>
    <row r="35" spans="1:29" ht="31.5" x14ac:dyDescent="0.25">
      <c r="A35" s="18" t="s">
        <v>60</v>
      </c>
      <c r="B35" s="17" t="s">
        <v>157</v>
      </c>
      <c r="C35" s="251">
        <v>0</v>
      </c>
      <c r="D35" s="251">
        <v>0</v>
      </c>
      <c r="E35" s="257">
        <f>C35</f>
        <v>0</v>
      </c>
      <c r="F35" s="386">
        <f t="shared" si="11"/>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9"/>
        <v>0</v>
      </c>
      <c r="AC35" s="77">
        <f t="shared" si="10"/>
        <v>0</v>
      </c>
    </row>
    <row r="36" spans="1:29" ht="31.5" x14ac:dyDescent="0.25">
      <c r="A36" s="15" t="s">
        <v>156</v>
      </c>
      <c r="B36" s="14" t="s">
        <v>155</v>
      </c>
      <c r="C36" s="251">
        <v>0</v>
      </c>
      <c r="D36" s="251">
        <v>0</v>
      </c>
      <c r="E36" s="257">
        <f>C36</f>
        <v>0</v>
      </c>
      <c r="F36" s="386">
        <f t="shared" si="11"/>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9"/>
        <v>0</v>
      </c>
      <c r="AC36" s="77">
        <f t="shared" si="10"/>
        <v>0</v>
      </c>
    </row>
    <row r="37" spans="1:29" x14ac:dyDescent="0.25">
      <c r="A37" s="15" t="s">
        <v>154</v>
      </c>
      <c r="B37" s="14" t="s">
        <v>144</v>
      </c>
      <c r="C37" s="251">
        <v>0</v>
      </c>
      <c r="D37" s="251">
        <v>0</v>
      </c>
      <c r="E37" s="257">
        <f>C37</f>
        <v>0</v>
      </c>
      <c r="F37" s="386">
        <f t="shared" si="11"/>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9"/>
        <v>0</v>
      </c>
      <c r="AC37" s="77">
        <f t="shared" si="10"/>
        <v>0</v>
      </c>
    </row>
    <row r="38" spans="1:29" x14ac:dyDescent="0.25">
      <c r="A38" s="15" t="s">
        <v>153</v>
      </c>
      <c r="B38" s="14" t="s">
        <v>142</v>
      </c>
      <c r="C38" s="251">
        <v>0</v>
      </c>
      <c r="D38" s="251">
        <v>0</v>
      </c>
      <c r="E38" s="257">
        <f>C38</f>
        <v>0</v>
      </c>
      <c r="F38" s="386">
        <f t="shared" si="11"/>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9"/>
        <v>0</v>
      </c>
      <c r="AC38" s="77">
        <f t="shared" si="10"/>
        <v>0</v>
      </c>
    </row>
    <row r="39" spans="1:29" ht="31.5" x14ac:dyDescent="0.25">
      <c r="A39" s="15" t="s">
        <v>152</v>
      </c>
      <c r="B39" s="6" t="s">
        <v>140</v>
      </c>
      <c r="C39" s="251">
        <v>0</v>
      </c>
      <c r="D39" s="251">
        <v>0</v>
      </c>
      <c r="E39" s="257">
        <f>C39</f>
        <v>0</v>
      </c>
      <c r="F39" s="386">
        <f t="shared" si="11"/>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9"/>
        <v>0</v>
      </c>
      <c r="AC39" s="77">
        <f t="shared" si="10"/>
        <v>0</v>
      </c>
    </row>
    <row r="40" spans="1:29" ht="31.5" x14ac:dyDescent="0.25">
      <c r="A40" s="15" t="s">
        <v>151</v>
      </c>
      <c r="B40" s="6" t="s">
        <v>138</v>
      </c>
      <c r="C40" s="251">
        <v>0</v>
      </c>
      <c r="D40" s="251">
        <v>0</v>
      </c>
      <c r="E40" s="257">
        <f>C40</f>
        <v>0</v>
      </c>
      <c r="F40" s="386">
        <f t="shared" si="11"/>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9"/>
        <v>0</v>
      </c>
      <c r="AC40" s="77">
        <f t="shared" si="10"/>
        <v>0</v>
      </c>
    </row>
    <row r="41" spans="1:29" x14ac:dyDescent="0.25">
      <c r="A41" s="15" t="s">
        <v>150</v>
      </c>
      <c r="B41" s="6" t="s">
        <v>136</v>
      </c>
      <c r="C41" s="251">
        <v>0</v>
      </c>
      <c r="D41" s="251">
        <v>0</v>
      </c>
      <c r="E41" s="257">
        <f>C41</f>
        <v>0</v>
      </c>
      <c r="F41" s="386">
        <f t="shared" si="11"/>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9"/>
        <v>0</v>
      </c>
      <c r="AC41" s="77">
        <f t="shared" si="10"/>
        <v>0</v>
      </c>
    </row>
    <row r="42" spans="1:29" ht="18.75" x14ac:dyDescent="0.25">
      <c r="A42" s="15" t="s">
        <v>149</v>
      </c>
      <c r="B42" s="14" t="s">
        <v>562</v>
      </c>
      <c r="C42" s="251">
        <v>0</v>
      </c>
      <c r="D42" s="251">
        <v>0</v>
      </c>
      <c r="E42" s="257">
        <f>C42</f>
        <v>0</v>
      </c>
      <c r="F42" s="386">
        <f t="shared" si="11"/>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9"/>
        <v>0</v>
      </c>
      <c r="AC42" s="77">
        <f t="shared" si="10"/>
        <v>0</v>
      </c>
    </row>
    <row r="43" spans="1:29" x14ac:dyDescent="0.25">
      <c r="A43" s="18" t="s">
        <v>59</v>
      </c>
      <c r="B43" s="17" t="s">
        <v>148</v>
      </c>
      <c r="C43" s="251">
        <v>0</v>
      </c>
      <c r="D43" s="251">
        <v>0</v>
      </c>
      <c r="E43" s="257">
        <f>C43</f>
        <v>0</v>
      </c>
      <c r="F43" s="386">
        <f t="shared" si="11"/>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9"/>
        <v>0</v>
      </c>
      <c r="AC43" s="77">
        <f t="shared" si="10"/>
        <v>0</v>
      </c>
    </row>
    <row r="44" spans="1:29" x14ac:dyDescent="0.25">
      <c r="A44" s="15" t="s">
        <v>147</v>
      </c>
      <c r="B44" s="6" t="s">
        <v>146</v>
      </c>
      <c r="C44" s="251">
        <v>0</v>
      </c>
      <c r="D44" s="251">
        <v>0</v>
      </c>
      <c r="E44" s="257">
        <f>C44</f>
        <v>0</v>
      </c>
      <c r="F44" s="386">
        <f t="shared" si="11"/>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9"/>
        <v>0</v>
      </c>
      <c r="AC44" s="77">
        <f t="shared" si="10"/>
        <v>0</v>
      </c>
    </row>
    <row r="45" spans="1:29" x14ac:dyDescent="0.25">
      <c r="A45" s="15" t="s">
        <v>145</v>
      </c>
      <c r="B45" s="6" t="s">
        <v>144</v>
      </c>
      <c r="C45" s="251">
        <v>0</v>
      </c>
      <c r="D45" s="251">
        <v>0</v>
      </c>
      <c r="E45" s="257">
        <f>C45</f>
        <v>0</v>
      </c>
      <c r="F45" s="386">
        <f t="shared" si="11"/>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9"/>
        <v>0</v>
      </c>
      <c r="AC45" s="77">
        <f t="shared" si="10"/>
        <v>0</v>
      </c>
    </row>
    <row r="46" spans="1:29" x14ac:dyDescent="0.25">
      <c r="A46" s="15" t="s">
        <v>143</v>
      </c>
      <c r="B46" s="6" t="s">
        <v>142</v>
      </c>
      <c r="C46" s="251">
        <v>0</v>
      </c>
      <c r="D46" s="251">
        <v>0</v>
      </c>
      <c r="E46" s="257">
        <f>C46</f>
        <v>0</v>
      </c>
      <c r="F46" s="386">
        <f t="shared" si="11"/>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9"/>
        <v>0</v>
      </c>
      <c r="AC46" s="77">
        <f t="shared" si="10"/>
        <v>0</v>
      </c>
    </row>
    <row r="47" spans="1:29" ht="31.5" x14ac:dyDescent="0.25">
      <c r="A47" s="15" t="s">
        <v>141</v>
      </c>
      <c r="B47" s="6" t="s">
        <v>140</v>
      </c>
      <c r="C47" s="251">
        <v>0</v>
      </c>
      <c r="D47" s="251">
        <v>0</v>
      </c>
      <c r="E47" s="257">
        <f>C47</f>
        <v>0</v>
      </c>
      <c r="F47" s="386">
        <f t="shared" si="11"/>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9"/>
        <v>0</v>
      </c>
      <c r="AC47" s="77">
        <f t="shared" si="10"/>
        <v>0</v>
      </c>
    </row>
    <row r="48" spans="1:29" ht="31.5" x14ac:dyDescent="0.25">
      <c r="A48" s="15" t="s">
        <v>139</v>
      </c>
      <c r="B48" s="6" t="s">
        <v>138</v>
      </c>
      <c r="C48" s="251">
        <v>0</v>
      </c>
      <c r="D48" s="251">
        <v>0</v>
      </c>
      <c r="E48" s="257">
        <f>C48</f>
        <v>0</v>
      </c>
      <c r="F48" s="386">
        <f t="shared" si="11"/>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9"/>
        <v>0</v>
      </c>
      <c r="AC48" s="77">
        <f t="shared" si="10"/>
        <v>0</v>
      </c>
    </row>
    <row r="49" spans="1:29" x14ac:dyDescent="0.25">
      <c r="A49" s="15" t="s">
        <v>137</v>
      </c>
      <c r="B49" s="6" t="s">
        <v>136</v>
      </c>
      <c r="C49" s="251">
        <v>0</v>
      </c>
      <c r="D49" s="251">
        <v>0</v>
      </c>
      <c r="E49" s="257">
        <f>C49</f>
        <v>0</v>
      </c>
      <c r="F49" s="386">
        <f t="shared" si="11"/>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9"/>
        <v>0</v>
      </c>
      <c r="AC49" s="77">
        <f t="shared" si="10"/>
        <v>0</v>
      </c>
    </row>
    <row r="50" spans="1:29" ht="18.75" x14ac:dyDescent="0.25">
      <c r="A50" s="15" t="s">
        <v>135</v>
      </c>
      <c r="B50" s="14" t="s">
        <v>562</v>
      </c>
      <c r="C50" s="251">
        <v>19</v>
      </c>
      <c r="D50" s="251">
        <v>0</v>
      </c>
      <c r="E50" s="257">
        <f>C50</f>
        <v>19</v>
      </c>
      <c r="F50" s="386">
        <f t="shared" si="11"/>
        <v>19</v>
      </c>
      <c r="G50" s="87">
        <v>0</v>
      </c>
      <c r="H50" s="87">
        <v>0</v>
      </c>
      <c r="I50" s="87">
        <v>0</v>
      </c>
      <c r="J50" s="87">
        <v>0</v>
      </c>
      <c r="K50" s="87">
        <v>0</v>
      </c>
      <c r="L50" s="87">
        <v>19</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9"/>
        <v>19</v>
      </c>
      <c r="AC50" s="77">
        <f t="shared" si="10"/>
        <v>0</v>
      </c>
    </row>
    <row r="51" spans="1:29" ht="35.25" customHeight="1" x14ac:dyDescent="0.25">
      <c r="A51" s="18" t="s">
        <v>57</v>
      </c>
      <c r="B51" s="17" t="s">
        <v>134</v>
      </c>
      <c r="C51" s="251">
        <v>0</v>
      </c>
      <c r="D51" s="251">
        <v>0</v>
      </c>
      <c r="E51" s="257">
        <f>C51</f>
        <v>0</v>
      </c>
      <c r="F51" s="386">
        <f t="shared" si="11"/>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9"/>
        <v>0</v>
      </c>
      <c r="AC51" s="77">
        <f t="shared" si="10"/>
        <v>0</v>
      </c>
    </row>
    <row r="52" spans="1:29" x14ac:dyDescent="0.25">
      <c r="A52" s="15" t="s">
        <v>133</v>
      </c>
      <c r="B52" s="6" t="s">
        <v>132</v>
      </c>
      <c r="C52" s="251">
        <f>C30</f>
        <v>24.213104649999998</v>
      </c>
      <c r="D52" s="251">
        <v>0</v>
      </c>
      <c r="E52" s="257">
        <f>C52</f>
        <v>24.213104649999998</v>
      </c>
      <c r="F52" s="386">
        <f t="shared" si="11"/>
        <v>24.213104649999998</v>
      </c>
      <c r="G52" s="87">
        <v>0</v>
      </c>
      <c r="H52" s="87">
        <v>0</v>
      </c>
      <c r="I52" s="87">
        <v>0</v>
      </c>
      <c r="J52" s="87">
        <v>0</v>
      </c>
      <c r="K52" s="87">
        <v>0</v>
      </c>
      <c r="L52" s="87">
        <f>L30</f>
        <v>24.213104649999998</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9"/>
        <v>24.213104649999998</v>
      </c>
      <c r="AC52" s="77">
        <f t="shared" si="10"/>
        <v>0</v>
      </c>
    </row>
    <row r="53" spans="1:29" x14ac:dyDescent="0.25">
      <c r="A53" s="15" t="s">
        <v>131</v>
      </c>
      <c r="B53" s="6" t="s">
        <v>125</v>
      </c>
      <c r="C53" s="251">
        <v>0</v>
      </c>
      <c r="D53" s="251">
        <v>0</v>
      </c>
      <c r="E53" s="257">
        <f>C53</f>
        <v>0</v>
      </c>
      <c r="F53" s="386">
        <f t="shared" si="11"/>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9"/>
        <v>0</v>
      </c>
      <c r="AC53" s="77">
        <f t="shared" si="10"/>
        <v>0</v>
      </c>
    </row>
    <row r="54" spans="1:29" x14ac:dyDescent="0.25">
      <c r="A54" s="15" t="s">
        <v>130</v>
      </c>
      <c r="B54" s="14" t="s">
        <v>124</v>
      </c>
      <c r="C54" s="251">
        <v>0</v>
      </c>
      <c r="D54" s="251">
        <v>0</v>
      </c>
      <c r="E54" s="257">
        <f>C54</f>
        <v>0</v>
      </c>
      <c r="F54" s="386">
        <f t="shared" si="11"/>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9"/>
        <v>0</v>
      </c>
      <c r="AC54" s="77">
        <f t="shared" si="10"/>
        <v>0</v>
      </c>
    </row>
    <row r="55" spans="1:29" x14ac:dyDescent="0.25">
      <c r="A55" s="15" t="s">
        <v>129</v>
      </c>
      <c r="B55" s="14" t="s">
        <v>123</v>
      </c>
      <c r="C55" s="251">
        <v>0</v>
      </c>
      <c r="D55" s="251">
        <v>0</v>
      </c>
      <c r="E55" s="257">
        <f>C55</f>
        <v>0</v>
      </c>
      <c r="F55" s="386">
        <f t="shared" si="11"/>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9"/>
        <v>0</v>
      </c>
      <c r="AC55" s="77">
        <f t="shared" si="10"/>
        <v>0</v>
      </c>
    </row>
    <row r="56" spans="1:29" x14ac:dyDescent="0.25">
      <c r="A56" s="15" t="s">
        <v>128</v>
      </c>
      <c r="B56" s="14" t="s">
        <v>122</v>
      </c>
      <c r="C56" s="251">
        <v>0</v>
      </c>
      <c r="D56" s="251">
        <v>0</v>
      </c>
      <c r="E56" s="257">
        <f>C56</f>
        <v>0</v>
      </c>
      <c r="F56" s="386">
        <f t="shared" si="11"/>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9"/>
        <v>0</v>
      </c>
      <c r="AC56" s="77">
        <f t="shared" si="10"/>
        <v>0</v>
      </c>
    </row>
    <row r="57" spans="1:29" ht="18.75" x14ac:dyDescent="0.25">
      <c r="A57" s="15" t="s">
        <v>127</v>
      </c>
      <c r="B57" s="14" t="s">
        <v>562</v>
      </c>
      <c r="C57" s="251">
        <f>C50</f>
        <v>19</v>
      </c>
      <c r="D57" s="251">
        <v>0</v>
      </c>
      <c r="E57" s="257">
        <f>C57</f>
        <v>19</v>
      </c>
      <c r="F57" s="386">
        <f t="shared" si="11"/>
        <v>19</v>
      </c>
      <c r="G57" s="87">
        <v>0</v>
      </c>
      <c r="H57" s="87">
        <v>0</v>
      </c>
      <c r="I57" s="87">
        <v>0</v>
      </c>
      <c r="J57" s="87">
        <v>0</v>
      </c>
      <c r="K57" s="87">
        <v>0</v>
      </c>
      <c r="L57" s="87">
        <f>L50</f>
        <v>19</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9"/>
        <v>19</v>
      </c>
      <c r="AC57" s="77">
        <f t="shared" si="10"/>
        <v>0</v>
      </c>
    </row>
    <row r="58" spans="1:29" ht="36.75" customHeight="1" x14ac:dyDescent="0.25">
      <c r="A58" s="18" t="s">
        <v>56</v>
      </c>
      <c r="B58" s="27" t="s">
        <v>224</v>
      </c>
      <c r="C58" s="251">
        <v>0</v>
      </c>
      <c r="D58" s="251">
        <v>0</v>
      </c>
      <c r="E58" s="257">
        <f>C58</f>
        <v>0</v>
      </c>
      <c r="F58" s="386">
        <f t="shared" si="11"/>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9"/>
        <v>0</v>
      </c>
      <c r="AC58" s="77">
        <f t="shared" si="10"/>
        <v>0</v>
      </c>
    </row>
    <row r="59" spans="1:29" x14ac:dyDescent="0.25">
      <c r="A59" s="18" t="s">
        <v>54</v>
      </c>
      <c r="B59" s="17" t="s">
        <v>126</v>
      </c>
      <c r="C59" s="251">
        <v>0</v>
      </c>
      <c r="D59" s="251">
        <v>0</v>
      </c>
      <c r="E59" s="257">
        <f>C59</f>
        <v>0</v>
      </c>
      <c r="F59" s="386">
        <f t="shared" si="11"/>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9"/>
        <v>0</v>
      </c>
      <c r="AC59" s="77">
        <f t="shared" si="10"/>
        <v>0</v>
      </c>
    </row>
    <row r="60" spans="1:29" x14ac:dyDescent="0.25">
      <c r="A60" s="15" t="s">
        <v>218</v>
      </c>
      <c r="B60" s="16" t="s">
        <v>146</v>
      </c>
      <c r="C60" s="251">
        <v>0</v>
      </c>
      <c r="D60" s="251">
        <v>0</v>
      </c>
      <c r="E60" s="257">
        <f>C60</f>
        <v>0</v>
      </c>
      <c r="F60" s="386">
        <f t="shared" si="11"/>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9"/>
        <v>0</v>
      </c>
      <c r="AC60" s="77">
        <f t="shared" si="10"/>
        <v>0</v>
      </c>
    </row>
    <row r="61" spans="1:29" x14ac:dyDescent="0.25">
      <c r="A61" s="15" t="s">
        <v>219</v>
      </c>
      <c r="B61" s="16" t="s">
        <v>144</v>
      </c>
      <c r="C61" s="251">
        <v>0</v>
      </c>
      <c r="D61" s="251">
        <v>0</v>
      </c>
      <c r="E61" s="257">
        <f>C61</f>
        <v>0</v>
      </c>
      <c r="F61" s="386">
        <f t="shared" si="11"/>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9"/>
        <v>0</v>
      </c>
      <c r="AC61" s="77">
        <f t="shared" si="10"/>
        <v>0</v>
      </c>
    </row>
    <row r="62" spans="1:29" x14ac:dyDescent="0.25">
      <c r="A62" s="15" t="s">
        <v>220</v>
      </c>
      <c r="B62" s="16" t="s">
        <v>142</v>
      </c>
      <c r="C62" s="251">
        <v>0</v>
      </c>
      <c r="D62" s="251">
        <v>0</v>
      </c>
      <c r="E62" s="257">
        <f>C62</f>
        <v>0</v>
      </c>
      <c r="F62" s="386">
        <f t="shared" si="11"/>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9"/>
        <v>0</v>
      </c>
      <c r="AC62" s="77">
        <f t="shared" si="10"/>
        <v>0</v>
      </c>
    </row>
    <row r="63" spans="1:29" x14ac:dyDescent="0.25">
      <c r="A63" s="15" t="s">
        <v>221</v>
      </c>
      <c r="B63" s="16" t="s">
        <v>223</v>
      </c>
      <c r="C63" s="251">
        <v>0</v>
      </c>
      <c r="D63" s="251">
        <v>0</v>
      </c>
      <c r="E63" s="257">
        <f>C63</f>
        <v>0</v>
      </c>
      <c r="F63" s="386">
        <f t="shared" si="11"/>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9"/>
        <v>0</v>
      </c>
      <c r="AC63" s="77">
        <f t="shared" si="10"/>
        <v>0</v>
      </c>
    </row>
    <row r="64" spans="1:29" ht="18.75" x14ac:dyDescent="0.25">
      <c r="A64" s="15" t="s">
        <v>222</v>
      </c>
      <c r="B64" s="14" t="s">
        <v>563</v>
      </c>
      <c r="C64" s="251">
        <v>0</v>
      </c>
      <c r="D64" s="251">
        <v>0</v>
      </c>
      <c r="E64" s="257">
        <f>C64</f>
        <v>0</v>
      </c>
      <c r="F64" s="386">
        <f t="shared" si="11"/>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9"/>
        <v>0</v>
      </c>
      <c r="AC64" s="77">
        <f t="shared" si="10"/>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39"/>
      <c r="C66" s="339"/>
      <c r="D66" s="339"/>
      <c r="E66" s="339"/>
      <c r="F66" s="339"/>
      <c r="G66" s="339"/>
      <c r="H66" s="339"/>
      <c r="I66" s="339"/>
      <c r="J66" s="228"/>
      <c r="K66" s="228"/>
      <c r="L66" s="228"/>
      <c r="M66" s="228"/>
      <c r="N66" s="228"/>
      <c r="O66" s="228"/>
      <c r="P66" s="228"/>
      <c r="Q66" s="228"/>
      <c r="R66" s="228"/>
      <c r="S66" s="228"/>
      <c r="T66" s="228"/>
      <c r="U66" s="228"/>
      <c r="V66" s="228"/>
      <c r="W66" s="228"/>
      <c r="X66" s="228"/>
      <c r="Y66" s="228"/>
      <c r="Z66" s="228"/>
      <c r="AA66" s="228"/>
      <c r="AB66" s="11"/>
    </row>
    <row r="67" spans="1:28" x14ac:dyDescent="0.25">
      <c r="A67" s="8"/>
      <c r="B67" s="8"/>
      <c r="C67" s="8"/>
      <c r="D67" s="8"/>
      <c r="E67" s="8"/>
      <c r="F67" s="8"/>
      <c r="AB67" s="8"/>
    </row>
    <row r="68" spans="1:28" ht="50.25" customHeight="1" x14ac:dyDescent="0.25">
      <c r="A68" s="8"/>
      <c r="B68" s="340"/>
      <c r="C68" s="340"/>
      <c r="D68" s="340"/>
      <c r="E68" s="340"/>
      <c r="F68" s="340"/>
      <c r="G68" s="340"/>
      <c r="H68" s="340"/>
      <c r="I68" s="340"/>
      <c r="J68" s="229"/>
      <c r="K68" s="229"/>
      <c r="L68" s="229"/>
      <c r="M68" s="229"/>
      <c r="N68" s="229"/>
      <c r="O68" s="229"/>
      <c r="P68" s="229"/>
      <c r="Q68" s="229"/>
      <c r="R68" s="229"/>
      <c r="S68" s="229"/>
      <c r="T68" s="229"/>
      <c r="U68" s="229"/>
      <c r="V68" s="229"/>
      <c r="W68" s="229"/>
      <c r="X68" s="229"/>
      <c r="Y68" s="229"/>
      <c r="Z68" s="229"/>
      <c r="AA68" s="229"/>
      <c r="AB68" s="8"/>
    </row>
    <row r="69" spans="1:28" x14ac:dyDescent="0.25">
      <c r="A69" s="8"/>
      <c r="B69" s="8"/>
      <c r="C69" s="8"/>
      <c r="D69" s="8"/>
      <c r="E69" s="8"/>
      <c r="F69" s="8"/>
      <c r="AB69" s="8"/>
    </row>
    <row r="70" spans="1:28" ht="36.75" customHeight="1" x14ac:dyDescent="0.25">
      <c r="A70" s="8"/>
      <c r="B70" s="339"/>
      <c r="C70" s="339"/>
      <c r="D70" s="339"/>
      <c r="E70" s="339"/>
      <c r="F70" s="339"/>
      <c r="G70" s="339"/>
      <c r="H70" s="339"/>
      <c r="I70" s="339"/>
      <c r="J70" s="228"/>
      <c r="K70" s="228"/>
      <c r="L70" s="228"/>
      <c r="M70" s="228"/>
      <c r="N70" s="228"/>
      <c r="O70" s="228"/>
      <c r="P70" s="228"/>
      <c r="Q70" s="228"/>
      <c r="R70" s="228"/>
      <c r="S70" s="228"/>
      <c r="T70" s="228"/>
      <c r="U70" s="228"/>
      <c r="V70" s="228"/>
      <c r="W70" s="228"/>
      <c r="X70" s="228"/>
      <c r="Y70" s="228"/>
      <c r="Z70" s="228"/>
      <c r="AA70" s="228"/>
      <c r="AB70" s="8"/>
    </row>
    <row r="71" spans="1:28" x14ac:dyDescent="0.25">
      <c r="A71" s="8"/>
      <c r="B71" s="10"/>
      <c r="C71" s="10"/>
      <c r="D71" s="10"/>
      <c r="E71" s="10"/>
      <c r="F71" s="10"/>
      <c r="AB71" s="8"/>
    </row>
    <row r="72" spans="1:28" ht="51" customHeight="1" x14ac:dyDescent="0.25">
      <c r="A72" s="8"/>
      <c r="B72" s="339"/>
      <c r="C72" s="339"/>
      <c r="D72" s="339"/>
      <c r="E72" s="339"/>
      <c r="F72" s="339"/>
      <c r="G72" s="339"/>
      <c r="H72" s="339"/>
      <c r="I72" s="339"/>
      <c r="J72" s="228"/>
      <c r="K72" s="228"/>
      <c r="L72" s="228"/>
      <c r="M72" s="228"/>
      <c r="N72" s="228"/>
      <c r="O72" s="228"/>
      <c r="P72" s="228"/>
      <c r="Q72" s="228"/>
      <c r="R72" s="228"/>
      <c r="S72" s="228"/>
      <c r="T72" s="228"/>
      <c r="U72" s="228"/>
      <c r="V72" s="228"/>
      <c r="W72" s="228"/>
      <c r="X72" s="228"/>
      <c r="Y72" s="228"/>
      <c r="Z72" s="228"/>
      <c r="AA72" s="228"/>
      <c r="AB72" s="8"/>
    </row>
    <row r="73" spans="1:28" ht="32.25" customHeight="1" x14ac:dyDescent="0.25">
      <c r="A73" s="8"/>
      <c r="B73" s="340"/>
      <c r="C73" s="340"/>
      <c r="D73" s="340"/>
      <c r="E73" s="340"/>
      <c r="F73" s="340"/>
      <c r="G73" s="340"/>
      <c r="H73" s="340"/>
      <c r="I73" s="340"/>
      <c r="J73" s="229"/>
      <c r="K73" s="229"/>
      <c r="L73" s="229"/>
      <c r="M73" s="229"/>
      <c r="N73" s="229"/>
      <c r="O73" s="229"/>
      <c r="P73" s="229"/>
      <c r="Q73" s="229"/>
      <c r="R73" s="229"/>
      <c r="S73" s="229"/>
      <c r="T73" s="229"/>
      <c r="U73" s="229"/>
      <c r="V73" s="229"/>
      <c r="W73" s="229"/>
      <c r="X73" s="229"/>
      <c r="Y73" s="229"/>
      <c r="Z73" s="229"/>
      <c r="AA73" s="229"/>
      <c r="AB73" s="8"/>
    </row>
    <row r="74" spans="1:28" ht="51.75" customHeight="1" x14ac:dyDescent="0.25">
      <c r="A74" s="8"/>
      <c r="B74" s="339"/>
      <c r="C74" s="339"/>
      <c r="D74" s="339"/>
      <c r="E74" s="339"/>
      <c r="F74" s="339"/>
      <c r="G74" s="339"/>
      <c r="H74" s="339"/>
      <c r="I74" s="339"/>
      <c r="J74" s="228"/>
      <c r="K74" s="228"/>
      <c r="L74" s="228"/>
      <c r="M74" s="228"/>
      <c r="N74" s="228"/>
      <c r="O74" s="228"/>
      <c r="P74" s="228"/>
      <c r="Q74" s="228"/>
      <c r="R74" s="228"/>
      <c r="S74" s="228"/>
      <c r="T74" s="228"/>
      <c r="U74" s="228"/>
      <c r="V74" s="228"/>
      <c r="W74" s="228"/>
      <c r="X74" s="228"/>
      <c r="Y74" s="228"/>
      <c r="Z74" s="228"/>
      <c r="AA74" s="228"/>
      <c r="AB74" s="8"/>
    </row>
    <row r="75" spans="1:28" ht="21.75" customHeight="1" x14ac:dyDescent="0.25">
      <c r="A75" s="8"/>
      <c r="B75" s="341"/>
      <c r="C75" s="341"/>
      <c r="D75" s="341"/>
      <c r="E75" s="341"/>
      <c r="F75" s="341"/>
      <c r="G75" s="341"/>
      <c r="H75" s="341"/>
      <c r="I75" s="341"/>
      <c r="J75" s="230"/>
      <c r="K75" s="230"/>
      <c r="L75" s="230"/>
      <c r="M75" s="230"/>
      <c r="N75" s="230"/>
      <c r="O75" s="230"/>
      <c r="P75" s="230"/>
      <c r="Q75" s="230"/>
      <c r="R75" s="230"/>
      <c r="S75" s="230"/>
      <c r="T75" s="230"/>
      <c r="U75" s="230"/>
      <c r="V75" s="230"/>
      <c r="W75" s="230"/>
      <c r="X75" s="230"/>
      <c r="Y75" s="230"/>
      <c r="Z75" s="230"/>
      <c r="AA75" s="230"/>
      <c r="AB75" s="8"/>
    </row>
    <row r="76" spans="1:28" ht="23.25" customHeight="1" x14ac:dyDescent="0.25">
      <c r="A76" s="8"/>
      <c r="B76" s="9"/>
      <c r="C76" s="9"/>
      <c r="D76" s="9"/>
      <c r="E76" s="9"/>
      <c r="F76" s="9"/>
      <c r="AB76" s="8"/>
    </row>
    <row r="77" spans="1:28" ht="18.75" customHeight="1" x14ac:dyDescent="0.25">
      <c r="A77" s="8"/>
      <c r="B77" s="338"/>
      <c r="C77" s="338"/>
      <c r="D77" s="338"/>
      <c r="E77" s="338"/>
      <c r="F77" s="338"/>
      <c r="G77" s="338"/>
      <c r="H77" s="338"/>
      <c r="I77" s="338"/>
      <c r="J77" s="227"/>
      <c r="K77" s="227"/>
      <c r="L77" s="227"/>
      <c r="M77" s="227"/>
      <c r="N77" s="227"/>
      <c r="O77" s="227"/>
      <c r="P77" s="227"/>
      <c r="Q77" s="227"/>
      <c r="R77" s="227"/>
      <c r="S77" s="227"/>
      <c r="T77" s="227"/>
      <c r="U77" s="227"/>
      <c r="V77" s="227"/>
      <c r="W77" s="227"/>
      <c r="X77" s="227"/>
      <c r="Y77" s="227"/>
      <c r="Z77" s="227"/>
      <c r="AA77" s="227"/>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B77:I77"/>
    <mergeCell ref="B66:I66"/>
    <mergeCell ref="B68:I68"/>
    <mergeCell ref="B70:I70"/>
    <mergeCell ref="B72:I72"/>
    <mergeCell ref="B73:I73"/>
    <mergeCell ref="B74:I74"/>
    <mergeCell ref="B75:I75"/>
    <mergeCell ref="A4:AC4"/>
    <mergeCell ref="A6:AC6"/>
    <mergeCell ref="A8:AC8"/>
    <mergeCell ref="A9:AC9"/>
    <mergeCell ref="A11:AC11"/>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s>
  <conditionalFormatting sqref="G24:AB64">
    <cfRule type="cellIs" dxfId="8" priority="9" operator="notEqual">
      <formula>0</formula>
    </cfRule>
  </conditionalFormatting>
  <conditionalFormatting sqref="AC24:AC64">
    <cfRule type="cellIs" dxfId="7" priority="8" operator="notEqual">
      <formula>0</formula>
    </cfRule>
  </conditionalFormatting>
  <conditionalFormatting sqref="L24:S29 L31:S64">
    <cfRule type="cellIs" dxfId="6" priority="7" operator="notEqual">
      <formula>0</formula>
    </cfRule>
  </conditionalFormatting>
  <conditionalFormatting sqref="C24:C64">
    <cfRule type="cellIs" dxfId="5" priority="6" operator="notEqual">
      <formula>0</formula>
    </cfRule>
  </conditionalFormatting>
  <conditionalFormatting sqref="D24:D64">
    <cfRule type="cellIs" dxfId="4" priority="5" operator="notEqual">
      <formula>0</formula>
    </cfRule>
  </conditionalFormatting>
  <conditionalFormatting sqref="E24: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D27" sqref="D27"/>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3.570312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85"/>
    </row>
    <row r="7" spans="1:48" ht="18.75" x14ac:dyDescent="0.25">
      <c r="A7" s="268" t="s">
        <v>7</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x14ac:dyDescent="0.2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x14ac:dyDescent="0.25">
      <c r="A9" s="271" t="str">
        <f>'1. паспорт местоположение'!A9:C9</f>
        <v>Акционерное общество "Россети Янтарь" ДЗО  ПАО "Россети"</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5" t="s">
        <v>6</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x14ac:dyDescent="0.2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x14ac:dyDescent="0.25">
      <c r="A12" s="271" t="str">
        <f>'1. паспорт местоположение'!A12:C12</f>
        <v>N_92-9-25</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5" t="s">
        <v>5</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x14ac:dyDescent="0.25">
      <c r="A15" s="271"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5" t="s">
        <v>4</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x14ac:dyDescent="0.25">
      <c r="A21" s="344" t="s">
        <v>467</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row>
    <row r="22" spans="1:48" ht="58.5" customHeight="1" x14ac:dyDescent="0.25">
      <c r="A22" s="345" t="s">
        <v>50</v>
      </c>
      <c r="B22" s="348" t="s">
        <v>22</v>
      </c>
      <c r="C22" s="345" t="s">
        <v>49</v>
      </c>
      <c r="D22" s="345" t="s">
        <v>48</v>
      </c>
      <c r="E22" s="351" t="s">
        <v>477</v>
      </c>
      <c r="F22" s="352"/>
      <c r="G22" s="352"/>
      <c r="H22" s="352"/>
      <c r="I22" s="352"/>
      <c r="J22" s="352"/>
      <c r="K22" s="352"/>
      <c r="L22" s="353"/>
      <c r="M22" s="345" t="s">
        <v>47</v>
      </c>
      <c r="N22" s="345" t="s">
        <v>46</v>
      </c>
      <c r="O22" s="345" t="s">
        <v>45</v>
      </c>
      <c r="P22" s="354" t="s">
        <v>245</v>
      </c>
      <c r="Q22" s="354" t="s">
        <v>44</v>
      </c>
      <c r="R22" s="354" t="s">
        <v>43</v>
      </c>
      <c r="S22" s="354" t="s">
        <v>42</v>
      </c>
      <c r="T22" s="354"/>
      <c r="U22" s="355" t="s">
        <v>41</v>
      </c>
      <c r="V22" s="355" t="s">
        <v>40</v>
      </c>
      <c r="W22" s="354" t="s">
        <v>39</v>
      </c>
      <c r="X22" s="354" t="s">
        <v>38</v>
      </c>
      <c r="Y22" s="354" t="s">
        <v>37</v>
      </c>
      <c r="Z22" s="368" t="s">
        <v>36</v>
      </c>
      <c r="AA22" s="354" t="s">
        <v>35</v>
      </c>
      <c r="AB22" s="354" t="s">
        <v>34</v>
      </c>
      <c r="AC22" s="354" t="s">
        <v>33</v>
      </c>
      <c r="AD22" s="354" t="s">
        <v>32</v>
      </c>
      <c r="AE22" s="354" t="s">
        <v>31</v>
      </c>
      <c r="AF22" s="354" t="s">
        <v>30</v>
      </c>
      <c r="AG22" s="354"/>
      <c r="AH22" s="354"/>
      <c r="AI22" s="354"/>
      <c r="AJ22" s="354"/>
      <c r="AK22" s="354"/>
      <c r="AL22" s="354" t="s">
        <v>29</v>
      </c>
      <c r="AM22" s="354"/>
      <c r="AN22" s="354"/>
      <c r="AO22" s="354"/>
      <c r="AP22" s="354" t="s">
        <v>28</v>
      </c>
      <c r="AQ22" s="354"/>
      <c r="AR22" s="354" t="s">
        <v>27</v>
      </c>
      <c r="AS22" s="354" t="s">
        <v>26</v>
      </c>
      <c r="AT22" s="354" t="s">
        <v>25</v>
      </c>
      <c r="AU22" s="354" t="s">
        <v>24</v>
      </c>
      <c r="AV22" s="358" t="s">
        <v>23</v>
      </c>
    </row>
    <row r="23" spans="1:48" ht="64.5" customHeight="1" x14ac:dyDescent="0.25">
      <c r="A23" s="346"/>
      <c r="B23" s="349"/>
      <c r="C23" s="346"/>
      <c r="D23" s="346"/>
      <c r="E23" s="360" t="s">
        <v>21</v>
      </c>
      <c r="F23" s="362" t="s">
        <v>125</v>
      </c>
      <c r="G23" s="362" t="s">
        <v>124</v>
      </c>
      <c r="H23" s="362" t="s">
        <v>123</v>
      </c>
      <c r="I23" s="366" t="s">
        <v>388</v>
      </c>
      <c r="J23" s="366" t="s">
        <v>389</v>
      </c>
      <c r="K23" s="366" t="s">
        <v>390</v>
      </c>
      <c r="L23" s="362" t="s">
        <v>550</v>
      </c>
      <c r="M23" s="346"/>
      <c r="N23" s="346"/>
      <c r="O23" s="346"/>
      <c r="P23" s="354"/>
      <c r="Q23" s="354"/>
      <c r="R23" s="354"/>
      <c r="S23" s="364" t="s">
        <v>2</v>
      </c>
      <c r="T23" s="364" t="s">
        <v>9</v>
      </c>
      <c r="U23" s="355"/>
      <c r="V23" s="355"/>
      <c r="W23" s="354"/>
      <c r="X23" s="354"/>
      <c r="Y23" s="354"/>
      <c r="Z23" s="354"/>
      <c r="AA23" s="354"/>
      <c r="AB23" s="354"/>
      <c r="AC23" s="354"/>
      <c r="AD23" s="354"/>
      <c r="AE23" s="354"/>
      <c r="AF23" s="354" t="s">
        <v>20</v>
      </c>
      <c r="AG23" s="354"/>
      <c r="AH23" s="354" t="s">
        <v>19</v>
      </c>
      <c r="AI23" s="354"/>
      <c r="AJ23" s="345" t="s">
        <v>18</v>
      </c>
      <c r="AK23" s="345" t="s">
        <v>17</v>
      </c>
      <c r="AL23" s="345" t="s">
        <v>16</v>
      </c>
      <c r="AM23" s="345" t="s">
        <v>15</v>
      </c>
      <c r="AN23" s="345" t="s">
        <v>14</v>
      </c>
      <c r="AO23" s="345" t="s">
        <v>13</v>
      </c>
      <c r="AP23" s="345" t="s">
        <v>12</v>
      </c>
      <c r="AQ23" s="356" t="s">
        <v>9</v>
      </c>
      <c r="AR23" s="354"/>
      <c r="AS23" s="354"/>
      <c r="AT23" s="354"/>
      <c r="AU23" s="354"/>
      <c r="AV23" s="359"/>
    </row>
    <row r="24" spans="1:48" ht="96.75" customHeight="1" x14ac:dyDescent="0.25">
      <c r="A24" s="347"/>
      <c r="B24" s="350"/>
      <c r="C24" s="347"/>
      <c r="D24" s="347"/>
      <c r="E24" s="361"/>
      <c r="F24" s="363"/>
      <c r="G24" s="363"/>
      <c r="H24" s="363"/>
      <c r="I24" s="367"/>
      <c r="J24" s="367"/>
      <c r="K24" s="367"/>
      <c r="L24" s="363"/>
      <c r="M24" s="347"/>
      <c r="N24" s="347"/>
      <c r="O24" s="347"/>
      <c r="P24" s="354"/>
      <c r="Q24" s="354"/>
      <c r="R24" s="354"/>
      <c r="S24" s="365"/>
      <c r="T24" s="365"/>
      <c r="U24" s="355"/>
      <c r="V24" s="355"/>
      <c r="W24" s="354"/>
      <c r="X24" s="354"/>
      <c r="Y24" s="354"/>
      <c r="Z24" s="354"/>
      <c r="AA24" s="354"/>
      <c r="AB24" s="354"/>
      <c r="AC24" s="354"/>
      <c r="AD24" s="354"/>
      <c r="AE24" s="354"/>
      <c r="AF24" s="121" t="s">
        <v>11</v>
      </c>
      <c r="AG24" s="121" t="s">
        <v>10</v>
      </c>
      <c r="AH24" s="122" t="s">
        <v>2</v>
      </c>
      <c r="AI24" s="122" t="s">
        <v>9</v>
      </c>
      <c r="AJ24" s="347"/>
      <c r="AK24" s="347"/>
      <c r="AL24" s="347"/>
      <c r="AM24" s="347"/>
      <c r="AN24" s="347"/>
      <c r="AO24" s="347"/>
      <c r="AP24" s="347"/>
      <c r="AQ24" s="357"/>
      <c r="AR24" s="354"/>
      <c r="AS24" s="354"/>
      <c r="AT24" s="354"/>
      <c r="AU24" s="354"/>
      <c r="AV24" s="359"/>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6" customFormat="1" ht="11.25" x14ac:dyDescent="0.2">
      <c r="A26" s="204">
        <v>1</v>
      </c>
      <c r="B26" s="126" t="s">
        <v>554</v>
      </c>
      <c r="C26" s="204" t="s">
        <v>332</v>
      </c>
      <c r="D26" s="207">
        <f>'6.1. Паспорт сетевой график'!D53</f>
        <v>46022</v>
      </c>
      <c r="E26" s="204" t="s">
        <v>332</v>
      </c>
      <c r="F26" s="204" t="s">
        <v>332</v>
      </c>
      <c r="G26" s="204" t="s">
        <v>332</v>
      </c>
      <c r="H26" s="204" t="s">
        <v>332</v>
      </c>
      <c r="I26" s="204" t="s">
        <v>332</v>
      </c>
      <c r="J26" s="204" t="s">
        <v>332</v>
      </c>
      <c r="K26" s="204" t="s">
        <v>332</v>
      </c>
      <c r="L26" s="204">
        <f>'6.2. Паспорт фин осв ввод'!C57</f>
        <v>19</v>
      </c>
      <c r="M26" s="126"/>
      <c r="N26" s="204"/>
      <c r="O26" s="126"/>
      <c r="P26" s="205"/>
      <c r="Q26" s="126"/>
      <c r="R26" s="205"/>
      <c r="S26" s="126"/>
      <c r="T26" s="126"/>
      <c r="U26" s="204"/>
      <c r="V26" s="204"/>
      <c r="W26" s="204"/>
      <c r="X26" s="205"/>
      <c r="Y26" s="204"/>
      <c r="Z26" s="204"/>
      <c r="AA26" s="221"/>
      <c r="AB26" s="221"/>
      <c r="AC26" s="204"/>
      <c r="AD26" s="221"/>
      <c r="AE26" s="204"/>
      <c r="AF26" s="204"/>
      <c r="AG26" s="204"/>
      <c r="AH26" s="208"/>
      <c r="AI26" s="208"/>
      <c r="AJ26" s="208"/>
      <c r="AK26" s="208"/>
      <c r="AL26" s="204"/>
      <c r="AM26" s="204"/>
      <c r="AN26" s="208"/>
      <c r="AO26" s="204"/>
      <c r="AP26" s="208"/>
      <c r="AQ26" s="208"/>
      <c r="AR26" s="208"/>
      <c r="AS26" s="208"/>
      <c r="AT26" s="208"/>
      <c r="AU26" s="204"/>
      <c r="AV26" s="204"/>
    </row>
    <row r="27" spans="1:48" s="206" customFormat="1" ht="12.75" x14ac:dyDescent="0.2">
      <c r="A27" s="204"/>
      <c r="B27" s="126"/>
      <c r="C27" s="204"/>
      <c r="D27" s="204"/>
      <c r="E27" s="204"/>
      <c r="F27" s="204"/>
      <c r="G27" s="204"/>
      <c r="H27" s="204"/>
      <c r="I27" s="204"/>
      <c r="J27" s="204"/>
      <c r="K27" s="204"/>
      <c r="L27" s="204"/>
      <c r="M27" s="126"/>
      <c r="N27" s="125"/>
      <c r="O27" s="126"/>
      <c r="P27" s="205"/>
      <c r="Q27" s="126"/>
      <c r="R27" s="205"/>
      <c r="S27" s="126"/>
      <c r="T27" s="126"/>
      <c r="U27" s="204"/>
      <c r="V27" s="204"/>
      <c r="W27" s="204"/>
      <c r="X27" s="205"/>
      <c r="Y27" s="204"/>
      <c r="Z27" s="204"/>
      <c r="AA27" s="221"/>
      <c r="AB27" s="221"/>
      <c r="AC27" s="204"/>
      <c r="AD27" s="221"/>
      <c r="AE27" s="204"/>
      <c r="AF27" s="204"/>
      <c r="AG27" s="204"/>
      <c r="AH27" s="204"/>
      <c r="AI27" s="204"/>
      <c r="AJ27" s="204"/>
      <c r="AK27" s="204"/>
      <c r="AL27" s="204"/>
      <c r="AM27" s="204"/>
      <c r="AN27" s="204"/>
      <c r="AO27" s="204"/>
      <c r="AP27" s="204"/>
      <c r="AQ27" s="204"/>
      <c r="AR27" s="204"/>
      <c r="AS27" s="204"/>
      <c r="AT27" s="204"/>
      <c r="AU27" s="204"/>
      <c r="AV27" s="204"/>
    </row>
    <row r="28" spans="1:48" s="206" customFormat="1" ht="12.75" x14ac:dyDescent="0.2">
      <c r="A28" s="204"/>
      <c r="B28" s="126" t="s">
        <v>551</v>
      </c>
      <c r="C28" s="204"/>
      <c r="D28" s="204"/>
      <c r="E28" s="204"/>
      <c r="F28" s="204"/>
      <c r="G28" s="204"/>
      <c r="H28" s="204"/>
      <c r="I28" s="204"/>
      <c r="J28" s="204"/>
      <c r="K28" s="204"/>
      <c r="L28" s="204"/>
      <c r="M28" s="126"/>
      <c r="N28" s="125"/>
      <c r="O28" s="126"/>
      <c r="P28" s="205"/>
      <c r="Q28" s="126"/>
      <c r="R28" s="205"/>
      <c r="S28" s="126"/>
      <c r="T28" s="126"/>
      <c r="U28" s="204"/>
      <c r="V28" s="204"/>
      <c r="W28" s="204"/>
      <c r="X28" s="204"/>
      <c r="Y28" s="204"/>
      <c r="Z28" s="204"/>
      <c r="AA28" s="221"/>
      <c r="AB28" s="221"/>
      <c r="AC28" s="204"/>
      <c r="AD28" s="221"/>
      <c r="AE28" s="204"/>
      <c r="AF28" s="204"/>
      <c r="AG28" s="204"/>
      <c r="AH28" s="204"/>
      <c r="AI28" s="204"/>
      <c r="AJ28" s="204"/>
      <c r="AK28" s="204"/>
      <c r="AL28" s="204"/>
      <c r="AM28" s="204"/>
      <c r="AN28" s="204"/>
      <c r="AO28" s="204"/>
      <c r="AP28" s="204"/>
      <c r="AQ28" s="204"/>
      <c r="AR28" s="204"/>
      <c r="AS28" s="204"/>
      <c r="AT28" s="204"/>
      <c r="AU28" s="204"/>
      <c r="AV28" s="20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zoomScale="90" zoomScaleNormal="90" zoomScaleSheetLayoutView="90" workbookViewId="0">
      <selection activeCell="B29" sqref="B29"/>
    </sheetView>
  </sheetViews>
  <sheetFormatPr defaultRowHeight="15.75" x14ac:dyDescent="0.25"/>
  <cols>
    <col min="1" max="2" width="66.140625" style="28" customWidth="1"/>
    <col min="3" max="3" width="9.140625"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72" t="str">
        <f>'1. паспорт местоположение'!A5:C5</f>
        <v>Год раскрытия информации: 2025 год</v>
      </c>
      <c r="B5" s="372"/>
      <c r="C5" s="23"/>
      <c r="D5" s="23"/>
      <c r="E5" s="23"/>
      <c r="F5" s="23"/>
      <c r="G5" s="23"/>
      <c r="H5" s="23"/>
    </row>
    <row r="6" spans="1:8" ht="18.75" x14ac:dyDescent="0.3">
      <c r="A6" s="83"/>
      <c r="B6" s="83"/>
      <c r="C6" s="83"/>
      <c r="D6" s="83"/>
      <c r="E6" s="83"/>
      <c r="F6" s="83"/>
      <c r="G6" s="83"/>
      <c r="H6" s="83"/>
    </row>
    <row r="7" spans="1:8" ht="18.75" x14ac:dyDescent="0.25">
      <c r="A7" s="268" t="s">
        <v>7</v>
      </c>
      <c r="B7" s="268"/>
      <c r="C7" s="115"/>
      <c r="D7" s="115"/>
      <c r="E7" s="115"/>
      <c r="F7" s="115"/>
      <c r="G7" s="115"/>
      <c r="H7" s="115"/>
    </row>
    <row r="8" spans="1:8" ht="18.75" x14ac:dyDescent="0.25">
      <c r="A8" s="115"/>
      <c r="B8" s="115"/>
      <c r="C8" s="115"/>
      <c r="D8" s="115"/>
      <c r="E8" s="115"/>
      <c r="F8" s="115"/>
      <c r="G8" s="115"/>
      <c r="H8" s="115"/>
    </row>
    <row r="9" spans="1:8" x14ac:dyDescent="0.25">
      <c r="A9" s="271" t="str">
        <f>'7. Паспорт отчет о закупке'!A9:AV9</f>
        <v>Акционерное общество "Россети Янтарь" ДЗО  ПАО "Россети"</v>
      </c>
      <c r="B9" s="271"/>
      <c r="C9" s="116"/>
      <c r="D9" s="116"/>
      <c r="E9" s="116"/>
      <c r="F9" s="116"/>
      <c r="G9" s="116"/>
      <c r="H9" s="116"/>
    </row>
    <row r="10" spans="1:8" x14ac:dyDescent="0.25">
      <c r="A10" s="265" t="s">
        <v>6</v>
      </c>
      <c r="B10" s="265"/>
      <c r="C10" s="117"/>
      <c r="D10" s="117"/>
      <c r="E10" s="117"/>
      <c r="F10" s="117"/>
      <c r="G10" s="117"/>
      <c r="H10" s="117"/>
    </row>
    <row r="11" spans="1:8" ht="18.75" x14ac:dyDescent="0.25">
      <c r="A11" s="115"/>
      <c r="B11" s="115"/>
      <c r="C11" s="115"/>
      <c r="D11" s="115"/>
      <c r="E11" s="115"/>
      <c r="F11" s="115"/>
      <c r="G11" s="115"/>
      <c r="H11" s="115"/>
    </row>
    <row r="12" spans="1:8" x14ac:dyDescent="0.25">
      <c r="A12" s="325" t="str">
        <f>'7. Паспорт отчет о закупке'!A12:AV12</f>
        <v>N_92-9-25</v>
      </c>
      <c r="B12" s="325"/>
      <c r="C12" s="116"/>
      <c r="D12" s="116"/>
      <c r="E12" s="116"/>
      <c r="F12" s="116"/>
      <c r="G12" s="116"/>
      <c r="H12" s="116"/>
    </row>
    <row r="13" spans="1:8" x14ac:dyDescent="0.25">
      <c r="A13" s="265" t="s">
        <v>5</v>
      </c>
      <c r="B13" s="265"/>
      <c r="C13" s="117"/>
      <c r="D13" s="117"/>
      <c r="E13" s="117"/>
      <c r="F13" s="117"/>
      <c r="G13" s="117"/>
      <c r="H13" s="117"/>
    </row>
    <row r="14" spans="1:8" ht="18.75" x14ac:dyDescent="0.25">
      <c r="A14" s="118"/>
      <c r="B14" s="118"/>
      <c r="C14" s="118"/>
      <c r="D14" s="118"/>
      <c r="E14" s="118"/>
      <c r="F14" s="118"/>
      <c r="G14" s="118"/>
      <c r="H14" s="118"/>
    </row>
    <row r="15" spans="1:8" ht="49.5" customHeight="1" x14ac:dyDescent="0.25">
      <c r="A15" s="373" t="str">
        <f>'7. Паспорт отчет о закупке'!A15:AV15</f>
        <v>Покупка в 2025 г. девятнадцати легковых автомобилей для перевозки административно-технического, ремонтного и оперативного персонала</v>
      </c>
      <c r="B15" s="373"/>
      <c r="C15" s="116"/>
      <c r="D15" s="116"/>
      <c r="E15" s="116"/>
      <c r="F15" s="116"/>
      <c r="G15" s="116"/>
      <c r="H15" s="116"/>
    </row>
    <row r="16" spans="1:8" x14ac:dyDescent="0.25">
      <c r="A16" s="265" t="s">
        <v>4</v>
      </c>
      <c r="B16" s="265"/>
      <c r="C16" s="117"/>
      <c r="D16" s="117"/>
      <c r="E16" s="117"/>
      <c r="F16" s="117"/>
      <c r="G16" s="117"/>
      <c r="H16" s="117"/>
    </row>
    <row r="17" spans="1:4" x14ac:dyDescent="0.25">
      <c r="B17" s="30"/>
    </row>
    <row r="18" spans="1:4" x14ac:dyDescent="0.25">
      <c r="A18" s="374" t="s">
        <v>468</v>
      </c>
      <c r="B18" s="375"/>
    </row>
    <row r="19" spans="1:4" x14ac:dyDescent="0.25">
      <c r="B19" s="5"/>
    </row>
    <row r="20" spans="1:4" ht="16.5" thickBot="1" x14ac:dyDescent="0.3">
      <c r="B20" s="31"/>
    </row>
    <row r="21" spans="1:4" ht="30.75" thickBot="1" x14ac:dyDescent="0.3">
      <c r="A21" s="32" t="s">
        <v>339</v>
      </c>
      <c r="B21" s="86" t="str">
        <f>A15</f>
        <v>Покупка в 2025 г. девятнадцати легковых автомобилей для перевозки административно-технического, ремонтного и оперативного персонала</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500</v>
      </c>
    </row>
    <row r="24" spans="1:4" ht="16.5" thickBot="1" x14ac:dyDescent="0.3">
      <c r="A24" s="32" t="s">
        <v>341</v>
      </c>
      <c r="B24" s="33">
        <v>0</v>
      </c>
    </row>
    <row r="25" spans="1:4" ht="16.5" thickBot="1" x14ac:dyDescent="0.3">
      <c r="A25" s="34" t="s">
        <v>342</v>
      </c>
      <c r="B25" s="86">
        <v>2025</v>
      </c>
    </row>
    <row r="26" spans="1:4" ht="16.5" thickBot="1" x14ac:dyDescent="0.3">
      <c r="A26" s="35" t="s">
        <v>343</v>
      </c>
      <c r="B26" s="36" t="s">
        <v>502</v>
      </c>
    </row>
    <row r="27" spans="1:4" ht="29.25" thickBot="1" x14ac:dyDescent="0.3">
      <c r="A27" s="43" t="s">
        <v>565</v>
      </c>
      <c r="B27" s="209">
        <f>'6.2. Паспорт фин осв ввод'!C24</f>
        <v>29.055725580000001</v>
      </c>
    </row>
    <row r="28" spans="1:4" ht="16.5" thickBot="1" x14ac:dyDescent="0.3">
      <c r="A28" s="38" t="s">
        <v>344</v>
      </c>
      <c r="B28" s="36" t="s">
        <v>566</v>
      </c>
    </row>
    <row r="29" spans="1:4" ht="29.25" thickBot="1" x14ac:dyDescent="0.3">
      <c r="A29" s="44" t="s">
        <v>345</v>
      </c>
      <c r="B29" s="210">
        <f>'7. Паспорт отчет о закупке'!AD28/1000</f>
        <v>0</v>
      </c>
      <c r="C29" s="29"/>
      <c r="D29" s="29"/>
    </row>
    <row r="30" spans="1:4" ht="29.25" thickBot="1" x14ac:dyDescent="0.3">
      <c r="A30" s="44" t="s">
        <v>346</v>
      </c>
      <c r="B30" s="210">
        <f>B32+B37+B54</f>
        <v>0</v>
      </c>
    </row>
    <row r="31" spans="1:4" ht="16.5" thickBot="1" x14ac:dyDescent="0.3">
      <c r="A31" s="38" t="s">
        <v>347</v>
      </c>
      <c r="B31" s="211"/>
    </row>
    <row r="32" spans="1:4" ht="29.25" thickBot="1" x14ac:dyDescent="0.3">
      <c r="A32" s="44" t="s">
        <v>348</v>
      </c>
      <c r="B32" s="210">
        <f>SUMIF(C33:C36,10,B33:B36)</f>
        <v>0</v>
      </c>
    </row>
    <row r="33" spans="1:3" ht="16.5" thickBot="1" x14ac:dyDescent="0.3">
      <c r="A33" s="212" t="s">
        <v>349</v>
      </c>
      <c r="B33" s="213"/>
      <c r="C33" s="8">
        <v>10</v>
      </c>
    </row>
    <row r="34" spans="1:3" ht="16.5" thickBot="1" x14ac:dyDescent="0.3">
      <c r="A34" s="38" t="s">
        <v>350</v>
      </c>
      <c r="B34" s="214">
        <f>B33/$B$27</f>
        <v>0</v>
      </c>
    </row>
    <row r="35" spans="1:3" ht="16.5" thickBot="1" x14ac:dyDescent="0.3">
      <c r="A35" s="38" t="s">
        <v>351</v>
      </c>
      <c r="B35" s="210"/>
      <c r="C35" s="8">
        <v>1</v>
      </c>
    </row>
    <row r="36" spans="1:3" ht="16.5" thickBot="1" x14ac:dyDescent="0.3">
      <c r="A36" s="38" t="s">
        <v>352</v>
      </c>
      <c r="B36" s="210"/>
      <c r="C36" s="8">
        <v>2</v>
      </c>
    </row>
    <row r="37" spans="1:3" ht="29.25" thickBot="1" x14ac:dyDescent="0.3">
      <c r="A37" s="44" t="s">
        <v>353</v>
      </c>
      <c r="B37" s="210">
        <f>SUMIF(C38:C53,20,B38:B53)</f>
        <v>0</v>
      </c>
    </row>
    <row r="38" spans="1:3" ht="16.5" thickBot="1" x14ac:dyDescent="0.3">
      <c r="A38" s="212" t="s">
        <v>349</v>
      </c>
      <c r="B38" s="213"/>
      <c r="C38" s="8">
        <v>20</v>
      </c>
    </row>
    <row r="39" spans="1:3" ht="16.5" thickBot="1" x14ac:dyDescent="0.3">
      <c r="A39" s="38" t="s">
        <v>350</v>
      </c>
      <c r="B39" s="214">
        <f t="shared" ref="B39" si="0">B38/$B$27</f>
        <v>0</v>
      </c>
    </row>
    <row r="40" spans="1:3" ht="16.5" thickBot="1" x14ac:dyDescent="0.3">
      <c r="A40" s="38" t="s">
        <v>351</v>
      </c>
      <c r="B40" s="210"/>
      <c r="C40" s="8">
        <v>1</v>
      </c>
    </row>
    <row r="41" spans="1:3" ht="16.5" thickBot="1" x14ac:dyDescent="0.3">
      <c r="A41" s="38" t="s">
        <v>352</v>
      </c>
      <c r="B41" s="210"/>
      <c r="C41" s="8">
        <v>2</v>
      </c>
    </row>
    <row r="42" spans="1:3" ht="16.5" thickBot="1" x14ac:dyDescent="0.3">
      <c r="A42" s="212" t="s">
        <v>349</v>
      </c>
      <c r="B42" s="213"/>
      <c r="C42" s="8">
        <v>20</v>
      </c>
    </row>
    <row r="43" spans="1:3" ht="16.5" thickBot="1" x14ac:dyDescent="0.3">
      <c r="A43" s="38" t="s">
        <v>350</v>
      </c>
      <c r="B43" s="214">
        <f t="shared" ref="B43" si="1">B42/$B$27</f>
        <v>0</v>
      </c>
    </row>
    <row r="44" spans="1:3" ht="16.5" thickBot="1" x14ac:dyDescent="0.3">
      <c r="A44" s="38" t="s">
        <v>351</v>
      </c>
      <c r="B44" s="210"/>
      <c r="C44" s="8">
        <v>1</v>
      </c>
    </row>
    <row r="45" spans="1:3" ht="16.5" thickBot="1" x14ac:dyDescent="0.3">
      <c r="A45" s="38" t="s">
        <v>352</v>
      </c>
      <c r="B45" s="210"/>
      <c r="C45" s="8">
        <v>2</v>
      </c>
    </row>
    <row r="46" spans="1:3" ht="16.5" thickBot="1" x14ac:dyDescent="0.3">
      <c r="A46" s="212" t="s">
        <v>349</v>
      </c>
      <c r="B46" s="213"/>
      <c r="C46" s="8">
        <v>20</v>
      </c>
    </row>
    <row r="47" spans="1:3" ht="16.5" thickBot="1" x14ac:dyDescent="0.3">
      <c r="A47" s="38" t="s">
        <v>350</v>
      </c>
      <c r="B47" s="214">
        <f t="shared" ref="B47" si="2">B46/$B$27</f>
        <v>0</v>
      </c>
    </row>
    <row r="48" spans="1:3" ht="16.5" thickBot="1" x14ac:dyDescent="0.3">
      <c r="A48" s="38" t="s">
        <v>351</v>
      </c>
      <c r="B48" s="210"/>
      <c r="C48" s="8">
        <v>1</v>
      </c>
    </row>
    <row r="49" spans="1:3" ht="16.5" thickBot="1" x14ac:dyDescent="0.3">
      <c r="A49" s="38" t="s">
        <v>352</v>
      </c>
      <c r="B49" s="210"/>
      <c r="C49" s="8">
        <v>2</v>
      </c>
    </row>
    <row r="50" spans="1:3" ht="16.5" thickBot="1" x14ac:dyDescent="0.3">
      <c r="A50" s="212" t="s">
        <v>349</v>
      </c>
      <c r="B50" s="213"/>
      <c r="C50" s="8">
        <v>20</v>
      </c>
    </row>
    <row r="51" spans="1:3" ht="16.5" thickBot="1" x14ac:dyDescent="0.3">
      <c r="A51" s="38" t="s">
        <v>350</v>
      </c>
      <c r="B51" s="214">
        <f t="shared" ref="B51" si="3">B50/$B$27</f>
        <v>0</v>
      </c>
    </row>
    <row r="52" spans="1:3" ht="16.5" thickBot="1" x14ac:dyDescent="0.3">
      <c r="A52" s="38" t="s">
        <v>351</v>
      </c>
      <c r="B52" s="210"/>
      <c r="C52" s="8">
        <v>1</v>
      </c>
    </row>
    <row r="53" spans="1:3" ht="16.5" thickBot="1" x14ac:dyDescent="0.3">
      <c r="A53" s="38" t="s">
        <v>352</v>
      </c>
      <c r="B53" s="210"/>
      <c r="C53" s="8">
        <v>2</v>
      </c>
    </row>
    <row r="54" spans="1:3" ht="29.25" thickBot="1" x14ac:dyDescent="0.3">
      <c r="A54" s="44" t="s">
        <v>354</v>
      </c>
      <c r="B54" s="210">
        <f>SUMIF(C55:C58,30,B55:B58)</f>
        <v>0</v>
      </c>
    </row>
    <row r="55" spans="1:3" ht="16.5" thickBot="1" x14ac:dyDescent="0.3">
      <c r="A55" s="212" t="s">
        <v>349</v>
      </c>
      <c r="B55" s="213"/>
      <c r="C55" s="8">
        <v>30</v>
      </c>
    </row>
    <row r="56" spans="1:3" ht="16.5" thickBot="1" x14ac:dyDescent="0.3">
      <c r="A56" s="38" t="s">
        <v>350</v>
      </c>
      <c r="B56" s="214">
        <f t="shared" ref="B56" si="4">B55/$B$27</f>
        <v>0</v>
      </c>
    </row>
    <row r="57" spans="1:3" ht="16.5" thickBot="1" x14ac:dyDescent="0.3">
      <c r="A57" s="38" t="s">
        <v>351</v>
      </c>
      <c r="B57" s="210"/>
      <c r="C57" s="8">
        <v>1</v>
      </c>
    </row>
    <row r="58" spans="1:3" ht="16.5" thickBot="1" x14ac:dyDescent="0.3">
      <c r="A58" s="38" t="s">
        <v>352</v>
      </c>
      <c r="B58" s="210"/>
      <c r="C58" s="8">
        <v>2</v>
      </c>
    </row>
    <row r="59" spans="1:3" ht="29.25" thickBot="1" x14ac:dyDescent="0.3">
      <c r="A59" s="37" t="s">
        <v>355</v>
      </c>
      <c r="B59" s="215">
        <f>B30/B27</f>
        <v>0</v>
      </c>
    </row>
    <row r="60" spans="1:3" ht="16.5" thickBot="1" x14ac:dyDescent="0.3">
      <c r="A60" s="39" t="s">
        <v>347</v>
      </c>
      <c r="B60" s="45"/>
    </row>
    <row r="61" spans="1:3" ht="16.5" thickBot="1" x14ac:dyDescent="0.3">
      <c r="A61" s="39" t="s">
        <v>356</v>
      </c>
      <c r="B61" s="215"/>
    </row>
    <row r="62" spans="1:3" ht="16.5" thickBot="1" x14ac:dyDescent="0.3">
      <c r="A62" s="39" t="s">
        <v>357</v>
      </c>
      <c r="B62" s="215">
        <f>B37/B27</f>
        <v>0</v>
      </c>
    </row>
    <row r="63" spans="1:3" ht="16.5" thickBot="1" x14ac:dyDescent="0.3">
      <c r="A63" s="39" t="s">
        <v>358</v>
      </c>
      <c r="B63" s="215"/>
    </row>
    <row r="64" spans="1:3" ht="16.5" thickBot="1" x14ac:dyDescent="0.3">
      <c r="A64" s="34" t="s">
        <v>359</v>
      </c>
      <c r="B64" s="216">
        <f>B65/$B$27</f>
        <v>0</v>
      </c>
    </row>
    <row r="65" spans="1:3" ht="16.5" thickBot="1" x14ac:dyDescent="0.3">
      <c r="A65" s="34" t="s">
        <v>360</v>
      </c>
      <c r="B65" s="217">
        <f xml:space="preserve"> SUMIF(C33:C58, 1,B33:B58)</f>
        <v>0</v>
      </c>
      <c r="C65" s="259">
        <f>'6.2. Паспорт фин осв ввод'!D24-'6.2. Паспорт фин осв ввод'!F24</f>
        <v>-29.055725580000001</v>
      </c>
    </row>
    <row r="66" spans="1:3" ht="16.5" thickBot="1" x14ac:dyDescent="0.3">
      <c r="A66" s="34" t="s">
        <v>361</v>
      </c>
      <c r="B66" s="216">
        <f>B67/$B$27</f>
        <v>0</v>
      </c>
      <c r="C66" s="259"/>
    </row>
    <row r="67" spans="1:3" ht="16.5" thickBot="1" x14ac:dyDescent="0.3">
      <c r="A67" s="35" t="s">
        <v>362</v>
      </c>
      <c r="B67" s="217">
        <f xml:space="preserve"> SUMIF(C33:C58, 2,B33:B58)</f>
        <v>0</v>
      </c>
      <c r="C67" s="259">
        <f>'6.2. Паспорт фин осв ввод'!D30-'6.2. Паспорт фин осв ввод'!F30</f>
        <v>-24.213104649999998</v>
      </c>
    </row>
    <row r="68" spans="1:3" ht="30" x14ac:dyDescent="0.25">
      <c r="A68" s="37" t="s">
        <v>363</v>
      </c>
      <c r="B68" s="39" t="s">
        <v>552</v>
      </c>
    </row>
    <row r="69" spans="1:3" x14ac:dyDescent="0.25">
      <c r="A69" s="41" t="s">
        <v>364</v>
      </c>
      <c r="B69" s="41" t="s">
        <v>554</v>
      </c>
    </row>
    <row r="70" spans="1:3" x14ac:dyDescent="0.25">
      <c r="A70" s="41" t="s">
        <v>365</v>
      </c>
      <c r="B70" s="41"/>
    </row>
    <row r="71" spans="1:3" x14ac:dyDescent="0.25">
      <c r="A71" s="41" t="s">
        <v>366</v>
      </c>
      <c r="B71" s="41"/>
    </row>
    <row r="72" spans="1:3" x14ac:dyDescent="0.25">
      <c r="A72" s="41" t="s">
        <v>367</v>
      </c>
      <c r="B72" s="41"/>
    </row>
    <row r="73" spans="1:3" ht="16.5" thickBot="1" x14ac:dyDescent="0.3">
      <c r="A73" s="42" t="s">
        <v>368</v>
      </c>
      <c r="B73" s="42"/>
    </row>
    <row r="74" spans="1:3" ht="30.75" thickBot="1" x14ac:dyDescent="0.3">
      <c r="A74" s="39" t="s">
        <v>369</v>
      </c>
      <c r="B74" s="40" t="s">
        <v>549</v>
      </c>
    </row>
    <row r="75" spans="1:3" ht="29.25" thickBot="1" x14ac:dyDescent="0.3">
      <c r="A75" s="34" t="s">
        <v>370</v>
      </c>
      <c r="B75" s="218">
        <v>0</v>
      </c>
    </row>
    <row r="76" spans="1:3" ht="16.5" thickBot="1" x14ac:dyDescent="0.3">
      <c r="A76" s="39" t="s">
        <v>347</v>
      </c>
      <c r="B76" s="219"/>
    </row>
    <row r="77" spans="1:3" ht="16.5" thickBot="1" x14ac:dyDescent="0.3">
      <c r="A77" s="39" t="s">
        <v>371</v>
      </c>
      <c r="B77" s="218">
        <v>0</v>
      </c>
    </row>
    <row r="78" spans="1:3" ht="16.5" thickBot="1" x14ac:dyDescent="0.3">
      <c r="A78" s="39" t="s">
        <v>372</v>
      </c>
      <c r="B78" s="218">
        <v>0</v>
      </c>
    </row>
    <row r="79" spans="1:3" ht="45.75" thickBot="1" x14ac:dyDescent="0.3">
      <c r="A79" s="48" t="s">
        <v>373</v>
      </c>
      <c r="B79" s="49" t="str">
        <f>'3.3 паспорт описание'!C24</f>
        <v>Покупка в 2025 г. девятнадцати легковых автомобилей для перевозки административно-технического, ремонтного и оперативного персонала</v>
      </c>
    </row>
    <row r="80" spans="1:3" ht="16.5" thickBot="1" x14ac:dyDescent="0.3">
      <c r="A80" s="34" t="s">
        <v>374</v>
      </c>
      <c r="B80" s="46"/>
    </row>
    <row r="81" spans="1:2" ht="16.5" thickBot="1" x14ac:dyDescent="0.3">
      <c r="A81" s="41" t="s">
        <v>375</v>
      </c>
      <c r="B81" s="220">
        <f>'6.1. Паспорт сетевой график'!H43</f>
        <v>46022</v>
      </c>
    </row>
    <row r="82" spans="1:2" ht="16.5" thickBot="1" x14ac:dyDescent="0.3">
      <c r="A82" s="41" t="s">
        <v>376</v>
      </c>
      <c r="B82" s="49" t="s">
        <v>546</v>
      </c>
    </row>
    <row r="83" spans="1:2" ht="16.5" thickBot="1" x14ac:dyDescent="0.3">
      <c r="A83" s="41" t="s">
        <v>377</v>
      </c>
      <c r="B83" s="49" t="s">
        <v>546</v>
      </c>
    </row>
    <row r="84" spans="1:2" ht="29.25" thickBot="1" x14ac:dyDescent="0.3">
      <c r="A84" s="50" t="s">
        <v>378</v>
      </c>
      <c r="B84" s="47" t="s">
        <v>553</v>
      </c>
    </row>
    <row r="85" spans="1:2" ht="28.5" x14ac:dyDescent="0.25">
      <c r="A85" s="37" t="s">
        <v>379</v>
      </c>
      <c r="B85" s="369" t="s">
        <v>549</v>
      </c>
    </row>
    <row r="86" spans="1:2" x14ac:dyDescent="0.25">
      <c r="A86" s="41" t="s">
        <v>380</v>
      </c>
      <c r="B86" s="370"/>
    </row>
    <row r="87" spans="1:2" x14ac:dyDescent="0.25">
      <c r="A87" s="41" t="s">
        <v>381</v>
      </c>
      <c r="B87" s="370"/>
    </row>
    <row r="88" spans="1:2" x14ac:dyDescent="0.25">
      <c r="A88" s="41" t="s">
        <v>382</v>
      </c>
      <c r="B88" s="370"/>
    </row>
    <row r="89" spans="1:2" x14ac:dyDescent="0.25">
      <c r="A89" s="41" t="s">
        <v>383</v>
      </c>
      <c r="B89" s="370"/>
    </row>
    <row r="90" spans="1:2" ht="16.5" thickBot="1" x14ac:dyDescent="0.3">
      <c r="A90" s="51" t="s">
        <v>384</v>
      </c>
      <c r="B90" s="371"/>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row>
    <row r="5" spans="1:28" s="92" customFormat="1" ht="15.75" x14ac:dyDescent="0.2">
      <c r="A5" s="132"/>
    </row>
    <row r="6" spans="1:28" s="92" customFormat="1" ht="18.75" x14ac:dyDescent="0.2">
      <c r="A6" s="268" t="s">
        <v>7</v>
      </c>
      <c r="B6" s="268"/>
      <c r="C6" s="268"/>
      <c r="D6" s="268"/>
      <c r="E6" s="268"/>
      <c r="F6" s="268"/>
      <c r="G6" s="268"/>
      <c r="H6" s="268"/>
      <c r="I6" s="268"/>
      <c r="J6" s="268"/>
      <c r="K6" s="268"/>
      <c r="L6" s="268"/>
      <c r="M6" s="268"/>
      <c r="N6" s="268"/>
      <c r="O6" s="268"/>
      <c r="P6" s="268"/>
      <c r="Q6" s="268"/>
      <c r="R6" s="268"/>
      <c r="S6" s="268"/>
      <c r="T6" s="115"/>
      <c r="U6" s="115"/>
      <c r="V6" s="115"/>
      <c r="W6" s="115"/>
      <c r="X6" s="115"/>
      <c r="Y6" s="115"/>
      <c r="Z6" s="115"/>
      <c r="AA6" s="115"/>
      <c r="AB6" s="115"/>
    </row>
    <row r="7" spans="1:28" s="92" customFormat="1" ht="18.75" x14ac:dyDescent="0.2">
      <c r="A7" s="268"/>
      <c r="B7" s="268"/>
      <c r="C7" s="268"/>
      <c r="D7" s="268"/>
      <c r="E7" s="268"/>
      <c r="F7" s="268"/>
      <c r="G7" s="268"/>
      <c r="H7" s="268"/>
      <c r="I7" s="268"/>
      <c r="J7" s="268"/>
      <c r="K7" s="268"/>
      <c r="L7" s="268"/>
      <c r="M7" s="268"/>
      <c r="N7" s="268"/>
      <c r="O7" s="268"/>
      <c r="P7" s="268"/>
      <c r="Q7" s="268"/>
      <c r="R7" s="268"/>
      <c r="S7" s="268"/>
      <c r="T7" s="115"/>
      <c r="U7" s="115"/>
      <c r="V7" s="115"/>
      <c r="W7" s="115"/>
      <c r="X7" s="115"/>
      <c r="Y7" s="115"/>
      <c r="Z7" s="115"/>
      <c r="AA7" s="115"/>
      <c r="AB7" s="115"/>
    </row>
    <row r="8" spans="1:28" s="92" customFormat="1" ht="18.75" x14ac:dyDescent="0.2">
      <c r="A8" s="271" t="str">
        <f>'1. паспорт местоположение'!A9:C9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115"/>
      <c r="U8" s="115"/>
      <c r="V8" s="115"/>
      <c r="W8" s="115"/>
      <c r="X8" s="115"/>
      <c r="Y8" s="115"/>
      <c r="Z8" s="115"/>
      <c r="AA8" s="115"/>
      <c r="AB8" s="115"/>
    </row>
    <row r="9" spans="1:28" s="92" customFormat="1" ht="18.75" x14ac:dyDescent="0.2">
      <c r="A9" s="265" t="s">
        <v>6</v>
      </c>
      <c r="B9" s="265"/>
      <c r="C9" s="265"/>
      <c r="D9" s="265"/>
      <c r="E9" s="265"/>
      <c r="F9" s="265"/>
      <c r="G9" s="265"/>
      <c r="H9" s="265"/>
      <c r="I9" s="265"/>
      <c r="J9" s="265"/>
      <c r="K9" s="265"/>
      <c r="L9" s="265"/>
      <c r="M9" s="265"/>
      <c r="N9" s="265"/>
      <c r="O9" s="265"/>
      <c r="P9" s="265"/>
      <c r="Q9" s="265"/>
      <c r="R9" s="265"/>
      <c r="S9" s="265"/>
      <c r="T9" s="115"/>
      <c r="U9" s="115"/>
      <c r="V9" s="115"/>
      <c r="W9" s="115"/>
      <c r="X9" s="115"/>
      <c r="Y9" s="115"/>
      <c r="Z9" s="115"/>
      <c r="AA9" s="115"/>
      <c r="AB9" s="115"/>
    </row>
    <row r="10" spans="1:28" s="92" customFormat="1" ht="18.75" x14ac:dyDescent="0.2">
      <c r="A10" s="268"/>
      <c r="B10" s="268"/>
      <c r="C10" s="268"/>
      <c r="D10" s="268"/>
      <c r="E10" s="268"/>
      <c r="F10" s="268"/>
      <c r="G10" s="268"/>
      <c r="H10" s="268"/>
      <c r="I10" s="268"/>
      <c r="J10" s="268"/>
      <c r="K10" s="268"/>
      <c r="L10" s="268"/>
      <c r="M10" s="268"/>
      <c r="N10" s="268"/>
      <c r="O10" s="268"/>
      <c r="P10" s="268"/>
      <c r="Q10" s="268"/>
      <c r="R10" s="268"/>
      <c r="S10" s="268"/>
      <c r="T10" s="115"/>
      <c r="U10" s="115"/>
      <c r="V10" s="115"/>
      <c r="W10" s="115"/>
      <c r="X10" s="115"/>
      <c r="Y10" s="115"/>
      <c r="Z10" s="115"/>
      <c r="AA10" s="115"/>
      <c r="AB10" s="115"/>
    </row>
    <row r="11" spans="1:28" s="92" customFormat="1" ht="18.75" x14ac:dyDescent="0.2">
      <c r="A11" s="271" t="str">
        <f>'1. паспорт местоположение'!A12:C12</f>
        <v>N_92-9-25</v>
      </c>
      <c r="B11" s="271"/>
      <c r="C11" s="271"/>
      <c r="D11" s="271"/>
      <c r="E11" s="271"/>
      <c r="F11" s="271"/>
      <c r="G11" s="271"/>
      <c r="H11" s="271"/>
      <c r="I11" s="271"/>
      <c r="J11" s="271"/>
      <c r="K11" s="271"/>
      <c r="L11" s="271"/>
      <c r="M11" s="271"/>
      <c r="N11" s="271"/>
      <c r="O11" s="271"/>
      <c r="P11" s="271"/>
      <c r="Q11" s="271"/>
      <c r="R11" s="271"/>
      <c r="S11" s="271"/>
      <c r="T11" s="115"/>
      <c r="U11" s="115"/>
      <c r="V11" s="115"/>
      <c r="W11" s="115"/>
      <c r="X11" s="115"/>
      <c r="Y11" s="115"/>
      <c r="Z11" s="115"/>
      <c r="AA11" s="115"/>
      <c r="AB11" s="115"/>
    </row>
    <row r="12" spans="1:28" s="92" customFormat="1" ht="18.75" x14ac:dyDescent="0.2">
      <c r="A12" s="265" t="s">
        <v>5</v>
      </c>
      <c r="B12" s="265"/>
      <c r="C12" s="265"/>
      <c r="D12" s="265"/>
      <c r="E12" s="265"/>
      <c r="F12" s="265"/>
      <c r="G12" s="265"/>
      <c r="H12" s="265"/>
      <c r="I12" s="265"/>
      <c r="J12" s="265"/>
      <c r="K12" s="265"/>
      <c r="L12" s="265"/>
      <c r="M12" s="265"/>
      <c r="N12" s="265"/>
      <c r="O12" s="265"/>
      <c r="P12" s="265"/>
      <c r="Q12" s="265"/>
      <c r="R12" s="265"/>
      <c r="S12" s="265"/>
      <c r="T12" s="115"/>
      <c r="U12" s="115"/>
      <c r="V12" s="115"/>
      <c r="W12" s="115"/>
      <c r="X12" s="115"/>
      <c r="Y12" s="115"/>
      <c r="Z12" s="115"/>
      <c r="AA12" s="115"/>
      <c r="AB12" s="115"/>
    </row>
    <row r="13" spans="1:28" s="135"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134"/>
      <c r="U13" s="134"/>
      <c r="V13" s="134"/>
      <c r="W13" s="134"/>
      <c r="X13" s="134"/>
      <c r="Y13" s="134"/>
      <c r="Z13" s="134"/>
      <c r="AA13" s="134"/>
      <c r="AB13" s="134"/>
    </row>
    <row r="14" spans="1:28" s="137" customFormat="1" ht="12" x14ac:dyDescent="0.2">
      <c r="A14" s="271" t="str">
        <f>'1. паспорт местоположение'!A15:C15</f>
        <v>Покупка в 2025 г. девятнадцати легковых автомобилей для перевозки административно-технического, ремонтного и оперативного персонала</v>
      </c>
      <c r="B14" s="271"/>
      <c r="C14" s="271"/>
      <c r="D14" s="271"/>
      <c r="E14" s="271"/>
      <c r="F14" s="271"/>
      <c r="G14" s="271"/>
      <c r="H14" s="271"/>
      <c r="I14" s="271"/>
      <c r="J14" s="271"/>
      <c r="K14" s="271"/>
      <c r="L14" s="271"/>
      <c r="M14" s="271"/>
      <c r="N14" s="271"/>
      <c r="O14" s="271"/>
      <c r="P14" s="271"/>
      <c r="Q14" s="271"/>
      <c r="R14" s="271"/>
      <c r="S14" s="271"/>
      <c r="T14" s="116"/>
      <c r="U14" s="116"/>
      <c r="V14" s="116"/>
      <c r="W14" s="116"/>
      <c r="X14" s="116"/>
      <c r="Y14" s="116"/>
      <c r="Z14" s="116"/>
      <c r="AA14" s="116"/>
      <c r="AB14" s="116"/>
    </row>
    <row r="15" spans="1:28" s="137" customFormat="1" ht="15" customHeight="1" x14ac:dyDescent="0.2">
      <c r="A15" s="265" t="s">
        <v>4</v>
      </c>
      <c r="B15" s="265"/>
      <c r="C15" s="265"/>
      <c r="D15" s="265"/>
      <c r="E15" s="265"/>
      <c r="F15" s="265"/>
      <c r="G15" s="265"/>
      <c r="H15" s="265"/>
      <c r="I15" s="265"/>
      <c r="J15" s="265"/>
      <c r="K15" s="265"/>
      <c r="L15" s="265"/>
      <c r="M15" s="265"/>
      <c r="N15" s="265"/>
      <c r="O15" s="265"/>
      <c r="P15" s="265"/>
      <c r="Q15" s="265"/>
      <c r="R15" s="265"/>
      <c r="S15" s="265"/>
      <c r="T15" s="117"/>
      <c r="U15" s="117"/>
      <c r="V15" s="117"/>
      <c r="W15" s="117"/>
      <c r="X15" s="117"/>
      <c r="Y15" s="117"/>
      <c r="Z15" s="117"/>
      <c r="AA15" s="117"/>
      <c r="AB15" s="117"/>
    </row>
    <row r="16" spans="1:28" s="137"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136"/>
      <c r="U16" s="136"/>
      <c r="V16" s="136"/>
      <c r="W16" s="136"/>
      <c r="X16" s="136"/>
      <c r="Y16" s="136"/>
    </row>
    <row r="17" spans="1:28" s="137" customFormat="1" ht="45.75" customHeight="1" x14ac:dyDescent="0.2">
      <c r="A17" s="266" t="s">
        <v>443</v>
      </c>
      <c r="B17" s="266"/>
      <c r="C17" s="266"/>
      <c r="D17" s="266"/>
      <c r="E17" s="266"/>
      <c r="F17" s="266"/>
      <c r="G17" s="266"/>
      <c r="H17" s="266"/>
      <c r="I17" s="266"/>
      <c r="J17" s="266"/>
      <c r="K17" s="266"/>
      <c r="L17" s="266"/>
      <c r="M17" s="266"/>
      <c r="N17" s="266"/>
      <c r="O17" s="266"/>
      <c r="P17" s="266"/>
      <c r="Q17" s="266"/>
      <c r="R17" s="266"/>
      <c r="S17" s="266"/>
      <c r="T17" s="138"/>
      <c r="U17" s="138"/>
      <c r="V17" s="138"/>
      <c r="W17" s="138"/>
      <c r="X17" s="138"/>
      <c r="Y17" s="138"/>
      <c r="Z17" s="138"/>
      <c r="AA17" s="138"/>
      <c r="AB17" s="138"/>
    </row>
    <row r="18" spans="1:28" s="137"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136"/>
      <c r="U18" s="136"/>
      <c r="V18" s="136"/>
      <c r="W18" s="136"/>
      <c r="X18" s="136"/>
      <c r="Y18" s="136"/>
    </row>
    <row r="19" spans="1:28" s="137" customFormat="1" ht="54" customHeight="1" x14ac:dyDescent="0.2">
      <c r="A19" s="275" t="s">
        <v>3</v>
      </c>
      <c r="B19" s="275" t="s">
        <v>94</v>
      </c>
      <c r="C19" s="276" t="s">
        <v>338</v>
      </c>
      <c r="D19" s="275" t="s">
        <v>337</v>
      </c>
      <c r="E19" s="275" t="s">
        <v>93</v>
      </c>
      <c r="F19" s="275" t="s">
        <v>92</v>
      </c>
      <c r="G19" s="275" t="s">
        <v>333</v>
      </c>
      <c r="H19" s="275" t="s">
        <v>91</v>
      </c>
      <c r="I19" s="275" t="s">
        <v>90</v>
      </c>
      <c r="J19" s="275" t="s">
        <v>89</v>
      </c>
      <c r="K19" s="275" t="s">
        <v>88</v>
      </c>
      <c r="L19" s="275" t="s">
        <v>87</v>
      </c>
      <c r="M19" s="275" t="s">
        <v>86</v>
      </c>
      <c r="N19" s="275" t="s">
        <v>85</v>
      </c>
      <c r="O19" s="275" t="s">
        <v>84</v>
      </c>
      <c r="P19" s="275" t="s">
        <v>83</v>
      </c>
      <c r="Q19" s="275" t="s">
        <v>336</v>
      </c>
      <c r="R19" s="275"/>
      <c r="S19" s="278" t="s">
        <v>437</v>
      </c>
      <c r="T19" s="136"/>
      <c r="U19" s="136"/>
      <c r="V19" s="136"/>
      <c r="W19" s="136"/>
      <c r="X19" s="136"/>
      <c r="Y19" s="136"/>
    </row>
    <row r="20" spans="1:28" s="137" customFormat="1" ht="180.75" customHeight="1" x14ac:dyDescent="0.2">
      <c r="A20" s="275"/>
      <c r="B20" s="275"/>
      <c r="C20" s="277"/>
      <c r="D20" s="275"/>
      <c r="E20" s="275"/>
      <c r="F20" s="275"/>
      <c r="G20" s="275"/>
      <c r="H20" s="275"/>
      <c r="I20" s="275"/>
      <c r="J20" s="275"/>
      <c r="K20" s="275"/>
      <c r="L20" s="275"/>
      <c r="M20" s="275"/>
      <c r="N20" s="275"/>
      <c r="O20" s="275"/>
      <c r="P20" s="275"/>
      <c r="Q20" s="172" t="s">
        <v>334</v>
      </c>
      <c r="R20" s="196" t="s">
        <v>335</v>
      </c>
      <c r="S20" s="278"/>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2" sqref="V2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64" t="str">
        <f>'1. паспорт местоположение'!A5:C5</f>
        <v>Год раскрытия информации: 2025 год</v>
      </c>
      <c r="B6" s="264"/>
      <c r="C6" s="264"/>
      <c r="D6" s="264"/>
      <c r="E6" s="264"/>
      <c r="F6" s="264"/>
      <c r="G6" s="264"/>
      <c r="H6" s="264"/>
      <c r="I6" s="264"/>
      <c r="J6" s="264"/>
      <c r="K6" s="264"/>
      <c r="L6" s="264"/>
      <c r="M6" s="264"/>
      <c r="N6" s="264"/>
      <c r="O6" s="264"/>
      <c r="P6" s="264"/>
      <c r="Q6" s="264"/>
      <c r="R6" s="264"/>
      <c r="S6" s="264"/>
      <c r="T6" s="264"/>
    </row>
    <row r="7" spans="1:20" s="92" customFormat="1" x14ac:dyDescent="0.2">
      <c r="A7" s="132"/>
    </row>
    <row r="8" spans="1:20" s="92" customFormat="1" ht="18.75" x14ac:dyDescent="0.2">
      <c r="A8" s="268" t="s">
        <v>7</v>
      </c>
      <c r="B8" s="268"/>
      <c r="C8" s="268"/>
      <c r="D8" s="268"/>
      <c r="E8" s="268"/>
      <c r="F8" s="268"/>
      <c r="G8" s="268"/>
      <c r="H8" s="268"/>
      <c r="I8" s="268"/>
      <c r="J8" s="268"/>
      <c r="K8" s="268"/>
      <c r="L8" s="268"/>
      <c r="M8" s="268"/>
      <c r="N8" s="268"/>
      <c r="O8" s="268"/>
      <c r="P8" s="268"/>
      <c r="Q8" s="268"/>
      <c r="R8" s="268"/>
      <c r="S8" s="268"/>
      <c r="T8" s="268"/>
    </row>
    <row r="9" spans="1:20" s="92" customFormat="1" ht="18.75" x14ac:dyDescent="0.2">
      <c r="A9" s="268"/>
      <c r="B9" s="268"/>
      <c r="C9" s="268"/>
      <c r="D9" s="268"/>
      <c r="E9" s="268"/>
      <c r="F9" s="268"/>
      <c r="G9" s="268"/>
      <c r="H9" s="268"/>
      <c r="I9" s="268"/>
      <c r="J9" s="268"/>
      <c r="K9" s="268"/>
      <c r="L9" s="268"/>
      <c r="M9" s="268"/>
      <c r="N9" s="268"/>
      <c r="O9" s="268"/>
      <c r="P9" s="268"/>
      <c r="Q9" s="268"/>
      <c r="R9" s="268"/>
      <c r="S9" s="268"/>
      <c r="T9" s="268"/>
    </row>
    <row r="10" spans="1:20" s="92" customFormat="1" ht="18.75" customHeight="1" x14ac:dyDescent="0.2">
      <c r="A10" s="271" t="str">
        <f>'1. паспорт местоположение'!A9:C9</f>
        <v>Акционерное общество "Россети Янтарь" ДЗО  ПАО "Россети"</v>
      </c>
      <c r="B10" s="271"/>
      <c r="C10" s="271"/>
      <c r="D10" s="271"/>
      <c r="E10" s="271"/>
      <c r="F10" s="271"/>
      <c r="G10" s="271"/>
      <c r="H10" s="271"/>
      <c r="I10" s="271"/>
      <c r="J10" s="271"/>
      <c r="K10" s="271"/>
      <c r="L10" s="271"/>
      <c r="M10" s="271"/>
      <c r="N10" s="271"/>
      <c r="O10" s="271"/>
      <c r="P10" s="271"/>
      <c r="Q10" s="271"/>
      <c r="R10" s="271"/>
      <c r="S10" s="271"/>
      <c r="T10" s="271"/>
    </row>
    <row r="11" spans="1:20" s="92" customFormat="1" ht="18.75" customHeight="1" x14ac:dyDescent="0.2">
      <c r="A11" s="265" t="s">
        <v>6</v>
      </c>
      <c r="B11" s="265"/>
      <c r="C11" s="265"/>
      <c r="D11" s="265"/>
      <c r="E11" s="265"/>
      <c r="F11" s="265"/>
      <c r="G11" s="265"/>
      <c r="H11" s="265"/>
      <c r="I11" s="265"/>
      <c r="J11" s="265"/>
      <c r="K11" s="265"/>
      <c r="L11" s="265"/>
      <c r="M11" s="265"/>
      <c r="N11" s="265"/>
      <c r="O11" s="265"/>
      <c r="P11" s="265"/>
      <c r="Q11" s="265"/>
      <c r="R11" s="265"/>
      <c r="S11" s="265"/>
      <c r="T11" s="265"/>
    </row>
    <row r="12" spans="1:20" s="92" customFormat="1" ht="18.75" x14ac:dyDescent="0.2">
      <c r="A12" s="268"/>
      <c r="B12" s="268"/>
      <c r="C12" s="268"/>
      <c r="D12" s="268"/>
      <c r="E12" s="268"/>
      <c r="F12" s="268"/>
      <c r="G12" s="268"/>
      <c r="H12" s="268"/>
      <c r="I12" s="268"/>
      <c r="J12" s="268"/>
      <c r="K12" s="268"/>
      <c r="L12" s="268"/>
      <c r="M12" s="268"/>
      <c r="N12" s="268"/>
      <c r="O12" s="268"/>
      <c r="P12" s="268"/>
      <c r="Q12" s="268"/>
      <c r="R12" s="268"/>
      <c r="S12" s="268"/>
      <c r="T12" s="268"/>
    </row>
    <row r="13" spans="1:20" s="92" customFormat="1" ht="18.75" customHeight="1" x14ac:dyDescent="0.2">
      <c r="A13" s="271" t="str">
        <f>'1. паспорт местоположение'!A12:C12</f>
        <v>N_92-9-25</v>
      </c>
      <c r="B13" s="271"/>
      <c r="C13" s="271"/>
      <c r="D13" s="271"/>
      <c r="E13" s="271"/>
      <c r="F13" s="271"/>
      <c r="G13" s="271"/>
      <c r="H13" s="271"/>
      <c r="I13" s="271"/>
      <c r="J13" s="271"/>
      <c r="K13" s="271"/>
      <c r="L13" s="271"/>
      <c r="M13" s="271"/>
      <c r="N13" s="271"/>
      <c r="O13" s="271"/>
      <c r="P13" s="271"/>
      <c r="Q13" s="271"/>
      <c r="R13" s="271"/>
      <c r="S13" s="271"/>
      <c r="T13" s="271"/>
    </row>
    <row r="14" spans="1:20" s="92" customFormat="1" ht="18.75" customHeight="1" x14ac:dyDescent="0.2">
      <c r="A14" s="265" t="s">
        <v>5</v>
      </c>
      <c r="B14" s="265"/>
      <c r="C14" s="265"/>
      <c r="D14" s="265"/>
      <c r="E14" s="265"/>
      <c r="F14" s="265"/>
      <c r="G14" s="265"/>
      <c r="H14" s="265"/>
      <c r="I14" s="265"/>
      <c r="J14" s="265"/>
      <c r="K14" s="265"/>
      <c r="L14" s="265"/>
      <c r="M14" s="265"/>
      <c r="N14" s="265"/>
      <c r="O14" s="265"/>
      <c r="P14" s="265"/>
      <c r="Q14" s="265"/>
      <c r="R14" s="265"/>
      <c r="S14" s="265"/>
      <c r="T14" s="265"/>
    </row>
    <row r="15" spans="1:20" s="135"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137" customFormat="1" ht="12" x14ac:dyDescent="0.2">
      <c r="A16" s="271"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B16" s="271"/>
      <c r="C16" s="271"/>
      <c r="D16" s="271"/>
      <c r="E16" s="271"/>
      <c r="F16" s="271"/>
      <c r="G16" s="271"/>
      <c r="H16" s="271"/>
      <c r="I16" s="271"/>
      <c r="J16" s="271"/>
      <c r="K16" s="271"/>
      <c r="L16" s="271"/>
      <c r="M16" s="271"/>
      <c r="N16" s="271"/>
      <c r="O16" s="271"/>
      <c r="P16" s="271"/>
      <c r="Q16" s="271"/>
      <c r="R16" s="271"/>
      <c r="S16" s="271"/>
      <c r="T16" s="271"/>
    </row>
    <row r="17" spans="1:113" s="137" customFormat="1" ht="15" customHeight="1" x14ac:dyDescent="0.2">
      <c r="A17" s="265" t="s">
        <v>4</v>
      </c>
      <c r="B17" s="265"/>
      <c r="C17" s="265"/>
      <c r="D17" s="265"/>
      <c r="E17" s="265"/>
      <c r="F17" s="265"/>
      <c r="G17" s="265"/>
      <c r="H17" s="265"/>
      <c r="I17" s="265"/>
      <c r="J17" s="265"/>
      <c r="K17" s="265"/>
      <c r="L17" s="265"/>
      <c r="M17" s="265"/>
      <c r="N17" s="265"/>
      <c r="O17" s="265"/>
      <c r="P17" s="265"/>
      <c r="Q17" s="265"/>
      <c r="R17" s="265"/>
      <c r="S17" s="265"/>
      <c r="T17" s="265"/>
    </row>
    <row r="18" spans="1:113" s="137"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137" customFormat="1" ht="15" customHeight="1" x14ac:dyDescent="0.2">
      <c r="A19" s="267" t="s">
        <v>448</v>
      </c>
      <c r="B19" s="267"/>
      <c r="C19" s="267"/>
      <c r="D19" s="267"/>
      <c r="E19" s="267"/>
      <c r="F19" s="267"/>
      <c r="G19" s="267"/>
      <c r="H19" s="267"/>
      <c r="I19" s="267"/>
      <c r="J19" s="267"/>
      <c r="K19" s="267"/>
      <c r="L19" s="267"/>
      <c r="M19" s="267"/>
      <c r="N19" s="267"/>
      <c r="O19" s="267"/>
      <c r="P19" s="267"/>
      <c r="Q19" s="267"/>
      <c r="R19" s="267"/>
      <c r="S19" s="267"/>
      <c r="T19" s="267"/>
    </row>
    <row r="20" spans="1:113" s="98"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3</v>
      </c>
      <c r="B21" s="286" t="s">
        <v>217</v>
      </c>
      <c r="C21" s="287"/>
      <c r="D21" s="290" t="s">
        <v>116</v>
      </c>
      <c r="E21" s="286" t="s">
        <v>476</v>
      </c>
      <c r="F21" s="287"/>
      <c r="G21" s="286" t="s">
        <v>256</v>
      </c>
      <c r="H21" s="287"/>
      <c r="I21" s="286" t="s">
        <v>115</v>
      </c>
      <c r="J21" s="287"/>
      <c r="K21" s="290" t="s">
        <v>114</v>
      </c>
      <c r="L21" s="286" t="s">
        <v>113</v>
      </c>
      <c r="M21" s="287"/>
      <c r="N21" s="286" t="s">
        <v>544</v>
      </c>
      <c r="O21" s="287"/>
      <c r="P21" s="290" t="s">
        <v>112</v>
      </c>
      <c r="Q21" s="279" t="s">
        <v>111</v>
      </c>
      <c r="R21" s="280"/>
      <c r="S21" s="279" t="s">
        <v>110</v>
      </c>
      <c r="T21" s="281"/>
    </row>
    <row r="22" spans="1:113" ht="204.75" customHeight="1" x14ac:dyDescent="0.25">
      <c r="A22" s="284"/>
      <c r="B22" s="288"/>
      <c r="C22" s="289"/>
      <c r="D22" s="293"/>
      <c r="E22" s="288"/>
      <c r="F22" s="289"/>
      <c r="G22" s="288"/>
      <c r="H22" s="289"/>
      <c r="I22" s="288"/>
      <c r="J22" s="289"/>
      <c r="K22" s="291"/>
      <c r="L22" s="288"/>
      <c r="M22" s="289"/>
      <c r="N22" s="288"/>
      <c r="O22" s="289"/>
      <c r="P22" s="291"/>
      <c r="Q22" s="54" t="s">
        <v>109</v>
      </c>
      <c r="R22" s="54" t="s">
        <v>447</v>
      </c>
      <c r="S22" s="54" t="s">
        <v>108</v>
      </c>
      <c r="T22" s="54" t="s">
        <v>107</v>
      </c>
    </row>
    <row r="23" spans="1:113" ht="51.75" customHeight="1" x14ac:dyDescent="0.25">
      <c r="A23" s="285"/>
      <c r="B23" s="54" t="s">
        <v>105</v>
      </c>
      <c r="C23" s="54" t="s">
        <v>106</v>
      </c>
      <c r="D23" s="291"/>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92" t="s">
        <v>482</v>
      </c>
      <c r="C29" s="292"/>
      <c r="D29" s="292"/>
      <c r="E29" s="292"/>
      <c r="F29" s="292"/>
      <c r="G29" s="292"/>
      <c r="H29" s="292"/>
      <c r="I29" s="292"/>
      <c r="J29" s="292"/>
      <c r="K29" s="292"/>
      <c r="L29" s="292"/>
      <c r="M29" s="292"/>
      <c r="N29" s="292"/>
      <c r="O29" s="292"/>
      <c r="P29" s="292"/>
      <c r="Q29" s="292"/>
      <c r="R29" s="292"/>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68" t="s">
        <v>7</v>
      </c>
      <c r="F7" s="268"/>
      <c r="G7" s="268"/>
      <c r="H7" s="268"/>
      <c r="I7" s="268"/>
      <c r="J7" s="268"/>
      <c r="K7" s="268"/>
      <c r="L7" s="268"/>
      <c r="M7" s="268"/>
      <c r="N7" s="268"/>
      <c r="O7" s="268"/>
      <c r="P7" s="268"/>
      <c r="Q7" s="268"/>
      <c r="R7" s="268"/>
      <c r="S7" s="268"/>
      <c r="T7" s="268"/>
      <c r="U7" s="268"/>
      <c r="V7" s="268"/>
      <c r="W7" s="268"/>
      <c r="X7" s="268"/>
      <c r="Y7" s="268"/>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1" t="str">
        <f>'1. паспорт местоположение'!A9</f>
        <v>Акционерное общество "Россети Янтарь" ДЗО  ПАО "Россети"</v>
      </c>
      <c r="F9" s="271"/>
      <c r="G9" s="271"/>
      <c r="H9" s="271"/>
      <c r="I9" s="271"/>
      <c r="J9" s="271"/>
      <c r="K9" s="271"/>
      <c r="L9" s="271"/>
      <c r="M9" s="271"/>
      <c r="N9" s="271"/>
      <c r="O9" s="271"/>
      <c r="P9" s="271"/>
      <c r="Q9" s="271"/>
      <c r="R9" s="271"/>
      <c r="S9" s="271"/>
      <c r="T9" s="271"/>
      <c r="U9" s="271"/>
      <c r="V9" s="271"/>
      <c r="W9" s="271"/>
      <c r="X9" s="271"/>
      <c r="Y9" s="271"/>
    </row>
    <row r="10" spans="1:27" s="92" customFormat="1" ht="18.75" customHeight="1" x14ac:dyDescent="0.2">
      <c r="E10" s="265" t="s">
        <v>6</v>
      </c>
      <c r="F10" s="265"/>
      <c r="G10" s="265"/>
      <c r="H10" s="265"/>
      <c r="I10" s="265"/>
      <c r="J10" s="265"/>
      <c r="K10" s="265"/>
      <c r="L10" s="265"/>
      <c r="M10" s="265"/>
      <c r="N10" s="265"/>
      <c r="O10" s="265"/>
      <c r="P10" s="265"/>
      <c r="Q10" s="265"/>
      <c r="R10" s="265"/>
      <c r="S10" s="265"/>
      <c r="T10" s="265"/>
      <c r="U10" s="265"/>
      <c r="V10" s="265"/>
      <c r="W10" s="265"/>
      <c r="X10" s="265"/>
      <c r="Y10" s="265"/>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1" t="str">
        <f>'1. паспорт местоположение'!A12</f>
        <v>N_92-9-25</v>
      </c>
      <c r="F12" s="271"/>
      <c r="G12" s="271"/>
      <c r="H12" s="271"/>
      <c r="I12" s="271"/>
      <c r="J12" s="271"/>
      <c r="K12" s="271"/>
      <c r="L12" s="271"/>
      <c r="M12" s="271"/>
      <c r="N12" s="271"/>
      <c r="O12" s="271"/>
      <c r="P12" s="271"/>
      <c r="Q12" s="271"/>
      <c r="R12" s="271"/>
      <c r="S12" s="271"/>
      <c r="T12" s="271"/>
      <c r="U12" s="271"/>
      <c r="V12" s="271"/>
      <c r="W12" s="271"/>
      <c r="X12" s="271"/>
      <c r="Y12" s="271"/>
    </row>
    <row r="13" spans="1:27" s="92" customFormat="1" ht="18.75" customHeight="1" x14ac:dyDescent="0.2">
      <c r="E13" s="265" t="s">
        <v>5</v>
      </c>
      <c r="F13" s="265"/>
      <c r="G13" s="265"/>
      <c r="H13" s="265"/>
      <c r="I13" s="265"/>
      <c r="J13" s="265"/>
      <c r="K13" s="265"/>
      <c r="L13" s="265"/>
      <c r="M13" s="265"/>
      <c r="N13" s="265"/>
      <c r="O13" s="265"/>
      <c r="P13" s="265"/>
      <c r="Q13" s="265"/>
      <c r="R13" s="265"/>
      <c r="S13" s="265"/>
      <c r="T13" s="265"/>
      <c r="U13" s="265"/>
      <c r="V13" s="265"/>
      <c r="W13" s="265"/>
      <c r="X13" s="265"/>
      <c r="Y13" s="265"/>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1"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F15" s="271"/>
      <c r="G15" s="271"/>
      <c r="H15" s="271"/>
      <c r="I15" s="271"/>
      <c r="J15" s="271"/>
      <c r="K15" s="271"/>
      <c r="L15" s="271"/>
      <c r="M15" s="271"/>
      <c r="N15" s="271"/>
      <c r="O15" s="271"/>
      <c r="P15" s="271"/>
      <c r="Q15" s="271"/>
      <c r="R15" s="271"/>
      <c r="S15" s="271"/>
      <c r="T15" s="271"/>
      <c r="U15" s="271"/>
      <c r="V15" s="271"/>
      <c r="W15" s="271"/>
      <c r="X15" s="271"/>
      <c r="Y15" s="271"/>
    </row>
    <row r="16" spans="1:27" s="137" customFormat="1" ht="15" customHeight="1" x14ac:dyDescent="0.2">
      <c r="E16" s="265" t="s">
        <v>4</v>
      </c>
      <c r="F16" s="265"/>
      <c r="G16" s="265"/>
      <c r="H16" s="265"/>
      <c r="I16" s="265"/>
      <c r="J16" s="265"/>
      <c r="K16" s="265"/>
      <c r="L16" s="265"/>
      <c r="M16" s="265"/>
      <c r="N16" s="265"/>
      <c r="O16" s="265"/>
      <c r="P16" s="265"/>
      <c r="Q16" s="265"/>
      <c r="R16" s="265"/>
      <c r="S16" s="265"/>
      <c r="T16" s="265"/>
      <c r="U16" s="265"/>
      <c r="V16" s="265"/>
      <c r="W16" s="265"/>
      <c r="X16" s="265"/>
      <c r="Y16" s="265"/>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x14ac:dyDescent="0.25">
      <c r="A19" s="267" t="s">
        <v>450</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98" customFormat="1" ht="21" customHeight="1" x14ac:dyDescent="0.25"/>
    <row r="21" spans="1:27" ht="15.75" customHeight="1" x14ac:dyDescent="0.25">
      <c r="A21" s="290" t="s">
        <v>3</v>
      </c>
      <c r="B21" s="286" t="s">
        <v>457</v>
      </c>
      <c r="C21" s="287"/>
      <c r="D21" s="286" t="s">
        <v>459</v>
      </c>
      <c r="E21" s="287"/>
      <c r="F21" s="279" t="s">
        <v>88</v>
      </c>
      <c r="G21" s="281"/>
      <c r="H21" s="281"/>
      <c r="I21" s="280"/>
      <c r="J21" s="290" t="s">
        <v>460</v>
      </c>
      <c r="K21" s="286" t="s">
        <v>461</v>
      </c>
      <c r="L21" s="287"/>
      <c r="M21" s="286" t="s">
        <v>462</v>
      </c>
      <c r="N21" s="287"/>
      <c r="O21" s="286" t="s">
        <v>449</v>
      </c>
      <c r="P21" s="287"/>
      <c r="Q21" s="286" t="s">
        <v>121</v>
      </c>
      <c r="R21" s="287"/>
      <c r="S21" s="290" t="s">
        <v>120</v>
      </c>
      <c r="T21" s="290" t="s">
        <v>463</v>
      </c>
      <c r="U21" s="290" t="s">
        <v>458</v>
      </c>
      <c r="V21" s="286" t="s">
        <v>119</v>
      </c>
      <c r="W21" s="287"/>
      <c r="X21" s="279" t="s">
        <v>111</v>
      </c>
      <c r="Y21" s="281"/>
      <c r="Z21" s="279" t="s">
        <v>110</v>
      </c>
      <c r="AA21" s="281"/>
    </row>
    <row r="22" spans="1:27" ht="216" customHeight="1" x14ac:dyDescent="0.25">
      <c r="A22" s="293"/>
      <c r="B22" s="288"/>
      <c r="C22" s="289"/>
      <c r="D22" s="288"/>
      <c r="E22" s="289"/>
      <c r="F22" s="279" t="s">
        <v>118</v>
      </c>
      <c r="G22" s="280"/>
      <c r="H22" s="279" t="s">
        <v>117</v>
      </c>
      <c r="I22" s="280"/>
      <c r="J22" s="291"/>
      <c r="K22" s="288"/>
      <c r="L22" s="289"/>
      <c r="M22" s="288"/>
      <c r="N22" s="289"/>
      <c r="O22" s="288"/>
      <c r="P22" s="289"/>
      <c r="Q22" s="288"/>
      <c r="R22" s="289"/>
      <c r="S22" s="291"/>
      <c r="T22" s="291"/>
      <c r="U22" s="291"/>
      <c r="V22" s="288"/>
      <c r="W22" s="289"/>
      <c r="X22" s="54" t="s">
        <v>109</v>
      </c>
      <c r="Y22" s="54" t="s">
        <v>447</v>
      </c>
      <c r="Z22" s="54" t="s">
        <v>108</v>
      </c>
      <c r="AA22" s="54" t="s">
        <v>107</v>
      </c>
    </row>
    <row r="23" spans="1:27" ht="60" customHeight="1" x14ac:dyDescent="0.25">
      <c r="A23" s="291"/>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5" sqref="C25"/>
    </sheetView>
  </sheetViews>
  <sheetFormatPr defaultColWidth="9.140625" defaultRowHeight="15" x14ac:dyDescent="0.25"/>
  <cols>
    <col min="1" max="1" width="6.140625" style="178" customWidth="1"/>
    <col min="2" max="2" width="53.5703125" style="178" customWidth="1"/>
    <col min="3" max="3" width="157.8554687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64" t="str">
        <f>'1. паспорт местоположение'!A5:C5</f>
        <v>Год раскрытия информации: 2025 год</v>
      </c>
      <c r="B5" s="264"/>
      <c r="C5" s="264"/>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68" t="s">
        <v>7</v>
      </c>
      <c r="B7" s="268"/>
      <c r="C7" s="268"/>
      <c r="D7" s="115"/>
      <c r="E7" s="115"/>
      <c r="F7" s="115"/>
      <c r="G7" s="115"/>
      <c r="H7" s="115"/>
      <c r="I7" s="115"/>
      <c r="J7" s="115"/>
      <c r="K7" s="115"/>
      <c r="L7" s="115"/>
      <c r="M7" s="115"/>
      <c r="N7" s="115"/>
      <c r="O7" s="115"/>
      <c r="P7" s="115"/>
      <c r="Q7" s="115"/>
      <c r="R7" s="115"/>
      <c r="S7" s="115"/>
      <c r="T7" s="115"/>
      <c r="U7" s="115"/>
    </row>
    <row r="8" spans="1:29" s="92" customFormat="1" ht="18.75" x14ac:dyDescent="0.2">
      <c r="A8" s="268"/>
      <c r="B8" s="268"/>
      <c r="C8" s="268"/>
      <c r="D8" s="133"/>
      <c r="E8" s="133"/>
      <c r="F8" s="133"/>
      <c r="G8" s="133"/>
      <c r="H8" s="115"/>
      <c r="I8" s="115"/>
      <c r="J8" s="115"/>
      <c r="K8" s="115"/>
      <c r="L8" s="115"/>
      <c r="M8" s="115"/>
      <c r="N8" s="115"/>
      <c r="O8" s="115"/>
      <c r="P8" s="115"/>
      <c r="Q8" s="115"/>
      <c r="R8" s="115"/>
      <c r="S8" s="115"/>
      <c r="T8" s="115"/>
      <c r="U8" s="115"/>
    </row>
    <row r="9" spans="1:29" s="92" customFormat="1" ht="18.75" x14ac:dyDescent="0.2">
      <c r="A9" s="271" t="str">
        <f>'1. паспорт местоположение'!A9:C9</f>
        <v>Акционерное общество "Россети Янтарь" ДЗО  ПАО "Россети"</v>
      </c>
      <c r="B9" s="271"/>
      <c r="C9" s="271"/>
      <c r="D9" s="116"/>
      <c r="E9" s="116"/>
      <c r="F9" s="116"/>
      <c r="G9" s="116"/>
      <c r="H9" s="115"/>
      <c r="I9" s="115"/>
      <c r="J9" s="115"/>
      <c r="K9" s="115"/>
      <c r="L9" s="115"/>
      <c r="M9" s="115"/>
      <c r="N9" s="115"/>
      <c r="O9" s="115"/>
      <c r="P9" s="115"/>
      <c r="Q9" s="115"/>
      <c r="R9" s="115"/>
      <c r="S9" s="115"/>
      <c r="T9" s="115"/>
      <c r="U9" s="115"/>
    </row>
    <row r="10" spans="1:29" s="92" customFormat="1" ht="18.75" x14ac:dyDescent="0.2">
      <c r="A10" s="265" t="s">
        <v>6</v>
      </c>
      <c r="B10" s="265"/>
      <c r="C10" s="265"/>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68"/>
      <c r="B11" s="268"/>
      <c r="C11" s="268"/>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1" t="str">
        <f>'1. паспорт местоположение'!A12:C12</f>
        <v>N_92-9-25</v>
      </c>
      <c r="B12" s="271"/>
      <c r="C12" s="271"/>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65" t="s">
        <v>5</v>
      </c>
      <c r="B13" s="265"/>
      <c r="C13" s="265"/>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74"/>
      <c r="B14" s="274"/>
      <c r="C14" s="274"/>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294"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B15" s="294"/>
      <c r="C15" s="294"/>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65" t="s">
        <v>4</v>
      </c>
      <c r="B16" s="265"/>
      <c r="C16" s="265"/>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2"/>
      <c r="B17" s="272"/>
      <c r="C17" s="272"/>
      <c r="D17" s="136"/>
      <c r="E17" s="136"/>
      <c r="F17" s="136"/>
      <c r="G17" s="136"/>
      <c r="H17" s="136"/>
      <c r="I17" s="136"/>
      <c r="J17" s="136"/>
      <c r="K17" s="136"/>
      <c r="L17" s="136"/>
      <c r="M17" s="136"/>
      <c r="N17" s="136"/>
      <c r="O17" s="136"/>
      <c r="P17" s="136"/>
      <c r="Q17" s="136"/>
      <c r="R17" s="136"/>
    </row>
    <row r="18" spans="1:21" s="137" customFormat="1" ht="27.75" customHeight="1" x14ac:dyDescent="0.2">
      <c r="A18" s="266" t="s">
        <v>442</v>
      </c>
      <c r="B18" s="266"/>
      <c r="C18" s="266"/>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4" t="s">
        <v>569</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4" t="s">
        <v>569</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55" t="str">
        <f>A15</f>
        <v>Покупка в 2025 г. девятнадцати легковых автомобилей для перевозки административно-технического, ремонтного и оперативного персонала</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53" t="s">
        <v>573</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2" t="s">
        <v>499</v>
      </c>
      <c r="D26" s="177"/>
      <c r="E26" s="177"/>
      <c r="F26" s="177"/>
      <c r="G26" s="177"/>
      <c r="H26" s="177"/>
      <c r="I26" s="177"/>
      <c r="J26" s="177"/>
      <c r="K26" s="177"/>
      <c r="L26" s="177"/>
      <c r="M26" s="177"/>
      <c r="N26" s="177"/>
      <c r="O26" s="177"/>
      <c r="P26" s="177"/>
      <c r="Q26" s="177"/>
      <c r="R26" s="177"/>
      <c r="S26" s="177"/>
      <c r="T26" s="177"/>
      <c r="U26" s="177"/>
    </row>
    <row r="27" spans="1:21" ht="157.5" x14ac:dyDescent="0.25">
      <c r="A27" s="176" t="s">
        <v>56</v>
      </c>
      <c r="B27" s="194" t="s">
        <v>456</v>
      </c>
      <c r="C27" s="255" t="s">
        <v>572</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2025</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2025</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502</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4"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68" t="s">
        <v>7</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15"/>
      <c r="AB6" s="115"/>
    </row>
    <row r="7" spans="1:28" ht="18.75" x14ac:dyDescent="0.2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15"/>
      <c r="AB7" s="115"/>
    </row>
    <row r="8" spans="1:28" x14ac:dyDescent="0.25">
      <c r="A8" s="271" t="str">
        <f>'1. паспорт местоположение'!A9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16"/>
      <c r="AB8" s="116"/>
    </row>
    <row r="9" spans="1:28" ht="15.75" x14ac:dyDescent="0.25">
      <c r="A9" s="265" t="s">
        <v>6</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117"/>
      <c r="AB9" s="117"/>
    </row>
    <row r="10" spans="1:28" ht="18.75" x14ac:dyDescent="0.2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115"/>
      <c r="AB10" s="115"/>
    </row>
    <row r="11" spans="1:28" x14ac:dyDescent="0.25">
      <c r="A11" s="271" t="str">
        <f>'1. паспорт местоположение'!A12:C12</f>
        <v>N_92-9-25</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16"/>
      <c r="AB11" s="116"/>
    </row>
    <row r="12" spans="1:28" ht="15.75" x14ac:dyDescent="0.25">
      <c r="A12" s="265" t="s">
        <v>5</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117"/>
      <c r="AB12" s="117"/>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8"/>
      <c r="AB13" s="118"/>
    </row>
    <row r="14" spans="1:28" x14ac:dyDescent="0.25">
      <c r="A14" s="271"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16"/>
      <c r="AB14" s="116"/>
    </row>
    <row r="15" spans="1:28" ht="15.75" x14ac:dyDescent="0.25">
      <c r="A15" s="265" t="s">
        <v>4</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117"/>
      <c r="AB15" s="117"/>
    </row>
    <row r="16" spans="1:2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80"/>
      <c r="AB16" s="180"/>
    </row>
    <row r="17" spans="1:2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80"/>
      <c r="AB17" s="180"/>
    </row>
    <row r="18" spans="1:28"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80"/>
      <c r="AB18" s="180"/>
    </row>
    <row r="19" spans="1:2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80"/>
      <c r="AB19" s="180"/>
    </row>
    <row r="20" spans="1:2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80"/>
      <c r="AB20" s="180"/>
    </row>
    <row r="21" spans="1:28" x14ac:dyDescent="0.2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80"/>
      <c r="AB21" s="180"/>
    </row>
    <row r="22" spans="1:28" x14ac:dyDescent="0.25">
      <c r="A22" s="296" t="s">
        <v>473</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81"/>
      <c r="AB22" s="181"/>
    </row>
    <row r="23" spans="1:28" ht="32.25" customHeight="1" x14ac:dyDescent="0.25">
      <c r="A23" s="298" t="s">
        <v>329</v>
      </c>
      <c r="B23" s="299"/>
      <c r="C23" s="299"/>
      <c r="D23" s="299"/>
      <c r="E23" s="299"/>
      <c r="F23" s="299"/>
      <c r="G23" s="299"/>
      <c r="H23" s="299"/>
      <c r="I23" s="299"/>
      <c r="J23" s="299"/>
      <c r="K23" s="299"/>
      <c r="L23" s="300"/>
      <c r="M23" s="297" t="s">
        <v>330</v>
      </c>
      <c r="N23" s="297"/>
      <c r="O23" s="297"/>
      <c r="P23" s="297"/>
      <c r="Q23" s="297"/>
      <c r="R23" s="297"/>
      <c r="S23" s="297"/>
      <c r="T23" s="297"/>
      <c r="U23" s="297"/>
      <c r="V23" s="297"/>
      <c r="W23" s="297"/>
      <c r="X23" s="297"/>
      <c r="Y23" s="297"/>
      <c r="Z23" s="297"/>
    </row>
    <row r="24" spans="1:28" ht="151.5" customHeight="1" x14ac:dyDescent="0.25">
      <c r="A24" s="182" t="s">
        <v>227</v>
      </c>
      <c r="B24" s="183" t="s">
        <v>247</v>
      </c>
      <c r="C24" s="182" t="s">
        <v>326</v>
      </c>
      <c r="D24" s="182" t="s">
        <v>228</v>
      </c>
      <c r="E24" s="182" t="s">
        <v>327</v>
      </c>
      <c r="F24" s="182" t="s">
        <v>504</v>
      </c>
      <c r="G24" s="182" t="s">
        <v>505</v>
      </c>
      <c r="H24" s="182" t="s">
        <v>229</v>
      </c>
      <c r="I24" s="182" t="s">
        <v>506</v>
      </c>
      <c r="J24" s="182" t="s">
        <v>252</v>
      </c>
      <c r="K24" s="183" t="s">
        <v>246</v>
      </c>
      <c r="L24" s="183" t="s">
        <v>230</v>
      </c>
      <c r="M24" s="184" t="s">
        <v>259</v>
      </c>
      <c r="N24" s="183" t="s">
        <v>507</v>
      </c>
      <c r="O24" s="182" t="s">
        <v>508</v>
      </c>
      <c r="P24" s="182" t="s">
        <v>509</v>
      </c>
      <c r="Q24" s="182" t="s">
        <v>510</v>
      </c>
      <c r="R24" s="182" t="s">
        <v>229</v>
      </c>
      <c r="S24" s="182" t="s">
        <v>511</v>
      </c>
      <c r="T24" s="182" t="s">
        <v>512</v>
      </c>
      <c r="U24" s="182" t="s">
        <v>513</v>
      </c>
      <c r="V24" s="182" t="s">
        <v>510</v>
      </c>
      <c r="W24" s="185" t="s">
        <v>514</v>
      </c>
      <c r="X24" s="185" t="s">
        <v>515</v>
      </c>
      <c r="Y24" s="185" t="s">
        <v>516</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517</v>
      </c>
      <c r="D26" s="187" t="s">
        <v>518</v>
      </c>
      <c r="E26" s="187" t="s">
        <v>519</v>
      </c>
      <c r="F26" s="187" t="s">
        <v>520</v>
      </c>
      <c r="G26" s="187" t="s">
        <v>521</v>
      </c>
      <c r="H26" s="187" t="s">
        <v>229</v>
      </c>
      <c r="I26" s="187" t="s">
        <v>522</v>
      </c>
      <c r="J26" s="187" t="s">
        <v>523</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524</v>
      </c>
      <c r="G27" s="187" t="s">
        <v>525</v>
      </c>
      <c r="H27" s="188" t="s">
        <v>229</v>
      </c>
      <c r="I27" s="187" t="s">
        <v>526</v>
      </c>
      <c r="J27" s="187" t="s">
        <v>527</v>
      </c>
      <c r="K27" s="187" t="s">
        <v>240</v>
      </c>
      <c r="L27" s="188"/>
      <c r="M27" s="187" t="s">
        <v>258</v>
      </c>
      <c r="N27" s="188"/>
      <c r="O27" s="188"/>
      <c r="P27" s="188"/>
      <c r="Q27" s="188"/>
      <c r="R27" s="188"/>
      <c r="S27" s="188"/>
      <c r="T27" s="188"/>
      <c r="U27" s="188"/>
      <c r="V27" s="188"/>
      <c r="W27" s="188"/>
      <c r="X27" s="188"/>
      <c r="Y27" s="188"/>
      <c r="Z27" s="188" t="s">
        <v>499</v>
      </c>
    </row>
    <row r="28" spans="1:28" x14ac:dyDescent="0.25">
      <c r="A28" s="188" t="s">
        <v>231</v>
      </c>
      <c r="B28" s="188" t="s">
        <v>249</v>
      </c>
      <c r="C28" s="188" t="s">
        <v>234</v>
      </c>
      <c r="D28" s="188" t="s">
        <v>235</v>
      </c>
      <c r="E28" s="188" t="s">
        <v>261</v>
      </c>
      <c r="F28" s="187" t="s">
        <v>528</v>
      </c>
      <c r="G28" s="187" t="s">
        <v>529</v>
      </c>
      <c r="H28" s="188" t="s">
        <v>229</v>
      </c>
      <c r="I28" s="187" t="s">
        <v>253</v>
      </c>
      <c r="J28" s="187" t="s">
        <v>530</v>
      </c>
      <c r="K28" s="187" t="s">
        <v>241</v>
      </c>
      <c r="L28" s="191"/>
      <c r="M28" s="187" t="s">
        <v>0</v>
      </c>
      <c r="N28" s="187"/>
      <c r="O28" s="187"/>
      <c r="P28" s="187"/>
      <c r="Q28" s="187"/>
      <c r="R28" s="187"/>
      <c r="S28" s="187"/>
      <c r="T28" s="187"/>
      <c r="U28" s="187"/>
      <c r="V28" s="187"/>
      <c r="W28" s="187"/>
      <c r="X28" s="187"/>
      <c r="Y28" s="187"/>
      <c r="Z28" s="188" t="s">
        <v>499</v>
      </c>
    </row>
    <row r="29" spans="1:28" x14ac:dyDescent="0.25">
      <c r="A29" s="188" t="s">
        <v>231</v>
      </c>
      <c r="B29" s="188" t="s">
        <v>250</v>
      </c>
      <c r="C29" s="188" t="s">
        <v>236</v>
      </c>
      <c r="D29" s="188" t="s">
        <v>237</v>
      </c>
      <c r="E29" s="188" t="s">
        <v>262</v>
      </c>
      <c r="F29" s="187" t="s">
        <v>531</v>
      </c>
      <c r="G29" s="187" t="s">
        <v>532</v>
      </c>
      <c r="H29" s="188" t="s">
        <v>229</v>
      </c>
      <c r="I29" s="187" t="s">
        <v>254</v>
      </c>
      <c r="J29" s="187" t="s">
        <v>533</v>
      </c>
      <c r="K29" s="187" t="s">
        <v>242</v>
      </c>
      <c r="L29" s="191"/>
      <c r="M29" s="188"/>
      <c r="N29" s="188"/>
      <c r="O29" s="188"/>
      <c r="P29" s="188"/>
      <c r="Q29" s="188"/>
      <c r="R29" s="188"/>
      <c r="S29" s="188"/>
      <c r="T29" s="188"/>
      <c r="U29" s="188"/>
      <c r="V29" s="188"/>
      <c r="W29" s="188"/>
      <c r="X29" s="188"/>
      <c r="Y29" s="188"/>
      <c r="Z29" s="188" t="s">
        <v>499</v>
      </c>
    </row>
    <row r="30" spans="1:28" x14ac:dyDescent="0.25">
      <c r="A30" s="188" t="s">
        <v>231</v>
      </c>
      <c r="B30" s="188" t="s">
        <v>251</v>
      </c>
      <c r="C30" s="188" t="s">
        <v>238</v>
      </c>
      <c r="D30" s="188" t="s">
        <v>239</v>
      </c>
      <c r="E30" s="188" t="s">
        <v>263</v>
      </c>
      <c r="F30" s="187" t="s">
        <v>534</v>
      </c>
      <c r="G30" s="187" t="s">
        <v>535</v>
      </c>
      <c r="H30" s="188" t="s">
        <v>229</v>
      </c>
      <c r="I30" s="187" t="s">
        <v>255</v>
      </c>
      <c r="J30" s="187" t="s">
        <v>536</v>
      </c>
      <c r="K30" s="187" t="s">
        <v>243</v>
      </c>
      <c r="L30" s="191"/>
      <c r="M30" s="188"/>
      <c r="N30" s="188"/>
      <c r="O30" s="188"/>
      <c r="P30" s="188"/>
      <c r="Q30" s="188"/>
      <c r="R30" s="188"/>
      <c r="S30" s="188"/>
      <c r="T30" s="188"/>
      <c r="U30" s="188"/>
      <c r="V30" s="188"/>
      <c r="W30" s="188"/>
      <c r="X30" s="188"/>
      <c r="Y30" s="188"/>
      <c r="Z30" s="188" t="s">
        <v>499</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499</v>
      </c>
    </row>
    <row r="32" spans="1:28" ht="30" x14ac:dyDescent="0.25">
      <c r="A32" s="128" t="s">
        <v>325</v>
      </c>
      <c r="B32" s="128"/>
      <c r="C32" s="187" t="s">
        <v>537</v>
      </c>
      <c r="D32" s="187" t="s">
        <v>538</v>
      </c>
      <c r="E32" s="187" t="s">
        <v>539</v>
      </c>
      <c r="F32" s="187" t="s">
        <v>540</v>
      </c>
      <c r="G32" s="187" t="s">
        <v>541</v>
      </c>
      <c r="H32" s="187" t="s">
        <v>229</v>
      </c>
      <c r="I32" s="187" t="s">
        <v>542</v>
      </c>
      <c r="J32" s="187" t="s">
        <v>543</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250" customWidth="1"/>
    <col min="2" max="2" width="25.5703125" style="250" customWidth="1"/>
    <col min="3" max="3" width="71.28515625" style="250" customWidth="1"/>
    <col min="4" max="4" width="16.140625" style="250" customWidth="1"/>
    <col min="5" max="5" width="9.42578125" style="250" customWidth="1"/>
    <col min="6" max="6" width="8.7109375" style="250" customWidth="1"/>
    <col min="7" max="7" width="9" style="250" customWidth="1"/>
    <col min="8" max="8" width="8.42578125" style="250" customWidth="1"/>
    <col min="9" max="9" width="33.85546875" style="250" customWidth="1"/>
    <col min="10" max="15" width="19.85546875" style="250" customWidth="1"/>
    <col min="16" max="16384" width="9.140625" style="250"/>
  </cols>
  <sheetData>
    <row r="1" spans="1:28" s="232" customFormat="1" ht="18.75" customHeight="1" x14ac:dyDescent="0.2">
      <c r="A1" s="231"/>
      <c r="B1" s="231"/>
      <c r="O1" s="4" t="s">
        <v>66</v>
      </c>
    </row>
    <row r="2" spans="1:28" s="232" customFormat="1" ht="18.75" customHeight="1" x14ac:dyDescent="0.3">
      <c r="A2" s="231"/>
      <c r="B2" s="231"/>
      <c r="O2" s="2" t="s">
        <v>8</v>
      </c>
    </row>
    <row r="3" spans="1:28" s="232" customFormat="1" ht="18.75" x14ac:dyDescent="0.3">
      <c r="A3" s="233"/>
      <c r="B3" s="233"/>
      <c r="O3" s="2" t="s">
        <v>65</v>
      </c>
    </row>
    <row r="4" spans="1:28" s="232" customFormat="1" ht="18.75" x14ac:dyDescent="0.3">
      <c r="A4" s="233"/>
      <c r="B4" s="233"/>
      <c r="N4" s="2"/>
    </row>
    <row r="5" spans="1:28" s="232" customFormat="1" ht="15.75"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56"/>
      <c r="Q5" s="56"/>
      <c r="R5" s="56"/>
      <c r="S5" s="56"/>
      <c r="T5" s="56"/>
      <c r="U5" s="56"/>
      <c r="V5" s="56"/>
      <c r="W5" s="56"/>
      <c r="X5" s="56"/>
      <c r="Y5" s="56"/>
      <c r="Z5" s="56"/>
      <c r="AA5" s="56"/>
      <c r="AB5" s="56"/>
    </row>
    <row r="6" spans="1:28" s="232" customFormat="1" ht="18.75" x14ac:dyDescent="0.3">
      <c r="A6" s="233"/>
      <c r="B6" s="233"/>
      <c r="N6" s="2"/>
    </row>
    <row r="7" spans="1:28" s="232" customFormat="1" ht="18.75" x14ac:dyDescent="0.2">
      <c r="A7" s="303" t="s">
        <v>7</v>
      </c>
      <c r="B7" s="303"/>
      <c r="C7" s="303"/>
      <c r="D7" s="303"/>
      <c r="E7" s="303"/>
      <c r="F7" s="303"/>
      <c r="G7" s="303"/>
      <c r="H7" s="303"/>
      <c r="I7" s="303"/>
      <c r="J7" s="303"/>
      <c r="K7" s="303"/>
      <c r="L7" s="303"/>
      <c r="M7" s="303"/>
      <c r="N7" s="303"/>
      <c r="O7" s="303"/>
      <c r="P7" s="53"/>
      <c r="Q7" s="53"/>
      <c r="R7" s="53"/>
      <c r="S7" s="53"/>
      <c r="T7" s="53"/>
      <c r="U7" s="53"/>
      <c r="V7" s="53"/>
      <c r="W7" s="53"/>
      <c r="X7" s="53"/>
      <c r="Y7" s="53"/>
      <c r="Z7" s="53"/>
    </row>
    <row r="8" spans="1:28" s="232" customFormat="1" ht="18.75" x14ac:dyDescent="0.2">
      <c r="A8" s="303"/>
      <c r="B8" s="303"/>
      <c r="C8" s="303"/>
      <c r="D8" s="303"/>
      <c r="E8" s="303"/>
      <c r="F8" s="303"/>
      <c r="G8" s="303"/>
      <c r="H8" s="303"/>
      <c r="I8" s="303"/>
      <c r="J8" s="303"/>
      <c r="K8" s="303"/>
      <c r="L8" s="303"/>
      <c r="M8" s="303"/>
      <c r="N8" s="303"/>
      <c r="O8" s="303"/>
      <c r="P8" s="53"/>
      <c r="Q8" s="53"/>
      <c r="R8" s="53"/>
      <c r="S8" s="53"/>
      <c r="T8" s="53"/>
      <c r="U8" s="53"/>
      <c r="V8" s="53"/>
      <c r="W8" s="53"/>
      <c r="X8" s="53"/>
      <c r="Y8" s="53"/>
      <c r="Z8" s="53"/>
    </row>
    <row r="9" spans="1:28" s="232" customFormat="1" ht="18.75" x14ac:dyDescent="0.2">
      <c r="A9" s="304" t="str">
        <f>'1. паспорт местоположение'!A9:C9</f>
        <v>Акционерное общество "Россети Янтарь" ДЗО  ПАО "Россети"</v>
      </c>
      <c r="B9" s="304"/>
      <c r="C9" s="304"/>
      <c r="D9" s="304"/>
      <c r="E9" s="304"/>
      <c r="F9" s="304"/>
      <c r="G9" s="304"/>
      <c r="H9" s="304"/>
      <c r="I9" s="304"/>
      <c r="J9" s="304"/>
      <c r="K9" s="304"/>
      <c r="L9" s="304"/>
      <c r="M9" s="304"/>
      <c r="N9" s="304"/>
      <c r="O9" s="304"/>
      <c r="P9" s="53"/>
      <c r="Q9" s="53"/>
      <c r="R9" s="53"/>
      <c r="S9" s="53"/>
      <c r="T9" s="53"/>
      <c r="U9" s="53"/>
      <c r="V9" s="53"/>
      <c r="W9" s="53"/>
      <c r="X9" s="53"/>
      <c r="Y9" s="53"/>
      <c r="Z9" s="53"/>
    </row>
    <row r="10" spans="1:28" s="232" customFormat="1" ht="18.75" x14ac:dyDescent="0.2">
      <c r="A10" s="301" t="s">
        <v>6</v>
      </c>
      <c r="B10" s="301"/>
      <c r="C10" s="301"/>
      <c r="D10" s="301"/>
      <c r="E10" s="301"/>
      <c r="F10" s="301"/>
      <c r="G10" s="301"/>
      <c r="H10" s="301"/>
      <c r="I10" s="301"/>
      <c r="J10" s="301"/>
      <c r="K10" s="301"/>
      <c r="L10" s="301"/>
      <c r="M10" s="301"/>
      <c r="N10" s="301"/>
      <c r="O10" s="301"/>
      <c r="P10" s="53"/>
      <c r="Q10" s="53"/>
      <c r="R10" s="53"/>
      <c r="S10" s="53"/>
      <c r="T10" s="53"/>
      <c r="U10" s="53"/>
      <c r="V10" s="53"/>
      <c r="W10" s="53"/>
      <c r="X10" s="53"/>
      <c r="Y10" s="53"/>
      <c r="Z10" s="53"/>
    </row>
    <row r="11" spans="1:28" s="232" customFormat="1" ht="18.75" x14ac:dyDescent="0.2">
      <c r="A11" s="303"/>
      <c r="B11" s="303"/>
      <c r="C11" s="303"/>
      <c r="D11" s="303"/>
      <c r="E11" s="303"/>
      <c r="F11" s="303"/>
      <c r="G11" s="303"/>
      <c r="H11" s="303"/>
      <c r="I11" s="303"/>
      <c r="J11" s="303"/>
      <c r="K11" s="303"/>
      <c r="L11" s="303"/>
      <c r="M11" s="303"/>
      <c r="N11" s="303"/>
      <c r="O11" s="303"/>
      <c r="P11" s="53"/>
      <c r="Q11" s="53"/>
      <c r="R11" s="53"/>
      <c r="S11" s="53"/>
      <c r="T11" s="53"/>
      <c r="U11" s="53"/>
      <c r="V11" s="53"/>
      <c r="W11" s="53"/>
      <c r="X11" s="53"/>
      <c r="Y11" s="53"/>
      <c r="Z11" s="53"/>
    </row>
    <row r="12" spans="1:28" s="232" customFormat="1" ht="18.75" x14ac:dyDescent="0.2">
      <c r="A12" s="304" t="str">
        <f>'1. паспорт местоположение'!A12:C12</f>
        <v>N_92-9-25</v>
      </c>
      <c r="B12" s="304"/>
      <c r="C12" s="304"/>
      <c r="D12" s="304"/>
      <c r="E12" s="304"/>
      <c r="F12" s="304"/>
      <c r="G12" s="304"/>
      <c r="H12" s="304"/>
      <c r="I12" s="304"/>
      <c r="J12" s="304"/>
      <c r="K12" s="304"/>
      <c r="L12" s="304"/>
      <c r="M12" s="304"/>
      <c r="N12" s="304"/>
      <c r="O12" s="304"/>
      <c r="P12" s="53"/>
      <c r="Q12" s="53"/>
      <c r="R12" s="53"/>
      <c r="S12" s="53"/>
      <c r="T12" s="53"/>
      <c r="U12" s="53"/>
      <c r="V12" s="53"/>
      <c r="W12" s="53"/>
      <c r="X12" s="53"/>
      <c r="Y12" s="53"/>
      <c r="Z12" s="53"/>
    </row>
    <row r="13" spans="1:28" s="232" customFormat="1" ht="18.75" x14ac:dyDescent="0.2">
      <c r="A13" s="301" t="s">
        <v>5</v>
      </c>
      <c r="B13" s="301"/>
      <c r="C13" s="301"/>
      <c r="D13" s="301"/>
      <c r="E13" s="301"/>
      <c r="F13" s="301"/>
      <c r="G13" s="301"/>
      <c r="H13" s="301"/>
      <c r="I13" s="301"/>
      <c r="J13" s="301"/>
      <c r="K13" s="301"/>
      <c r="L13" s="301"/>
      <c r="M13" s="301"/>
      <c r="N13" s="301"/>
      <c r="O13" s="301"/>
      <c r="P13" s="53"/>
      <c r="Q13" s="53"/>
      <c r="R13" s="53"/>
      <c r="S13" s="53"/>
      <c r="T13" s="53"/>
      <c r="U13" s="53"/>
      <c r="V13" s="53"/>
      <c r="W13" s="53"/>
      <c r="X13" s="53"/>
      <c r="Y13" s="53"/>
      <c r="Z13" s="53"/>
    </row>
    <row r="14" spans="1:28" s="235" customFormat="1" ht="15.75" customHeight="1" x14ac:dyDescent="0.2">
      <c r="A14" s="305"/>
      <c r="B14" s="305"/>
      <c r="C14" s="305"/>
      <c r="D14" s="305"/>
      <c r="E14" s="305"/>
      <c r="F14" s="305"/>
      <c r="G14" s="305"/>
      <c r="H14" s="305"/>
      <c r="I14" s="305"/>
      <c r="J14" s="305"/>
      <c r="K14" s="305"/>
      <c r="L14" s="305"/>
      <c r="M14" s="305"/>
      <c r="N14" s="305"/>
      <c r="O14" s="305"/>
      <c r="P14" s="234"/>
      <c r="Q14" s="234"/>
      <c r="R14" s="234"/>
      <c r="S14" s="234"/>
      <c r="T14" s="234"/>
      <c r="U14" s="234"/>
      <c r="V14" s="234"/>
      <c r="W14" s="234"/>
      <c r="X14" s="234"/>
      <c r="Y14" s="234"/>
      <c r="Z14" s="234"/>
    </row>
    <row r="15" spans="1:28" s="237" customFormat="1" ht="39.75" customHeight="1" x14ac:dyDescent="0.2">
      <c r="A15" s="306"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B15" s="306"/>
      <c r="C15" s="306"/>
      <c r="D15" s="306"/>
      <c r="E15" s="306"/>
      <c r="F15" s="306"/>
      <c r="G15" s="306"/>
      <c r="H15" s="306"/>
      <c r="I15" s="306"/>
      <c r="J15" s="306"/>
      <c r="K15" s="306"/>
      <c r="L15" s="306"/>
      <c r="M15" s="306"/>
      <c r="N15" s="306"/>
      <c r="O15" s="306"/>
      <c r="P15" s="236"/>
      <c r="Q15" s="236"/>
      <c r="R15" s="236"/>
      <c r="S15" s="236"/>
      <c r="T15" s="236"/>
      <c r="U15" s="236"/>
      <c r="V15" s="236"/>
      <c r="W15" s="236"/>
      <c r="X15" s="236"/>
      <c r="Y15" s="236"/>
      <c r="Z15" s="236"/>
    </row>
    <row r="16" spans="1:28" s="237" customFormat="1" ht="15" customHeight="1" x14ac:dyDescent="0.2">
      <c r="A16" s="301" t="s">
        <v>4</v>
      </c>
      <c r="B16" s="301"/>
      <c r="C16" s="301"/>
      <c r="D16" s="301"/>
      <c r="E16" s="301"/>
      <c r="F16" s="301"/>
      <c r="G16" s="301"/>
      <c r="H16" s="301"/>
      <c r="I16" s="301"/>
      <c r="J16" s="301"/>
      <c r="K16" s="301"/>
      <c r="L16" s="301"/>
      <c r="M16" s="301"/>
      <c r="N16" s="301"/>
      <c r="O16" s="301"/>
      <c r="P16" s="238"/>
      <c r="Q16" s="238"/>
      <c r="R16" s="238"/>
      <c r="S16" s="238"/>
      <c r="T16" s="238"/>
      <c r="U16" s="238"/>
      <c r="V16" s="238"/>
      <c r="W16" s="238"/>
      <c r="X16" s="238"/>
      <c r="Y16" s="238"/>
      <c r="Z16" s="238"/>
    </row>
    <row r="17" spans="1:26" s="237" customFormat="1" ht="15" customHeight="1" x14ac:dyDescent="0.2">
      <c r="A17" s="302"/>
      <c r="B17" s="302"/>
      <c r="C17" s="302"/>
      <c r="D17" s="302"/>
      <c r="E17" s="302"/>
      <c r="F17" s="302"/>
      <c r="G17" s="302"/>
      <c r="H17" s="302"/>
      <c r="I17" s="302"/>
      <c r="J17" s="302"/>
      <c r="K17" s="302"/>
      <c r="L17" s="302"/>
      <c r="M17" s="302"/>
      <c r="N17" s="302"/>
      <c r="O17" s="302"/>
      <c r="P17" s="239"/>
      <c r="Q17" s="239"/>
      <c r="R17" s="239"/>
      <c r="S17" s="239"/>
      <c r="T17" s="239"/>
      <c r="U17" s="239"/>
      <c r="V17" s="239"/>
      <c r="W17" s="239"/>
    </row>
    <row r="18" spans="1:26" s="237" customFormat="1" ht="91.5" customHeight="1" x14ac:dyDescent="0.2">
      <c r="A18" s="307" t="s">
        <v>451</v>
      </c>
      <c r="B18" s="307"/>
      <c r="C18" s="307"/>
      <c r="D18" s="307"/>
      <c r="E18" s="307"/>
      <c r="F18" s="307"/>
      <c r="G18" s="307"/>
      <c r="H18" s="307"/>
      <c r="I18" s="307"/>
      <c r="J18" s="307"/>
      <c r="K18" s="307"/>
      <c r="L18" s="307"/>
      <c r="M18" s="307"/>
      <c r="N18" s="307"/>
      <c r="O18" s="307"/>
      <c r="P18" s="240"/>
      <c r="Q18" s="240"/>
      <c r="R18" s="240"/>
      <c r="S18" s="240"/>
      <c r="T18" s="240"/>
      <c r="U18" s="240"/>
      <c r="V18" s="240"/>
      <c r="W18" s="240"/>
      <c r="X18" s="240"/>
      <c r="Y18" s="240"/>
      <c r="Z18" s="240"/>
    </row>
    <row r="19" spans="1:26" s="237" customFormat="1" ht="78" customHeight="1" x14ac:dyDescent="0.2">
      <c r="A19" s="308" t="s">
        <v>3</v>
      </c>
      <c r="B19" s="308" t="s">
        <v>82</v>
      </c>
      <c r="C19" s="308" t="s">
        <v>81</v>
      </c>
      <c r="D19" s="308" t="s">
        <v>73</v>
      </c>
      <c r="E19" s="309" t="s">
        <v>80</v>
      </c>
      <c r="F19" s="310"/>
      <c r="G19" s="310"/>
      <c r="H19" s="310"/>
      <c r="I19" s="311"/>
      <c r="J19" s="308" t="s">
        <v>79</v>
      </c>
      <c r="K19" s="308"/>
      <c r="L19" s="308"/>
      <c r="M19" s="308"/>
      <c r="N19" s="308"/>
      <c r="O19" s="308"/>
      <c r="P19" s="239"/>
      <c r="Q19" s="239"/>
      <c r="R19" s="239"/>
      <c r="S19" s="239"/>
      <c r="T19" s="239"/>
      <c r="U19" s="239"/>
      <c r="V19" s="239"/>
      <c r="W19" s="239"/>
    </row>
    <row r="20" spans="1:26" s="237" customFormat="1" ht="51" customHeight="1" x14ac:dyDescent="0.2">
      <c r="A20" s="308"/>
      <c r="B20" s="308"/>
      <c r="C20" s="308"/>
      <c r="D20" s="308"/>
      <c r="E20" s="241" t="s">
        <v>78</v>
      </c>
      <c r="F20" s="241" t="s">
        <v>77</v>
      </c>
      <c r="G20" s="241" t="s">
        <v>76</v>
      </c>
      <c r="H20" s="241" t="s">
        <v>75</v>
      </c>
      <c r="I20" s="241" t="s">
        <v>74</v>
      </c>
      <c r="J20" s="241">
        <v>2023</v>
      </c>
      <c r="K20" s="241">
        <v>2024</v>
      </c>
      <c r="L20" s="241">
        <v>2025</v>
      </c>
      <c r="M20" s="241">
        <v>2026</v>
      </c>
      <c r="N20" s="241">
        <v>2027</v>
      </c>
      <c r="O20" s="241">
        <v>2028</v>
      </c>
      <c r="P20" s="242"/>
      <c r="Q20" s="242"/>
      <c r="R20" s="242"/>
      <c r="S20" s="242"/>
      <c r="T20" s="242"/>
      <c r="U20" s="242"/>
      <c r="V20" s="242"/>
      <c r="W20" s="242"/>
      <c r="X20" s="243"/>
      <c r="Y20" s="243"/>
      <c r="Z20" s="243"/>
    </row>
    <row r="21" spans="1:26" s="237" customFormat="1" ht="16.5" customHeight="1" x14ac:dyDescent="0.2">
      <c r="A21" s="244">
        <v>1</v>
      </c>
      <c r="B21" s="245">
        <v>2</v>
      </c>
      <c r="C21" s="244">
        <v>3</v>
      </c>
      <c r="D21" s="245">
        <v>4</v>
      </c>
      <c r="E21" s="244">
        <v>5</v>
      </c>
      <c r="F21" s="245">
        <v>6</v>
      </c>
      <c r="G21" s="244">
        <v>7</v>
      </c>
      <c r="H21" s="245">
        <v>8</v>
      </c>
      <c r="I21" s="244">
        <v>9</v>
      </c>
      <c r="J21" s="245">
        <v>10</v>
      </c>
      <c r="K21" s="244">
        <v>11</v>
      </c>
      <c r="L21" s="245">
        <v>12</v>
      </c>
      <c r="M21" s="244">
        <v>13</v>
      </c>
      <c r="N21" s="245">
        <v>14</v>
      </c>
      <c r="O21" s="244">
        <v>15</v>
      </c>
      <c r="P21" s="242"/>
      <c r="Q21" s="242"/>
      <c r="R21" s="242"/>
      <c r="S21" s="242"/>
      <c r="T21" s="242"/>
      <c r="U21" s="242"/>
      <c r="V21" s="242"/>
      <c r="W21" s="242"/>
      <c r="X21" s="243"/>
      <c r="Y21" s="243"/>
      <c r="Z21" s="243"/>
    </row>
    <row r="22" spans="1:26" s="237" customFormat="1" ht="33" customHeight="1" x14ac:dyDescent="0.2">
      <c r="A22" s="246" t="s">
        <v>62</v>
      </c>
      <c r="B22" s="260">
        <v>2025</v>
      </c>
      <c r="C22" s="247">
        <v>0</v>
      </c>
      <c r="D22" s="247">
        <v>0</v>
      </c>
      <c r="E22" s="247">
        <v>0</v>
      </c>
      <c r="F22" s="247">
        <v>0</v>
      </c>
      <c r="G22" s="247">
        <v>0</v>
      </c>
      <c r="H22" s="247">
        <v>0</v>
      </c>
      <c r="I22" s="247">
        <v>0</v>
      </c>
      <c r="J22" s="248">
        <v>0</v>
      </c>
      <c r="K22" s="248">
        <v>0</v>
      </c>
      <c r="L22" s="248">
        <v>0</v>
      </c>
      <c r="M22" s="248">
        <v>0</v>
      </c>
      <c r="N22" s="248">
        <v>0</v>
      </c>
      <c r="O22" s="248">
        <v>0</v>
      </c>
      <c r="P22" s="242"/>
      <c r="Q22" s="242"/>
      <c r="R22" s="242"/>
      <c r="S22" s="242"/>
      <c r="T22" s="242"/>
      <c r="U22" s="242"/>
      <c r="V22" s="243"/>
      <c r="W22" s="243"/>
      <c r="X22" s="243"/>
      <c r="Y22" s="243"/>
      <c r="Z22" s="243"/>
    </row>
    <row r="23" spans="1:26" x14ac:dyDescent="0.25">
      <c r="A23" s="249"/>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row>
    <row r="24" spans="1:26" x14ac:dyDescent="0.25">
      <c r="A24" s="249"/>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row>
    <row r="25" spans="1:26" x14ac:dyDescent="0.25">
      <c r="A25" s="249"/>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row>
    <row r="26" spans="1:26" x14ac:dyDescent="0.25">
      <c r="A26" s="249"/>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row>
    <row r="27" spans="1:26" x14ac:dyDescent="0.25">
      <c r="A27" s="249"/>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row>
    <row r="28" spans="1:26" x14ac:dyDescent="0.25">
      <c r="A28" s="249"/>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row>
    <row r="29" spans="1:26" x14ac:dyDescent="0.25">
      <c r="A29" s="249"/>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row>
    <row r="30" spans="1:26" x14ac:dyDescent="0.25">
      <c r="A30" s="249"/>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row>
    <row r="31" spans="1:26" x14ac:dyDescent="0.25">
      <c r="A31" s="249"/>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row>
    <row r="32" spans="1:26" x14ac:dyDescent="0.25">
      <c r="A32" s="249"/>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row>
    <row r="33" spans="1:26" x14ac:dyDescent="0.25">
      <c r="A33" s="249"/>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row>
    <row r="34" spans="1:26" x14ac:dyDescent="0.25">
      <c r="A34" s="249"/>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row>
    <row r="35" spans="1:26" x14ac:dyDescent="0.25">
      <c r="A35" s="249"/>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row>
    <row r="36" spans="1:26" x14ac:dyDescent="0.25">
      <c r="A36" s="249"/>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row>
    <row r="37" spans="1:26" x14ac:dyDescent="0.25">
      <c r="A37" s="249"/>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row>
    <row r="38" spans="1:26" x14ac:dyDescent="0.25">
      <c r="A38" s="249"/>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row>
    <row r="39" spans="1:26" x14ac:dyDescent="0.25">
      <c r="A39" s="249"/>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row>
    <row r="40" spans="1:26" x14ac:dyDescent="0.25">
      <c r="A40" s="249"/>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row>
    <row r="41" spans="1:26" x14ac:dyDescent="0.25">
      <c r="A41" s="249"/>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row>
    <row r="42" spans="1:26" x14ac:dyDescent="0.25">
      <c r="A42" s="249"/>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row>
    <row r="43" spans="1:26" x14ac:dyDescent="0.25">
      <c r="A43" s="249"/>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row>
    <row r="44" spans="1:26" x14ac:dyDescent="0.25">
      <c r="A44" s="249"/>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row>
    <row r="45" spans="1:26" x14ac:dyDescent="0.25">
      <c r="A45" s="249"/>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row>
    <row r="46" spans="1:26" x14ac:dyDescent="0.25">
      <c r="A46" s="249"/>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row>
    <row r="47" spans="1:26" x14ac:dyDescent="0.25">
      <c r="A47" s="249"/>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row>
    <row r="48" spans="1:26" x14ac:dyDescent="0.25">
      <c r="A48" s="249"/>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row>
    <row r="49" spans="1:26" x14ac:dyDescent="0.25">
      <c r="A49" s="249"/>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row>
    <row r="50" spans="1:26" x14ac:dyDescent="0.25">
      <c r="A50" s="249"/>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row>
    <row r="51" spans="1:26" x14ac:dyDescent="0.25">
      <c r="A51" s="249"/>
      <c r="B51" s="249"/>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row>
    <row r="52" spans="1:26" x14ac:dyDescent="0.25">
      <c r="A52" s="249"/>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row>
    <row r="53" spans="1:26" x14ac:dyDescent="0.25">
      <c r="A53" s="249"/>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row>
    <row r="54" spans="1:26" x14ac:dyDescent="0.25">
      <c r="A54" s="249"/>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row>
    <row r="55" spans="1:26" x14ac:dyDescent="0.25">
      <c r="A55" s="249"/>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row>
    <row r="56" spans="1:26" x14ac:dyDescent="0.25">
      <c r="A56" s="249"/>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row>
    <row r="57" spans="1:26" x14ac:dyDescent="0.25">
      <c r="A57" s="249"/>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row>
    <row r="58" spans="1:26" x14ac:dyDescent="0.25">
      <c r="A58" s="249"/>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row>
    <row r="59" spans="1:26" x14ac:dyDescent="0.25">
      <c r="A59" s="249"/>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row>
    <row r="60" spans="1:26" x14ac:dyDescent="0.25">
      <c r="A60" s="249"/>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row>
    <row r="61" spans="1:26" x14ac:dyDescent="0.25">
      <c r="A61" s="249"/>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row>
    <row r="62" spans="1:26" x14ac:dyDescent="0.25">
      <c r="A62" s="249"/>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row>
    <row r="63" spans="1:26" x14ac:dyDescent="0.25">
      <c r="A63" s="249"/>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row>
    <row r="64" spans="1:26" x14ac:dyDescent="0.25">
      <c r="A64" s="249"/>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row>
    <row r="65" spans="1:26" x14ac:dyDescent="0.25">
      <c r="A65" s="249"/>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row>
    <row r="66" spans="1:26" x14ac:dyDescent="0.25">
      <c r="A66" s="249"/>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row>
    <row r="67" spans="1:26" x14ac:dyDescent="0.25">
      <c r="A67" s="249"/>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row>
    <row r="68" spans="1:26" x14ac:dyDescent="0.25">
      <c r="A68" s="249"/>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row>
    <row r="69" spans="1:26" x14ac:dyDescent="0.25">
      <c r="A69" s="249"/>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row>
    <row r="70" spans="1:26" x14ac:dyDescent="0.25">
      <c r="A70" s="249"/>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row>
    <row r="71" spans="1:26" x14ac:dyDescent="0.25">
      <c r="A71" s="249"/>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row>
    <row r="72" spans="1:26" x14ac:dyDescent="0.25">
      <c r="A72" s="249"/>
      <c r="B72" s="249"/>
      <c r="C72" s="249"/>
      <c r="D72" s="249"/>
      <c r="E72" s="249"/>
      <c r="F72" s="249"/>
      <c r="G72" s="249"/>
      <c r="H72" s="249"/>
      <c r="I72" s="249"/>
      <c r="J72" s="249"/>
      <c r="K72" s="249"/>
      <c r="L72" s="249"/>
      <c r="M72" s="249"/>
      <c r="N72" s="249"/>
      <c r="O72" s="249"/>
      <c r="P72" s="249"/>
      <c r="Q72" s="249"/>
      <c r="R72" s="249"/>
      <c r="S72" s="249"/>
      <c r="T72" s="249"/>
      <c r="U72" s="249"/>
      <c r="V72" s="249"/>
      <c r="W72" s="249"/>
      <c r="X72" s="249"/>
      <c r="Y72" s="249"/>
      <c r="Z72" s="249"/>
    </row>
    <row r="73" spans="1:26" x14ac:dyDescent="0.25">
      <c r="A73" s="249"/>
      <c r="B73" s="249"/>
      <c r="C73" s="249"/>
      <c r="D73" s="249"/>
      <c r="E73" s="249"/>
      <c r="F73" s="249"/>
      <c r="G73" s="249"/>
      <c r="H73" s="249"/>
      <c r="I73" s="249"/>
      <c r="J73" s="249"/>
      <c r="K73" s="249"/>
      <c r="L73" s="249"/>
      <c r="M73" s="249"/>
      <c r="N73" s="249"/>
      <c r="O73" s="249"/>
      <c r="P73" s="249"/>
      <c r="Q73" s="249"/>
      <c r="R73" s="249"/>
      <c r="S73" s="249"/>
      <c r="T73" s="249"/>
      <c r="U73" s="249"/>
      <c r="V73" s="249"/>
      <c r="W73" s="249"/>
      <c r="X73" s="249"/>
      <c r="Y73" s="249"/>
      <c r="Z73" s="249"/>
    </row>
    <row r="74" spans="1:26" x14ac:dyDescent="0.25">
      <c r="A74" s="249"/>
      <c r="B74" s="249"/>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row>
    <row r="75" spans="1:26" x14ac:dyDescent="0.25">
      <c r="A75" s="249"/>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row>
    <row r="76" spans="1:26" x14ac:dyDescent="0.25">
      <c r="A76" s="249"/>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row>
    <row r="77" spans="1:26" x14ac:dyDescent="0.25">
      <c r="A77" s="249"/>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row>
    <row r="78" spans="1:26" x14ac:dyDescent="0.25">
      <c r="A78" s="249"/>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row>
    <row r="79" spans="1:26" x14ac:dyDescent="0.25">
      <c r="A79" s="249"/>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row>
    <row r="80" spans="1:26" x14ac:dyDescent="0.25">
      <c r="A80" s="249"/>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row>
    <row r="81" spans="1:26" x14ac:dyDescent="0.25">
      <c r="A81" s="249"/>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row>
    <row r="82" spans="1:26" x14ac:dyDescent="0.25">
      <c r="A82" s="249"/>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row>
    <row r="83" spans="1:26" x14ac:dyDescent="0.25">
      <c r="A83" s="249"/>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row>
    <row r="84" spans="1:26" x14ac:dyDescent="0.25">
      <c r="A84" s="249"/>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row>
    <row r="85" spans="1:26" x14ac:dyDescent="0.25">
      <c r="A85" s="249"/>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row>
    <row r="86" spans="1:26" x14ac:dyDescent="0.25">
      <c r="A86" s="249"/>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row>
    <row r="87" spans="1:26" x14ac:dyDescent="0.25">
      <c r="A87" s="249"/>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row>
    <row r="88" spans="1:26" x14ac:dyDescent="0.25">
      <c r="A88" s="249"/>
      <c r="B88" s="249"/>
      <c r="C88" s="249"/>
      <c r="D88" s="249"/>
      <c r="E88" s="249"/>
      <c r="F88" s="249"/>
      <c r="G88" s="249"/>
      <c r="H88" s="249"/>
      <c r="I88" s="249"/>
      <c r="J88" s="249"/>
      <c r="K88" s="249"/>
      <c r="L88" s="249"/>
      <c r="M88" s="249"/>
      <c r="N88" s="249"/>
      <c r="O88" s="249"/>
      <c r="P88" s="249"/>
      <c r="Q88" s="249"/>
      <c r="R88" s="249"/>
      <c r="S88" s="249"/>
      <c r="T88" s="249"/>
      <c r="U88" s="249"/>
      <c r="V88" s="249"/>
      <c r="W88" s="249"/>
      <c r="X88" s="249"/>
      <c r="Y88" s="249"/>
      <c r="Z88" s="249"/>
    </row>
    <row r="89" spans="1:26" x14ac:dyDescent="0.25">
      <c r="A89" s="249"/>
      <c r="B89" s="249"/>
      <c r="C89" s="249"/>
      <c r="D89" s="249"/>
      <c r="E89" s="249"/>
      <c r="F89" s="249"/>
      <c r="G89" s="249"/>
      <c r="H89" s="249"/>
      <c r="I89" s="249"/>
      <c r="J89" s="249"/>
      <c r="K89" s="249"/>
      <c r="L89" s="249"/>
      <c r="M89" s="249"/>
      <c r="N89" s="249"/>
      <c r="O89" s="249"/>
      <c r="P89" s="249"/>
      <c r="Q89" s="249"/>
      <c r="R89" s="249"/>
      <c r="S89" s="249"/>
      <c r="T89" s="249"/>
      <c r="U89" s="249"/>
      <c r="V89" s="249"/>
      <c r="W89" s="249"/>
      <c r="X89" s="249"/>
      <c r="Y89" s="249"/>
      <c r="Z89" s="249"/>
    </row>
    <row r="90" spans="1:26" x14ac:dyDescent="0.25">
      <c r="A90" s="249"/>
      <c r="B90" s="249"/>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row>
    <row r="91" spans="1:26" x14ac:dyDescent="0.25">
      <c r="A91" s="249"/>
      <c r="B91" s="249"/>
      <c r="C91" s="249"/>
      <c r="D91" s="249"/>
      <c r="E91" s="249"/>
      <c r="F91" s="249"/>
      <c r="G91" s="249"/>
      <c r="H91" s="249"/>
      <c r="I91" s="249"/>
      <c r="J91" s="249"/>
      <c r="K91" s="249"/>
      <c r="L91" s="249"/>
      <c r="M91" s="249"/>
      <c r="N91" s="249"/>
      <c r="O91" s="249"/>
      <c r="P91" s="249"/>
      <c r="Q91" s="249"/>
      <c r="R91" s="249"/>
      <c r="S91" s="249"/>
      <c r="T91" s="249"/>
      <c r="U91" s="249"/>
      <c r="V91" s="249"/>
      <c r="W91" s="249"/>
      <c r="X91" s="249"/>
      <c r="Y91" s="249"/>
      <c r="Z91" s="249"/>
    </row>
    <row r="92" spans="1:26" x14ac:dyDescent="0.25">
      <c r="A92" s="249"/>
      <c r="B92" s="249"/>
      <c r="C92" s="249"/>
      <c r="D92" s="249"/>
      <c r="E92" s="249"/>
      <c r="F92" s="249"/>
      <c r="G92" s="249"/>
      <c r="H92" s="249"/>
      <c r="I92" s="249"/>
      <c r="J92" s="249"/>
      <c r="K92" s="249"/>
      <c r="L92" s="249"/>
      <c r="M92" s="249"/>
      <c r="N92" s="249"/>
      <c r="O92" s="249"/>
      <c r="P92" s="249"/>
      <c r="Q92" s="249"/>
      <c r="R92" s="249"/>
      <c r="S92" s="249"/>
      <c r="T92" s="249"/>
      <c r="U92" s="249"/>
      <c r="V92" s="249"/>
      <c r="W92" s="249"/>
      <c r="X92" s="249"/>
      <c r="Y92" s="249"/>
      <c r="Z92" s="249"/>
    </row>
    <row r="93" spans="1:26" x14ac:dyDescent="0.25">
      <c r="A93" s="249"/>
      <c r="B93" s="249"/>
      <c r="C93" s="249"/>
      <c r="D93" s="249"/>
      <c r="E93" s="249"/>
      <c r="F93" s="249"/>
      <c r="G93" s="249"/>
      <c r="H93" s="249"/>
      <c r="I93" s="249"/>
      <c r="J93" s="249"/>
      <c r="K93" s="249"/>
      <c r="L93" s="249"/>
      <c r="M93" s="249"/>
      <c r="N93" s="249"/>
      <c r="O93" s="249"/>
      <c r="P93" s="249"/>
      <c r="Q93" s="249"/>
      <c r="R93" s="249"/>
      <c r="S93" s="249"/>
      <c r="T93" s="249"/>
      <c r="U93" s="249"/>
      <c r="V93" s="249"/>
      <c r="W93" s="249"/>
      <c r="X93" s="249"/>
      <c r="Y93" s="249"/>
      <c r="Z93" s="249"/>
    </row>
    <row r="94" spans="1:26" x14ac:dyDescent="0.25">
      <c r="A94" s="249"/>
      <c r="B94" s="249"/>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row>
    <row r="95" spans="1:26" x14ac:dyDescent="0.25">
      <c r="A95" s="249"/>
      <c r="B95" s="249"/>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row>
    <row r="96" spans="1:26" x14ac:dyDescent="0.25">
      <c r="A96" s="249"/>
      <c r="B96" s="249"/>
      <c r="C96" s="249"/>
      <c r="D96" s="249"/>
      <c r="E96" s="249"/>
      <c r="F96" s="249"/>
      <c r="G96" s="249"/>
      <c r="H96" s="249"/>
      <c r="I96" s="249"/>
      <c r="J96" s="249"/>
      <c r="K96" s="249"/>
      <c r="L96" s="249"/>
      <c r="M96" s="249"/>
      <c r="N96" s="249"/>
      <c r="O96" s="249"/>
      <c r="P96" s="249"/>
      <c r="Q96" s="249"/>
      <c r="R96" s="249"/>
      <c r="S96" s="249"/>
      <c r="T96" s="249"/>
      <c r="U96" s="249"/>
      <c r="V96" s="249"/>
      <c r="W96" s="249"/>
      <c r="X96" s="249"/>
      <c r="Y96" s="249"/>
      <c r="Z96" s="249"/>
    </row>
    <row r="97" spans="1:26" x14ac:dyDescent="0.25">
      <c r="A97" s="249"/>
      <c r="B97" s="249"/>
      <c r="C97" s="249"/>
      <c r="D97" s="249"/>
      <c r="E97" s="249"/>
      <c r="F97" s="249"/>
      <c r="G97" s="249"/>
      <c r="H97" s="249"/>
      <c r="I97" s="249"/>
      <c r="J97" s="249"/>
      <c r="K97" s="249"/>
      <c r="L97" s="249"/>
      <c r="M97" s="249"/>
      <c r="N97" s="249"/>
      <c r="O97" s="249"/>
      <c r="P97" s="249"/>
      <c r="Q97" s="249"/>
      <c r="R97" s="249"/>
      <c r="S97" s="249"/>
      <c r="T97" s="249"/>
      <c r="U97" s="249"/>
      <c r="V97" s="249"/>
      <c r="W97" s="249"/>
      <c r="X97" s="249"/>
      <c r="Y97" s="249"/>
      <c r="Z97" s="249"/>
    </row>
    <row r="98" spans="1:26" x14ac:dyDescent="0.25">
      <c r="A98" s="249"/>
      <c r="B98" s="249"/>
      <c r="C98" s="249"/>
      <c r="D98" s="249"/>
      <c r="E98" s="249"/>
      <c r="F98" s="249"/>
      <c r="G98" s="249"/>
      <c r="H98" s="249"/>
      <c r="I98" s="249"/>
      <c r="J98" s="249"/>
      <c r="K98" s="249"/>
      <c r="L98" s="249"/>
      <c r="M98" s="249"/>
      <c r="N98" s="249"/>
      <c r="O98" s="249"/>
      <c r="P98" s="249"/>
      <c r="Q98" s="249"/>
      <c r="R98" s="249"/>
      <c r="S98" s="249"/>
      <c r="T98" s="249"/>
      <c r="U98" s="249"/>
      <c r="V98" s="249"/>
      <c r="W98" s="249"/>
      <c r="X98" s="249"/>
      <c r="Y98" s="249"/>
      <c r="Z98" s="249"/>
    </row>
    <row r="99" spans="1:26" x14ac:dyDescent="0.25">
      <c r="A99" s="249"/>
      <c r="B99" s="249"/>
      <c r="C99" s="249"/>
      <c r="D99" s="249"/>
      <c r="E99" s="249"/>
      <c r="F99" s="249"/>
      <c r="G99" s="249"/>
      <c r="H99" s="249"/>
      <c r="I99" s="249"/>
      <c r="J99" s="249"/>
      <c r="K99" s="249"/>
      <c r="L99" s="249"/>
      <c r="M99" s="249"/>
      <c r="N99" s="249"/>
      <c r="O99" s="249"/>
      <c r="P99" s="249"/>
      <c r="Q99" s="249"/>
      <c r="R99" s="249"/>
      <c r="S99" s="249"/>
      <c r="T99" s="249"/>
      <c r="U99" s="249"/>
      <c r="V99" s="249"/>
      <c r="W99" s="249"/>
      <c r="X99" s="249"/>
      <c r="Y99" s="249"/>
      <c r="Z99" s="249"/>
    </row>
    <row r="100" spans="1:26" x14ac:dyDescent="0.2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row>
    <row r="101" spans="1:26" x14ac:dyDescent="0.2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row>
    <row r="102" spans="1:26" x14ac:dyDescent="0.2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row>
    <row r="103" spans="1:26" x14ac:dyDescent="0.2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row>
    <row r="104" spans="1:26" x14ac:dyDescent="0.2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row>
    <row r="105" spans="1:26" x14ac:dyDescent="0.2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row>
    <row r="106" spans="1:26" x14ac:dyDescent="0.2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row>
    <row r="107" spans="1:26" x14ac:dyDescent="0.2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c r="W107" s="249"/>
      <c r="X107" s="249"/>
      <c r="Y107" s="249"/>
      <c r="Z107" s="249"/>
    </row>
    <row r="108" spans="1:26" x14ac:dyDescent="0.2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row>
    <row r="109" spans="1:26" x14ac:dyDescent="0.2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c r="W109" s="249"/>
      <c r="X109" s="249"/>
      <c r="Y109" s="249"/>
      <c r="Z109" s="249"/>
    </row>
    <row r="110" spans="1:26" x14ac:dyDescent="0.2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c r="W110" s="249"/>
      <c r="X110" s="249"/>
      <c r="Y110" s="249"/>
      <c r="Z110" s="249"/>
    </row>
    <row r="111" spans="1:26" x14ac:dyDescent="0.2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c r="W111" s="249"/>
      <c r="X111" s="249"/>
      <c r="Y111" s="249"/>
      <c r="Z111" s="249"/>
    </row>
    <row r="112" spans="1:26" x14ac:dyDescent="0.2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row>
    <row r="113" spans="1:26" x14ac:dyDescent="0.2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row>
    <row r="114" spans="1:26" x14ac:dyDescent="0.2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row>
    <row r="115" spans="1:26" x14ac:dyDescent="0.2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row>
    <row r="116" spans="1:26" x14ac:dyDescent="0.2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row>
    <row r="117" spans="1:26" x14ac:dyDescent="0.2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row>
    <row r="118" spans="1:26" x14ac:dyDescent="0.2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row>
    <row r="119" spans="1:26" x14ac:dyDescent="0.2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row>
    <row r="120" spans="1:26" x14ac:dyDescent="0.2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row>
    <row r="121" spans="1:26" x14ac:dyDescent="0.2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row>
    <row r="122" spans="1:26" x14ac:dyDescent="0.2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row>
    <row r="123" spans="1:26" x14ac:dyDescent="0.2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row>
    <row r="124" spans="1:26" x14ac:dyDescent="0.2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row>
    <row r="125" spans="1:26" x14ac:dyDescent="0.2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c r="W125" s="249"/>
      <c r="X125" s="249"/>
      <c r="Y125" s="249"/>
      <c r="Z125" s="249"/>
    </row>
    <row r="126" spans="1:26" x14ac:dyDescent="0.2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row>
    <row r="127" spans="1:26" x14ac:dyDescent="0.2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row>
    <row r="128" spans="1:26" x14ac:dyDescent="0.2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row>
    <row r="129" spans="1:26" x14ac:dyDescent="0.2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row>
    <row r="130" spans="1:26" x14ac:dyDescent="0.2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row>
    <row r="131" spans="1:26" x14ac:dyDescent="0.2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row>
    <row r="132" spans="1:26" x14ac:dyDescent="0.2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row>
    <row r="133" spans="1:26" x14ac:dyDescent="0.2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row>
    <row r="134" spans="1:26" x14ac:dyDescent="0.2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row>
    <row r="135" spans="1:26" x14ac:dyDescent="0.2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c r="W135" s="249"/>
      <c r="X135" s="249"/>
      <c r="Y135" s="249"/>
      <c r="Z135" s="249"/>
    </row>
    <row r="136" spans="1:26" x14ac:dyDescent="0.2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c r="W136" s="249"/>
      <c r="X136" s="249"/>
      <c r="Y136" s="249"/>
      <c r="Z136" s="249"/>
    </row>
    <row r="137" spans="1:26" x14ac:dyDescent="0.2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c r="W137" s="249"/>
      <c r="X137" s="249"/>
      <c r="Y137" s="249"/>
      <c r="Z137" s="249"/>
    </row>
    <row r="138" spans="1:26" x14ac:dyDescent="0.2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row>
    <row r="139" spans="1:26" x14ac:dyDescent="0.2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c r="W139" s="249"/>
      <c r="X139" s="249"/>
      <c r="Y139" s="249"/>
      <c r="Z139" s="249"/>
    </row>
    <row r="140" spans="1:26" x14ac:dyDescent="0.2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c r="W140" s="249"/>
      <c r="X140" s="249"/>
      <c r="Y140" s="249"/>
      <c r="Z140" s="249"/>
    </row>
    <row r="141" spans="1:26" x14ac:dyDescent="0.2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c r="W141" s="249"/>
      <c r="X141" s="249"/>
      <c r="Y141" s="249"/>
      <c r="Z141" s="249"/>
    </row>
    <row r="142" spans="1:26" x14ac:dyDescent="0.2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row>
    <row r="143" spans="1:26" x14ac:dyDescent="0.2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row>
    <row r="144" spans="1:26" x14ac:dyDescent="0.2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row>
    <row r="145" spans="1:26" x14ac:dyDescent="0.2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row>
    <row r="146" spans="1:26" x14ac:dyDescent="0.2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row>
    <row r="147" spans="1:26" x14ac:dyDescent="0.2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row>
    <row r="148" spans="1:26" x14ac:dyDescent="0.2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row>
    <row r="149" spans="1:26" x14ac:dyDescent="0.2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row>
    <row r="150" spans="1:26" x14ac:dyDescent="0.2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row>
    <row r="151" spans="1:26" x14ac:dyDescent="0.2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row>
    <row r="152" spans="1:26" x14ac:dyDescent="0.2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row>
    <row r="153" spans="1:26" x14ac:dyDescent="0.2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row>
    <row r="154" spans="1:26" x14ac:dyDescent="0.2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row>
    <row r="155" spans="1:26" x14ac:dyDescent="0.2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row>
    <row r="156" spans="1:26" x14ac:dyDescent="0.2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row>
    <row r="157" spans="1:26" x14ac:dyDescent="0.2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row>
    <row r="158" spans="1:26" x14ac:dyDescent="0.2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row>
    <row r="159" spans="1:26" x14ac:dyDescent="0.2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row>
    <row r="160" spans="1:26" x14ac:dyDescent="0.2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row>
    <row r="161" spans="1:26" x14ac:dyDescent="0.2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row>
    <row r="162" spans="1:26" x14ac:dyDescent="0.2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row>
    <row r="163" spans="1:26" x14ac:dyDescent="0.2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row>
    <row r="164" spans="1:26" x14ac:dyDescent="0.2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row>
    <row r="165" spans="1:26" x14ac:dyDescent="0.2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row>
    <row r="166" spans="1:26" x14ac:dyDescent="0.2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row>
    <row r="167" spans="1:26" x14ac:dyDescent="0.2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row>
    <row r="168" spans="1:26" x14ac:dyDescent="0.2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row>
    <row r="169" spans="1:26" x14ac:dyDescent="0.2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row>
    <row r="170" spans="1:26" x14ac:dyDescent="0.2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row>
    <row r="171" spans="1:26" x14ac:dyDescent="0.2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row>
    <row r="172" spans="1:26" x14ac:dyDescent="0.2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row>
    <row r="173" spans="1:26" x14ac:dyDescent="0.2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row>
    <row r="174" spans="1:26" x14ac:dyDescent="0.25">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row>
    <row r="175" spans="1:26" x14ac:dyDescent="0.25">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row>
    <row r="176" spans="1:26" x14ac:dyDescent="0.25">
      <c r="A176" s="249"/>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row>
    <row r="177" spans="1:26" x14ac:dyDescent="0.25">
      <c r="A177" s="249"/>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row>
    <row r="178" spans="1:26" x14ac:dyDescent="0.25">
      <c r="A178" s="249"/>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row>
    <row r="179" spans="1:26" x14ac:dyDescent="0.25">
      <c r="A179" s="249"/>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row>
    <row r="180" spans="1:26" x14ac:dyDescent="0.25">
      <c r="A180" s="249"/>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row>
    <row r="181" spans="1:26" x14ac:dyDescent="0.25">
      <c r="A181" s="249"/>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row>
    <row r="182" spans="1:26" x14ac:dyDescent="0.25">
      <c r="A182" s="249"/>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row>
    <row r="183" spans="1:26" x14ac:dyDescent="0.25">
      <c r="A183" s="249"/>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row>
    <row r="184" spans="1:26" x14ac:dyDescent="0.25">
      <c r="A184" s="249"/>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row>
    <row r="185" spans="1:26" x14ac:dyDescent="0.25">
      <c r="A185" s="249"/>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row>
    <row r="186" spans="1:26" x14ac:dyDescent="0.25">
      <c r="A186" s="249"/>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row>
    <row r="187" spans="1:26" x14ac:dyDescent="0.25">
      <c r="A187" s="249"/>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row>
    <row r="188" spans="1:26" x14ac:dyDescent="0.25">
      <c r="A188" s="249"/>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row>
    <row r="189" spans="1:26" x14ac:dyDescent="0.25">
      <c r="A189" s="249"/>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row>
    <row r="190" spans="1:26" x14ac:dyDescent="0.25">
      <c r="A190" s="249"/>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row>
    <row r="191" spans="1:26" x14ac:dyDescent="0.25">
      <c r="A191" s="249"/>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row>
    <row r="192" spans="1:26" x14ac:dyDescent="0.25">
      <c r="A192" s="249"/>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row>
    <row r="193" spans="1:26" x14ac:dyDescent="0.25">
      <c r="A193" s="249"/>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row>
    <row r="194" spans="1:26" x14ac:dyDescent="0.25">
      <c r="A194" s="249"/>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row>
    <row r="195" spans="1:26" x14ac:dyDescent="0.25">
      <c r="A195" s="249"/>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row>
    <row r="196" spans="1:26" x14ac:dyDescent="0.25">
      <c r="A196" s="249"/>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row>
    <row r="197" spans="1:26" x14ac:dyDescent="0.25">
      <c r="A197" s="249"/>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row>
    <row r="198" spans="1:26" x14ac:dyDescent="0.25">
      <c r="A198" s="249"/>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row>
    <row r="199" spans="1:26" x14ac:dyDescent="0.25">
      <c r="A199" s="249"/>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row>
    <row r="200" spans="1:26" x14ac:dyDescent="0.25">
      <c r="A200" s="249"/>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row>
    <row r="201" spans="1:26" x14ac:dyDescent="0.25">
      <c r="A201" s="249"/>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row>
    <row r="202" spans="1:26" x14ac:dyDescent="0.25">
      <c r="A202" s="249"/>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row>
    <row r="203" spans="1:26" x14ac:dyDescent="0.25">
      <c r="A203" s="249"/>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row>
    <row r="204" spans="1:26" x14ac:dyDescent="0.25">
      <c r="A204" s="249"/>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row>
    <row r="205" spans="1:26" x14ac:dyDescent="0.25">
      <c r="A205" s="249"/>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row>
    <row r="206" spans="1:26" x14ac:dyDescent="0.25">
      <c r="A206" s="249"/>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row>
    <row r="207" spans="1:26" x14ac:dyDescent="0.25">
      <c r="A207" s="249"/>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row>
    <row r="208" spans="1:26" x14ac:dyDescent="0.25">
      <c r="A208" s="249"/>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row>
    <row r="209" spans="1:26" x14ac:dyDescent="0.25">
      <c r="A209" s="249"/>
      <c r="B209" s="249"/>
      <c r="C209" s="249"/>
      <c r="D209" s="249"/>
      <c r="E209" s="249"/>
      <c r="F209" s="249"/>
      <c r="G209" s="249"/>
      <c r="H209" s="249"/>
      <c r="I209" s="249"/>
      <c r="J209" s="249"/>
      <c r="K209" s="249"/>
      <c r="L209" s="249"/>
      <c r="M209" s="249"/>
      <c r="N209" s="249"/>
      <c r="O209" s="249"/>
      <c r="P209" s="249"/>
      <c r="Q209" s="249"/>
      <c r="R209" s="249"/>
      <c r="S209" s="249"/>
      <c r="T209" s="249"/>
      <c r="U209" s="249"/>
      <c r="V209" s="249"/>
      <c r="W209" s="249"/>
      <c r="X209" s="249"/>
      <c r="Y209" s="249"/>
      <c r="Z209" s="249"/>
    </row>
    <row r="210" spans="1:26" x14ac:dyDescent="0.25">
      <c r="A210" s="249"/>
      <c r="B210" s="249"/>
      <c r="C210" s="249"/>
      <c r="D210" s="249"/>
      <c r="E210" s="249"/>
      <c r="F210" s="249"/>
      <c r="G210" s="249"/>
      <c r="H210" s="249"/>
      <c r="I210" s="249"/>
      <c r="J210" s="249"/>
      <c r="K210" s="249"/>
      <c r="L210" s="249"/>
      <c r="M210" s="249"/>
      <c r="N210" s="249"/>
      <c r="O210" s="249"/>
      <c r="P210" s="249"/>
      <c r="Q210" s="249"/>
      <c r="R210" s="249"/>
      <c r="S210" s="249"/>
      <c r="T210" s="249"/>
      <c r="U210" s="249"/>
      <c r="V210" s="249"/>
      <c r="W210" s="249"/>
      <c r="X210" s="249"/>
      <c r="Y210" s="249"/>
      <c r="Z210" s="249"/>
    </row>
    <row r="211" spans="1:26" x14ac:dyDescent="0.25">
      <c r="A211" s="249"/>
      <c r="B211" s="249"/>
      <c r="C211" s="249"/>
      <c r="D211" s="249"/>
      <c r="E211" s="249"/>
      <c r="F211" s="249"/>
      <c r="G211" s="249"/>
      <c r="H211" s="249"/>
      <c r="I211" s="249"/>
      <c r="J211" s="249"/>
      <c r="K211" s="249"/>
      <c r="L211" s="249"/>
      <c r="M211" s="249"/>
      <c r="N211" s="249"/>
      <c r="O211" s="249"/>
      <c r="P211" s="249"/>
      <c r="Q211" s="249"/>
      <c r="R211" s="249"/>
      <c r="S211" s="249"/>
      <c r="T211" s="249"/>
      <c r="U211" s="249"/>
      <c r="V211" s="249"/>
      <c r="W211" s="249"/>
      <c r="X211" s="249"/>
      <c r="Y211" s="249"/>
      <c r="Z211" s="249"/>
    </row>
    <row r="212" spans="1:26" x14ac:dyDescent="0.25">
      <c r="A212" s="249"/>
      <c r="B212" s="249"/>
      <c r="C212" s="249"/>
      <c r="D212" s="249"/>
      <c r="E212" s="249"/>
      <c r="F212" s="249"/>
      <c r="G212" s="249"/>
      <c r="H212" s="249"/>
      <c r="I212" s="249"/>
      <c r="J212" s="249"/>
      <c r="K212" s="249"/>
      <c r="L212" s="249"/>
      <c r="M212" s="249"/>
      <c r="N212" s="249"/>
      <c r="O212" s="249"/>
      <c r="P212" s="249"/>
      <c r="Q212" s="249"/>
      <c r="R212" s="249"/>
      <c r="S212" s="249"/>
      <c r="T212" s="249"/>
      <c r="U212" s="249"/>
      <c r="V212" s="249"/>
      <c r="W212" s="249"/>
      <c r="X212" s="249"/>
      <c r="Y212" s="249"/>
      <c r="Z212" s="249"/>
    </row>
    <row r="213" spans="1:26" x14ac:dyDescent="0.25">
      <c r="A213" s="249"/>
      <c r="B213" s="249"/>
      <c r="C213" s="249"/>
      <c r="D213" s="249"/>
      <c r="E213" s="249"/>
      <c r="F213" s="249"/>
      <c r="G213" s="249"/>
      <c r="H213" s="249"/>
      <c r="I213" s="249"/>
      <c r="J213" s="249"/>
      <c r="K213" s="249"/>
      <c r="L213" s="249"/>
      <c r="M213" s="249"/>
      <c r="N213" s="249"/>
      <c r="O213" s="249"/>
      <c r="P213" s="249"/>
      <c r="Q213" s="249"/>
      <c r="R213" s="249"/>
      <c r="S213" s="249"/>
      <c r="T213" s="249"/>
      <c r="U213" s="249"/>
      <c r="V213" s="249"/>
      <c r="W213" s="249"/>
      <c r="X213" s="249"/>
      <c r="Y213" s="249"/>
      <c r="Z213" s="249"/>
    </row>
    <row r="214" spans="1:26" x14ac:dyDescent="0.25">
      <c r="A214" s="249"/>
      <c r="B214" s="249"/>
      <c r="C214" s="249"/>
      <c r="D214" s="249"/>
      <c r="E214" s="249"/>
      <c r="F214" s="249"/>
      <c r="G214" s="249"/>
      <c r="H214" s="249"/>
      <c r="I214" s="249"/>
      <c r="J214" s="249"/>
      <c r="K214" s="249"/>
      <c r="L214" s="249"/>
      <c r="M214" s="249"/>
      <c r="N214" s="249"/>
      <c r="O214" s="249"/>
      <c r="P214" s="249"/>
      <c r="Q214" s="249"/>
      <c r="R214" s="249"/>
      <c r="S214" s="249"/>
      <c r="T214" s="249"/>
      <c r="U214" s="249"/>
      <c r="V214" s="249"/>
      <c r="W214" s="249"/>
      <c r="X214" s="249"/>
      <c r="Y214" s="249"/>
      <c r="Z214" s="249"/>
    </row>
    <row r="215" spans="1:26" x14ac:dyDescent="0.25">
      <c r="A215" s="249"/>
      <c r="B215" s="249"/>
      <c r="C215" s="249"/>
      <c r="D215" s="249"/>
      <c r="E215" s="249"/>
      <c r="F215" s="249"/>
      <c r="G215" s="249"/>
      <c r="H215" s="249"/>
      <c r="I215" s="249"/>
      <c r="J215" s="249"/>
      <c r="K215" s="249"/>
      <c r="L215" s="249"/>
      <c r="M215" s="249"/>
      <c r="N215" s="249"/>
      <c r="O215" s="249"/>
      <c r="P215" s="249"/>
      <c r="Q215" s="249"/>
      <c r="R215" s="249"/>
      <c r="S215" s="249"/>
      <c r="T215" s="249"/>
      <c r="U215" s="249"/>
      <c r="V215" s="249"/>
      <c r="W215" s="249"/>
      <c r="X215" s="249"/>
      <c r="Y215" s="249"/>
      <c r="Z215" s="249"/>
    </row>
    <row r="216" spans="1:26" x14ac:dyDescent="0.25">
      <c r="A216" s="249"/>
      <c r="B216" s="249"/>
      <c r="C216" s="249"/>
      <c r="D216" s="249"/>
      <c r="E216" s="249"/>
      <c r="F216" s="249"/>
      <c r="G216" s="249"/>
      <c r="H216" s="249"/>
      <c r="I216" s="249"/>
      <c r="J216" s="249"/>
      <c r="K216" s="249"/>
      <c r="L216" s="249"/>
      <c r="M216" s="249"/>
      <c r="N216" s="249"/>
      <c r="O216" s="249"/>
      <c r="P216" s="249"/>
      <c r="Q216" s="249"/>
      <c r="R216" s="249"/>
      <c r="S216" s="249"/>
      <c r="T216" s="249"/>
      <c r="U216" s="249"/>
      <c r="V216" s="249"/>
      <c r="W216" s="249"/>
      <c r="X216" s="249"/>
      <c r="Y216" s="249"/>
      <c r="Z216" s="249"/>
    </row>
    <row r="217" spans="1:26" x14ac:dyDescent="0.25">
      <c r="A217" s="249"/>
      <c r="B217" s="249"/>
      <c r="C217" s="249"/>
      <c r="D217" s="249"/>
      <c r="E217" s="249"/>
      <c r="F217" s="249"/>
      <c r="G217" s="249"/>
      <c r="H217" s="249"/>
      <c r="I217" s="249"/>
      <c r="J217" s="249"/>
      <c r="K217" s="249"/>
      <c r="L217" s="249"/>
      <c r="M217" s="249"/>
      <c r="N217" s="249"/>
      <c r="O217" s="249"/>
      <c r="P217" s="249"/>
      <c r="Q217" s="249"/>
      <c r="R217" s="249"/>
      <c r="S217" s="249"/>
      <c r="T217" s="249"/>
      <c r="U217" s="249"/>
      <c r="V217" s="249"/>
      <c r="W217" s="249"/>
      <c r="X217" s="249"/>
      <c r="Y217" s="249"/>
      <c r="Z217" s="249"/>
    </row>
    <row r="218" spans="1:26" x14ac:dyDescent="0.25">
      <c r="A218" s="249"/>
      <c r="B218" s="249"/>
      <c r="C218" s="249"/>
      <c r="D218" s="249"/>
      <c r="E218" s="249"/>
      <c r="F218" s="249"/>
      <c r="G218" s="249"/>
      <c r="H218" s="249"/>
      <c r="I218" s="249"/>
      <c r="J218" s="249"/>
      <c r="K218" s="249"/>
      <c r="L218" s="249"/>
      <c r="M218" s="249"/>
      <c r="N218" s="249"/>
      <c r="O218" s="249"/>
      <c r="P218" s="249"/>
      <c r="Q218" s="249"/>
      <c r="R218" s="249"/>
      <c r="S218" s="249"/>
      <c r="T218" s="249"/>
      <c r="U218" s="249"/>
      <c r="V218" s="249"/>
      <c r="W218" s="249"/>
      <c r="X218" s="249"/>
      <c r="Y218" s="249"/>
      <c r="Z218" s="249"/>
    </row>
    <row r="219" spans="1:26" x14ac:dyDescent="0.25">
      <c r="A219" s="249"/>
      <c r="B219" s="249"/>
      <c r="C219" s="249"/>
      <c r="D219" s="249"/>
      <c r="E219" s="249"/>
      <c r="F219" s="249"/>
      <c r="G219" s="249"/>
      <c r="H219" s="249"/>
      <c r="I219" s="249"/>
      <c r="J219" s="249"/>
      <c r="K219" s="249"/>
      <c r="L219" s="249"/>
      <c r="M219" s="249"/>
      <c r="N219" s="249"/>
      <c r="O219" s="249"/>
      <c r="P219" s="249"/>
      <c r="Q219" s="249"/>
      <c r="R219" s="249"/>
      <c r="S219" s="249"/>
      <c r="T219" s="249"/>
      <c r="U219" s="249"/>
      <c r="V219" s="249"/>
      <c r="W219" s="249"/>
      <c r="X219" s="249"/>
      <c r="Y219" s="249"/>
      <c r="Z219" s="249"/>
    </row>
    <row r="220" spans="1:26" x14ac:dyDescent="0.25">
      <c r="A220" s="249"/>
      <c r="B220" s="249"/>
      <c r="C220" s="249"/>
      <c r="D220" s="249"/>
      <c r="E220" s="249"/>
      <c r="F220" s="249"/>
      <c r="G220" s="249"/>
      <c r="H220" s="249"/>
      <c r="I220" s="249"/>
      <c r="J220" s="249"/>
      <c r="K220" s="249"/>
      <c r="L220" s="249"/>
      <c r="M220" s="249"/>
      <c r="N220" s="249"/>
      <c r="O220" s="249"/>
      <c r="P220" s="249"/>
      <c r="Q220" s="249"/>
      <c r="R220" s="249"/>
      <c r="S220" s="249"/>
      <c r="T220" s="249"/>
      <c r="U220" s="249"/>
      <c r="V220" s="249"/>
      <c r="W220" s="249"/>
      <c r="X220" s="249"/>
      <c r="Y220" s="249"/>
      <c r="Z220" s="249"/>
    </row>
    <row r="221" spans="1:26" x14ac:dyDescent="0.25">
      <c r="A221" s="249"/>
      <c r="B221" s="249"/>
      <c r="C221" s="249"/>
      <c r="D221" s="249"/>
      <c r="E221" s="249"/>
      <c r="F221" s="249"/>
      <c r="G221" s="249"/>
      <c r="H221" s="249"/>
      <c r="I221" s="249"/>
      <c r="J221" s="249"/>
      <c r="K221" s="249"/>
      <c r="L221" s="249"/>
      <c r="M221" s="249"/>
      <c r="N221" s="249"/>
      <c r="O221" s="249"/>
      <c r="P221" s="249"/>
      <c r="Q221" s="249"/>
      <c r="R221" s="249"/>
      <c r="S221" s="249"/>
      <c r="T221" s="249"/>
      <c r="U221" s="249"/>
      <c r="V221" s="249"/>
      <c r="W221" s="249"/>
      <c r="X221" s="249"/>
      <c r="Y221" s="249"/>
      <c r="Z221" s="249"/>
    </row>
    <row r="222" spans="1:26" x14ac:dyDescent="0.25">
      <c r="A222" s="249"/>
      <c r="B222" s="249"/>
      <c r="C222" s="249"/>
      <c r="D222" s="249"/>
      <c r="E222" s="249"/>
      <c r="F222" s="249"/>
      <c r="G222" s="249"/>
      <c r="H222" s="249"/>
      <c r="I222" s="249"/>
      <c r="J222" s="249"/>
      <c r="K222" s="249"/>
      <c r="L222" s="249"/>
      <c r="M222" s="249"/>
      <c r="N222" s="249"/>
      <c r="O222" s="249"/>
      <c r="P222" s="249"/>
      <c r="Q222" s="249"/>
      <c r="R222" s="249"/>
      <c r="S222" s="249"/>
      <c r="T222" s="249"/>
      <c r="U222" s="249"/>
      <c r="V222" s="249"/>
      <c r="W222" s="249"/>
      <c r="X222" s="249"/>
      <c r="Y222" s="249"/>
      <c r="Z222" s="249"/>
    </row>
    <row r="223" spans="1:26" x14ac:dyDescent="0.25">
      <c r="A223" s="249"/>
      <c r="B223" s="249"/>
      <c r="C223" s="249"/>
      <c r="D223" s="249"/>
      <c r="E223" s="249"/>
      <c r="F223" s="249"/>
      <c r="G223" s="249"/>
      <c r="H223" s="249"/>
      <c r="I223" s="249"/>
      <c r="J223" s="249"/>
      <c r="K223" s="249"/>
      <c r="L223" s="249"/>
      <c r="M223" s="249"/>
      <c r="N223" s="249"/>
      <c r="O223" s="249"/>
      <c r="P223" s="249"/>
      <c r="Q223" s="249"/>
      <c r="R223" s="249"/>
      <c r="S223" s="249"/>
      <c r="T223" s="249"/>
      <c r="U223" s="249"/>
      <c r="V223" s="249"/>
      <c r="W223" s="249"/>
      <c r="X223" s="249"/>
      <c r="Y223" s="249"/>
      <c r="Z223" s="249"/>
    </row>
    <row r="224" spans="1:26" x14ac:dyDescent="0.25">
      <c r="A224" s="249"/>
      <c r="B224" s="249"/>
      <c r="C224" s="249"/>
      <c r="D224" s="249"/>
      <c r="E224" s="249"/>
      <c r="F224" s="249"/>
      <c r="G224" s="249"/>
      <c r="H224" s="249"/>
      <c r="I224" s="249"/>
      <c r="J224" s="249"/>
      <c r="K224" s="249"/>
      <c r="L224" s="249"/>
      <c r="M224" s="249"/>
      <c r="N224" s="249"/>
      <c r="O224" s="249"/>
      <c r="P224" s="249"/>
      <c r="Q224" s="249"/>
      <c r="R224" s="249"/>
      <c r="S224" s="249"/>
      <c r="T224" s="249"/>
      <c r="U224" s="249"/>
      <c r="V224" s="249"/>
      <c r="W224" s="249"/>
      <c r="X224" s="249"/>
      <c r="Y224" s="249"/>
      <c r="Z224" s="249"/>
    </row>
    <row r="225" spans="1:26" x14ac:dyDescent="0.25">
      <c r="A225" s="249"/>
      <c r="B225" s="249"/>
      <c r="C225" s="249"/>
      <c r="D225" s="249"/>
      <c r="E225" s="249"/>
      <c r="F225" s="249"/>
      <c r="G225" s="249"/>
      <c r="H225" s="249"/>
      <c r="I225" s="249"/>
      <c r="J225" s="249"/>
      <c r="K225" s="249"/>
      <c r="L225" s="249"/>
      <c r="M225" s="249"/>
      <c r="N225" s="249"/>
      <c r="O225" s="249"/>
      <c r="P225" s="249"/>
      <c r="Q225" s="249"/>
      <c r="R225" s="249"/>
      <c r="S225" s="249"/>
      <c r="T225" s="249"/>
      <c r="U225" s="249"/>
      <c r="V225" s="249"/>
      <c r="W225" s="249"/>
      <c r="X225" s="249"/>
      <c r="Y225" s="249"/>
      <c r="Z225" s="249"/>
    </row>
    <row r="226" spans="1:26" x14ac:dyDescent="0.25">
      <c r="A226" s="249"/>
      <c r="B226" s="249"/>
      <c r="C226" s="249"/>
      <c r="D226" s="249"/>
      <c r="E226" s="249"/>
      <c r="F226" s="249"/>
      <c r="G226" s="249"/>
      <c r="H226" s="249"/>
      <c r="I226" s="249"/>
      <c r="J226" s="249"/>
      <c r="K226" s="249"/>
      <c r="L226" s="249"/>
      <c r="M226" s="249"/>
      <c r="N226" s="249"/>
      <c r="O226" s="249"/>
      <c r="P226" s="249"/>
      <c r="Q226" s="249"/>
      <c r="R226" s="249"/>
      <c r="S226" s="249"/>
      <c r="T226" s="249"/>
      <c r="U226" s="249"/>
      <c r="V226" s="249"/>
      <c r="W226" s="249"/>
      <c r="X226" s="249"/>
      <c r="Y226" s="249"/>
      <c r="Z226" s="249"/>
    </row>
    <row r="227" spans="1:26" x14ac:dyDescent="0.25">
      <c r="A227" s="249"/>
      <c r="B227" s="249"/>
      <c r="C227" s="249"/>
      <c r="D227" s="249"/>
      <c r="E227" s="249"/>
      <c r="F227" s="249"/>
      <c r="G227" s="249"/>
      <c r="H227" s="249"/>
      <c r="I227" s="249"/>
      <c r="J227" s="249"/>
      <c r="K227" s="249"/>
      <c r="L227" s="249"/>
      <c r="M227" s="249"/>
      <c r="N227" s="249"/>
      <c r="O227" s="249"/>
      <c r="P227" s="249"/>
      <c r="Q227" s="249"/>
      <c r="R227" s="249"/>
      <c r="S227" s="249"/>
      <c r="T227" s="249"/>
      <c r="U227" s="249"/>
      <c r="V227" s="249"/>
      <c r="W227" s="249"/>
      <c r="X227" s="249"/>
      <c r="Y227" s="249"/>
      <c r="Z227" s="249"/>
    </row>
    <row r="228" spans="1:26" x14ac:dyDescent="0.25">
      <c r="A228" s="249"/>
      <c r="B228" s="249"/>
      <c r="C228" s="249"/>
      <c r="D228" s="249"/>
      <c r="E228" s="249"/>
      <c r="F228" s="249"/>
      <c r="G228" s="249"/>
      <c r="H228" s="249"/>
      <c r="I228" s="249"/>
      <c r="J228" s="249"/>
      <c r="K228" s="249"/>
      <c r="L228" s="249"/>
      <c r="M228" s="249"/>
      <c r="N228" s="249"/>
      <c r="O228" s="249"/>
      <c r="P228" s="249"/>
      <c r="Q228" s="249"/>
      <c r="R228" s="249"/>
      <c r="S228" s="249"/>
      <c r="T228" s="249"/>
      <c r="U228" s="249"/>
      <c r="V228" s="249"/>
      <c r="W228" s="249"/>
      <c r="X228" s="249"/>
      <c r="Y228" s="249"/>
      <c r="Z228" s="249"/>
    </row>
    <row r="229" spans="1:26" x14ac:dyDescent="0.25">
      <c r="A229" s="249"/>
      <c r="B229" s="249"/>
      <c r="C229" s="249"/>
      <c r="D229" s="249"/>
      <c r="E229" s="249"/>
      <c r="F229" s="249"/>
      <c r="G229" s="249"/>
      <c r="H229" s="249"/>
      <c r="I229" s="249"/>
      <c r="J229" s="249"/>
      <c r="K229" s="249"/>
      <c r="L229" s="249"/>
      <c r="M229" s="249"/>
      <c r="N229" s="249"/>
      <c r="O229" s="249"/>
      <c r="P229" s="249"/>
      <c r="Q229" s="249"/>
      <c r="R229" s="249"/>
      <c r="S229" s="249"/>
      <c r="T229" s="249"/>
      <c r="U229" s="249"/>
      <c r="V229" s="249"/>
      <c r="W229" s="249"/>
      <c r="X229" s="249"/>
      <c r="Y229" s="249"/>
      <c r="Z229" s="249"/>
    </row>
    <row r="230" spans="1:26" x14ac:dyDescent="0.25">
      <c r="A230" s="249"/>
      <c r="B230" s="249"/>
      <c r="C230" s="249"/>
      <c r="D230" s="249"/>
      <c r="E230" s="249"/>
      <c r="F230" s="249"/>
      <c r="G230" s="249"/>
      <c r="H230" s="249"/>
      <c r="I230" s="249"/>
      <c r="J230" s="249"/>
      <c r="K230" s="249"/>
      <c r="L230" s="249"/>
      <c r="M230" s="249"/>
      <c r="N230" s="249"/>
      <c r="O230" s="249"/>
      <c r="P230" s="249"/>
      <c r="Q230" s="249"/>
      <c r="R230" s="249"/>
      <c r="S230" s="249"/>
      <c r="T230" s="249"/>
      <c r="U230" s="249"/>
      <c r="V230" s="249"/>
      <c r="W230" s="249"/>
      <c r="X230" s="249"/>
      <c r="Y230" s="249"/>
      <c r="Z230" s="249"/>
    </row>
    <row r="231" spans="1:26" x14ac:dyDescent="0.25">
      <c r="A231" s="249"/>
      <c r="B231" s="249"/>
      <c r="C231" s="249"/>
      <c r="D231" s="249"/>
      <c r="E231" s="249"/>
      <c r="F231" s="249"/>
      <c r="G231" s="249"/>
      <c r="H231" s="249"/>
      <c r="I231" s="249"/>
      <c r="J231" s="249"/>
      <c r="K231" s="249"/>
      <c r="L231" s="249"/>
      <c r="M231" s="249"/>
      <c r="N231" s="249"/>
      <c r="O231" s="249"/>
      <c r="P231" s="249"/>
      <c r="Q231" s="249"/>
      <c r="R231" s="249"/>
      <c r="S231" s="249"/>
      <c r="T231" s="249"/>
      <c r="U231" s="249"/>
      <c r="V231" s="249"/>
      <c r="W231" s="249"/>
      <c r="X231" s="249"/>
      <c r="Y231" s="249"/>
      <c r="Z231" s="249"/>
    </row>
    <row r="232" spans="1:26" x14ac:dyDescent="0.25">
      <c r="A232" s="249"/>
      <c r="B232" s="249"/>
      <c r="C232" s="249"/>
      <c r="D232" s="249"/>
      <c r="E232" s="249"/>
      <c r="F232" s="249"/>
      <c r="G232" s="249"/>
      <c r="H232" s="249"/>
      <c r="I232" s="249"/>
      <c r="J232" s="249"/>
      <c r="K232" s="249"/>
      <c r="L232" s="249"/>
      <c r="M232" s="249"/>
      <c r="N232" s="249"/>
      <c r="O232" s="249"/>
      <c r="P232" s="249"/>
      <c r="Q232" s="249"/>
      <c r="R232" s="249"/>
      <c r="S232" s="249"/>
      <c r="T232" s="249"/>
      <c r="U232" s="249"/>
      <c r="V232" s="249"/>
      <c r="W232" s="249"/>
      <c r="X232" s="249"/>
      <c r="Y232" s="249"/>
      <c r="Z232" s="249"/>
    </row>
    <row r="233" spans="1:26" x14ac:dyDescent="0.25">
      <c r="A233" s="249"/>
      <c r="B233" s="249"/>
      <c r="C233" s="249"/>
      <c r="D233" s="249"/>
      <c r="E233" s="249"/>
      <c r="F233" s="249"/>
      <c r="G233" s="249"/>
      <c r="H233" s="249"/>
      <c r="I233" s="249"/>
      <c r="J233" s="249"/>
      <c r="K233" s="249"/>
      <c r="L233" s="249"/>
      <c r="M233" s="249"/>
      <c r="N233" s="249"/>
      <c r="O233" s="249"/>
      <c r="P233" s="249"/>
      <c r="Q233" s="249"/>
      <c r="R233" s="249"/>
      <c r="S233" s="249"/>
      <c r="T233" s="249"/>
      <c r="U233" s="249"/>
      <c r="V233" s="249"/>
      <c r="W233" s="249"/>
      <c r="X233" s="249"/>
      <c r="Y233" s="249"/>
      <c r="Z233" s="249"/>
    </row>
    <row r="234" spans="1:26" x14ac:dyDescent="0.25">
      <c r="A234" s="249"/>
      <c r="B234" s="249"/>
      <c r="C234" s="249"/>
      <c r="D234" s="249"/>
      <c r="E234" s="249"/>
      <c r="F234" s="249"/>
      <c r="G234" s="249"/>
      <c r="H234" s="249"/>
      <c r="I234" s="249"/>
      <c r="J234" s="249"/>
      <c r="K234" s="249"/>
      <c r="L234" s="249"/>
      <c r="M234" s="249"/>
      <c r="N234" s="249"/>
      <c r="O234" s="249"/>
      <c r="P234" s="249"/>
      <c r="Q234" s="249"/>
      <c r="R234" s="249"/>
      <c r="S234" s="249"/>
      <c r="T234" s="249"/>
      <c r="U234" s="249"/>
      <c r="V234" s="249"/>
      <c r="W234" s="249"/>
      <c r="X234" s="249"/>
      <c r="Y234" s="249"/>
      <c r="Z234" s="249"/>
    </row>
    <row r="235" spans="1:26" x14ac:dyDescent="0.25">
      <c r="A235" s="249"/>
      <c r="B235" s="249"/>
      <c r="C235" s="249"/>
      <c r="D235" s="249"/>
      <c r="E235" s="249"/>
      <c r="F235" s="249"/>
      <c r="G235" s="249"/>
      <c r="H235" s="249"/>
      <c r="I235" s="249"/>
      <c r="J235" s="249"/>
      <c r="K235" s="249"/>
      <c r="L235" s="249"/>
      <c r="M235" s="249"/>
      <c r="N235" s="249"/>
      <c r="O235" s="249"/>
      <c r="P235" s="249"/>
      <c r="Q235" s="249"/>
      <c r="R235" s="249"/>
      <c r="S235" s="249"/>
      <c r="T235" s="249"/>
      <c r="U235" s="249"/>
      <c r="V235" s="249"/>
      <c r="W235" s="249"/>
      <c r="X235" s="249"/>
      <c r="Y235" s="249"/>
      <c r="Z235" s="249"/>
    </row>
    <row r="236" spans="1:26" x14ac:dyDescent="0.25">
      <c r="A236" s="249"/>
      <c r="B236" s="249"/>
      <c r="C236" s="249"/>
      <c r="D236" s="249"/>
      <c r="E236" s="249"/>
      <c r="F236" s="249"/>
      <c r="G236" s="249"/>
      <c r="H236" s="249"/>
      <c r="I236" s="249"/>
      <c r="J236" s="249"/>
      <c r="K236" s="249"/>
      <c r="L236" s="249"/>
      <c r="M236" s="249"/>
      <c r="N236" s="249"/>
      <c r="O236" s="249"/>
      <c r="P236" s="249"/>
      <c r="Q236" s="249"/>
      <c r="R236" s="249"/>
      <c r="S236" s="249"/>
      <c r="T236" s="249"/>
      <c r="U236" s="249"/>
      <c r="V236" s="249"/>
      <c r="W236" s="249"/>
      <c r="X236" s="249"/>
      <c r="Y236" s="249"/>
      <c r="Z236" s="249"/>
    </row>
    <row r="237" spans="1:26" x14ac:dyDescent="0.25">
      <c r="A237" s="249"/>
      <c r="B237" s="249"/>
      <c r="C237" s="249"/>
      <c r="D237" s="249"/>
      <c r="E237" s="249"/>
      <c r="F237" s="249"/>
      <c r="G237" s="249"/>
      <c r="H237" s="249"/>
      <c r="I237" s="249"/>
      <c r="J237" s="249"/>
      <c r="K237" s="249"/>
      <c r="L237" s="249"/>
      <c r="M237" s="249"/>
      <c r="N237" s="249"/>
      <c r="O237" s="249"/>
      <c r="P237" s="249"/>
      <c r="Q237" s="249"/>
      <c r="R237" s="249"/>
      <c r="S237" s="249"/>
      <c r="T237" s="249"/>
      <c r="U237" s="249"/>
      <c r="V237" s="249"/>
      <c r="W237" s="249"/>
      <c r="X237" s="249"/>
      <c r="Y237" s="249"/>
      <c r="Z237" s="249"/>
    </row>
    <row r="238" spans="1:26" x14ac:dyDescent="0.25">
      <c r="A238" s="249"/>
      <c r="B238" s="249"/>
      <c r="C238" s="249"/>
      <c r="D238" s="249"/>
      <c r="E238" s="249"/>
      <c r="F238" s="249"/>
      <c r="G238" s="249"/>
      <c r="H238" s="249"/>
      <c r="I238" s="249"/>
      <c r="J238" s="249"/>
      <c r="K238" s="249"/>
      <c r="L238" s="249"/>
      <c r="M238" s="249"/>
      <c r="N238" s="249"/>
      <c r="O238" s="249"/>
      <c r="P238" s="249"/>
      <c r="Q238" s="249"/>
      <c r="R238" s="249"/>
      <c r="S238" s="249"/>
      <c r="T238" s="249"/>
      <c r="U238" s="249"/>
      <c r="V238" s="249"/>
      <c r="W238" s="249"/>
      <c r="X238" s="249"/>
      <c r="Y238" s="249"/>
      <c r="Z238" s="249"/>
    </row>
    <row r="239" spans="1:26" x14ac:dyDescent="0.25">
      <c r="A239" s="249"/>
      <c r="B239" s="249"/>
      <c r="C239" s="249"/>
      <c r="D239" s="249"/>
      <c r="E239" s="249"/>
      <c r="F239" s="249"/>
      <c r="G239" s="249"/>
      <c r="H239" s="249"/>
      <c r="I239" s="249"/>
      <c r="J239" s="249"/>
      <c r="K239" s="249"/>
      <c r="L239" s="249"/>
      <c r="M239" s="249"/>
      <c r="N239" s="249"/>
      <c r="O239" s="249"/>
      <c r="P239" s="249"/>
      <c r="Q239" s="249"/>
      <c r="R239" s="249"/>
      <c r="S239" s="249"/>
      <c r="T239" s="249"/>
      <c r="U239" s="249"/>
      <c r="V239" s="249"/>
      <c r="W239" s="249"/>
      <c r="X239" s="249"/>
      <c r="Y239" s="249"/>
      <c r="Z239" s="249"/>
    </row>
    <row r="240" spans="1:26" x14ac:dyDescent="0.25">
      <c r="A240" s="249"/>
      <c r="B240" s="249"/>
      <c r="C240" s="249"/>
      <c r="D240" s="249"/>
      <c r="E240" s="249"/>
      <c r="F240" s="249"/>
      <c r="G240" s="249"/>
      <c r="H240" s="249"/>
      <c r="I240" s="249"/>
      <c r="J240" s="249"/>
      <c r="K240" s="249"/>
      <c r="L240" s="249"/>
      <c r="M240" s="249"/>
      <c r="N240" s="249"/>
      <c r="O240" s="249"/>
      <c r="P240" s="249"/>
      <c r="Q240" s="249"/>
      <c r="R240" s="249"/>
      <c r="S240" s="249"/>
      <c r="T240" s="249"/>
      <c r="U240" s="249"/>
      <c r="V240" s="249"/>
      <c r="W240" s="249"/>
      <c r="X240" s="249"/>
      <c r="Y240" s="249"/>
      <c r="Z240" s="249"/>
    </row>
    <row r="241" spans="1:26" x14ac:dyDescent="0.25">
      <c r="A241" s="249"/>
      <c r="B241" s="249"/>
      <c r="C241" s="249"/>
      <c r="D241" s="249"/>
      <c r="E241" s="249"/>
      <c r="F241" s="249"/>
      <c r="G241" s="249"/>
      <c r="H241" s="249"/>
      <c r="I241" s="249"/>
      <c r="J241" s="249"/>
      <c r="K241" s="249"/>
      <c r="L241" s="249"/>
      <c r="M241" s="249"/>
      <c r="N241" s="249"/>
      <c r="O241" s="249"/>
      <c r="P241" s="249"/>
      <c r="Q241" s="249"/>
      <c r="R241" s="249"/>
      <c r="S241" s="249"/>
      <c r="T241" s="249"/>
      <c r="U241" s="249"/>
      <c r="V241" s="249"/>
      <c r="W241" s="249"/>
      <c r="X241" s="249"/>
      <c r="Y241" s="249"/>
      <c r="Z241" s="249"/>
    </row>
    <row r="242" spans="1:26" x14ac:dyDescent="0.25">
      <c r="A242" s="249"/>
      <c r="B242" s="249"/>
      <c r="C242" s="249"/>
      <c r="D242" s="249"/>
      <c r="E242" s="249"/>
      <c r="F242" s="249"/>
      <c r="G242" s="249"/>
      <c r="H242" s="249"/>
      <c r="I242" s="249"/>
      <c r="J242" s="249"/>
      <c r="K242" s="249"/>
      <c r="L242" s="249"/>
      <c r="M242" s="249"/>
      <c r="N242" s="249"/>
      <c r="O242" s="249"/>
      <c r="P242" s="249"/>
      <c r="Q242" s="249"/>
      <c r="R242" s="249"/>
      <c r="S242" s="249"/>
      <c r="T242" s="249"/>
      <c r="U242" s="249"/>
      <c r="V242" s="249"/>
      <c r="W242" s="249"/>
      <c r="X242" s="249"/>
      <c r="Y242" s="249"/>
      <c r="Z242" s="249"/>
    </row>
    <row r="243" spans="1:26" x14ac:dyDescent="0.25">
      <c r="A243" s="249"/>
      <c r="B243" s="249"/>
      <c r="C243" s="249"/>
      <c r="D243" s="249"/>
      <c r="E243" s="249"/>
      <c r="F243" s="249"/>
      <c r="G243" s="249"/>
      <c r="H243" s="249"/>
      <c r="I243" s="249"/>
      <c r="J243" s="249"/>
      <c r="K243" s="249"/>
      <c r="L243" s="249"/>
      <c r="M243" s="249"/>
      <c r="N243" s="249"/>
      <c r="O243" s="249"/>
      <c r="P243" s="249"/>
      <c r="Q243" s="249"/>
      <c r="R243" s="249"/>
      <c r="S243" s="249"/>
      <c r="T243" s="249"/>
      <c r="U243" s="249"/>
      <c r="V243" s="249"/>
      <c r="W243" s="249"/>
      <c r="X243" s="249"/>
      <c r="Y243" s="249"/>
      <c r="Z243" s="249"/>
    </row>
    <row r="244" spans="1:26" x14ac:dyDescent="0.25">
      <c r="A244" s="249"/>
      <c r="B244" s="249"/>
      <c r="C244" s="249"/>
      <c r="D244" s="249"/>
      <c r="E244" s="249"/>
      <c r="F244" s="249"/>
      <c r="G244" s="249"/>
      <c r="H244" s="249"/>
      <c r="I244" s="249"/>
      <c r="J244" s="249"/>
      <c r="K244" s="249"/>
      <c r="L244" s="249"/>
      <c r="M244" s="249"/>
      <c r="N244" s="249"/>
      <c r="O244" s="249"/>
      <c r="P244" s="249"/>
      <c r="Q244" s="249"/>
      <c r="R244" s="249"/>
      <c r="S244" s="249"/>
      <c r="T244" s="249"/>
      <c r="U244" s="249"/>
      <c r="V244" s="249"/>
      <c r="W244" s="249"/>
      <c r="X244" s="249"/>
      <c r="Y244" s="249"/>
      <c r="Z244" s="249"/>
    </row>
    <row r="245" spans="1:26" x14ac:dyDescent="0.25">
      <c r="A245" s="249"/>
      <c r="B245" s="249"/>
      <c r="C245" s="249"/>
      <c r="D245" s="249"/>
      <c r="E245" s="249"/>
      <c r="F245" s="249"/>
      <c r="G245" s="249"/>
      <c r="H245" s="249"/>
      <c r="I245" s="249"/>
      <c r="J245" s="249"/>
      <c r="K245" s="249"/>
      <c r="L245" s="249"/>
      <c r="M245" s="249"/>
      <c r="N245" s="249"/>
      <c r="O245" s="249"/>
      <c r="P245" s="249"/>
      <c r="Q245" s="249"/>
      <c r="R245" s="249"/>
      <c r="S245" s="249"/>
      <c r="T245" s="249"/>
      <c r="U245" s="249"/>
      <c r="V245" s="249"/>
      <c r="W245" s="249"/>
      <c r="X245" s="249"/>
      <c r="Y245" s="249"/>
      <c r="Z245" s="249"/>
    </row>
    <row r="246" spans="1:26" x14ac:dyDescent="0.25">
      <c r="A246" s="249"/>
      <c r="B246" s="249"/>
      <c r="C246" s="249"/>
      <c r="D246" s="249"/>
      <c r="E246" s="249"/>
      <c r="F246" s="249"/>
      <c r="G246" s="249"/>
      <c r="H246" s="249"/>
      <c r="I246" s="249"/>
      <c r="J246" s="249"/>
      <c r="K246" s="249"/>
      <c r="L246" s="249"/>
      <c r="M246" s="249"/>
      <c r="N246" s="249"/>
      <c r="O246" s="249"/>
      <c r="P246" s="249"/>
      <c r="Q246" s="249"/>
      <c r="R246" s="249"/>
      <c r="S246" s="249"/>
      <c r="T246" s="249"/>
      <c r="U246" s="249"/>
      <c r="V246" s="249"/>
      <c r="W246" s="249"/>
      <c r="X246" s="249"/>
      <c r="Y246" s="249"/>
      <c r="Z246" s="249"/>
    </row>
    <row r="247" spans="1:26" x14ac:dyDescent="0.25">
      <c r="A247" s="249"/>
      <c r="B247" s="249"/>
      <c r="C247" s="249"/>
      <c r="D247" s="249"/>
      <c r="E247" s="249"/>
      <c r="F247" s="249"/>
      <c r="G247" s="249"/>
      <c r="H247" s="249"/>
      <c r="I247" s="249"/>
      <c r="J247" s="249"/>
      <c r="K247" s="249"/>
      <c r="L247" s="249"/>
      <c r="M247" s="249"/>
      <c r="N247" s="249"/>
      <c r="O247" s="249"/>
      <c r="P247" s="249"/>
      <c r="Q247" s="249"/>
      <c r="R247" s="249"/>
      <c r="S247" s="249"/>
      <c r="T247" s="249"/>
      <c r="U247" s="249"/>
      <c r="V247" s="249"/>
      <c r="W247" s="249"/>
      <c r="X247" s="249"/>
      <c r="Y247" s="249"/>
      <c r="Z247" s="249"/>
    </row>
    <row r="248" spans="1:26" x14ac:dyDescent="0.25">
      <c r="A248" s="249"/>
      <c r="B248" s="249"/>
      <c r="C248" s="249"/>
      <c r="D248" s="249"/>
      <c r="E248" s="249"/>
      <c r="F248" s="249"/>
      <c r="G248" s="249"/>
      <c r="H248" s="249"/>
      <c r="I248" s="249"/>
      <c r="J248" s="249"/>
      <c r="K248" s="249"/>
      <c r="L248" s="249"/>
      <c r="M248" s="249"/>
      <c r="N248" s="249"/>
      <c r="O248" s="249"/>
      <c r="P248" s="249"/>
      <c r="Q248" s="249"/>
      <c r="R248" s="249"/>
      <c r="S248" s="249"/>
      <c r="T248" s="249"/>
      <c r="U248" s="249"/>
      <c r="V248" s="249"/>
      <c r="W248" s="249"/>
      <c r="X248" s="249"/>
      <c r="Y248" s="249"/>
      <c r="Z248" s="249"/>
    </row>
    <row r="249" spans="1:26" x14ac:dyDescent="0.25">
      <c r="A249" s="249"/>
      <c r="B249" s="249"/>
      <c r="C249" s="249"/>
      <c r="D249" s="249"/>
      <c r="E249" s="249"/>
      <c r="F249" s="249"/>
      <c r="G249" s="249"/>
      <c r="H249" s="249"/>
      <c r="I249" s="249"/>
      <c r="J249" s="249"/>
      <c r="K249" s="249"/>
      <c r="L249" s="249"/>
      <c r="M249" s="249"/>
      <c r="N249" s="249"/>
      <c r="O249" s="249"/>
      <c r="P249" s="249"/>
      <c r="Q249" s="249"/>
      <c r="R249" s="249"/>
      <c r="S249" s="249"/>
      <c r="T249" s="249"/>
      <c r="U249" s="249"/>
      <c r="V249" s="249"/>
      <c r="W249" s="249"/>
      <c r="X249" s="249"/>
      <c r="Y249" s="249"/>
      <c r="Z249" s="249"/>
    </row>
    <row r="250" spans="1:26" x14ac:dyDescent="0.25">
      <c r="A250" s="249"/>
      <c r="B250" s="249"/>
      <c r="C250" s="249"/>
      <c r="D250" s="249"/>
      <c r="E250" s="249"/>
      <c r="F250" s="249"/>
      <c r="G250" s="249"/>
      <c r="H250" s="249"/>
      <c r="I250" s="249"/>
      <c r="J250" s="249"/>
      <c r="K250" s="249"/>
      <c r="L250" s="249"/>
      <c r="M250" s="249"/>
      <c r="N250" s="249"/>
      <c r="O250" s="249"/>
      <c r="P250" s="249"/>
      <c r="Q250" s="249"/>
      <c r="R250" s="249"/>
      <c r="S250" s="249"/>
      <c r="T250" s="249"/>
      <c r="U250" s="249"/>
      <c r="V250" s="249"/>
      <c r="W250" s="249"/>
      <c r="X250" s="249"/>
      <c r="Y250" s="249"/>
      <c r="Z250" s="249"/>
    </row>
    <row r="251" spans="1:26" x14ac:dyDescent="0.25">
      <c r="A251" s="249"/>
      <c r="B251" s="249"/>
      <c r="C251" s="249"/>
      <c r="D251" s="249"/>
      <c r="E251" s="249"/>
      <c r="F251" s="249"/>
      <c r="G251" s="249"/>
      <c r="H251" s="249"/>
      <c r="I251" s="249"/>
      <c r="J251" s="249"/>
      <c r="K251" s="249"/>
      <c r="L251" s="249"/>
      <c r="M251" s="249"/>
      <c r="N251" s="249"/>
      <c r="O251" s="249"/>
      <c r="P251" s="249"/>
      <c r="Q251" s="249"/>
      <c r="R251" s="249"/>
      <c r="S251" s="249"/>
      <c r="T251" s="249"/>
      <c r="U251" s="249"/>
      <c r="V251" s="249"/>
      <c r="W251" s="249"/>
      <c r="X251" s="249"/>
      <c r="Y251" s="249"/>
      <c r="Z251" s="249"/>
    </row>
    <row r="252" spans="1:26" x14ac:dyDescent="0.25">
      <c r="A252" s="249"/>
      <c r="B252" s="249"/>
      <c r="C252" s="249"/>
      <c r="D252" s="249"/>
      <c r="E252" s="249"/>
      <c r="F252" s="249"/>
      <c r="G252" s="249"/>
      <c r="H252" s="249"/>
      <c r="I252" s="249"/>
      <c r="J252" s="249"/>
      <c r="K252" s="249"/>
      <c r="L252" s="249"/>
      <c r="M252" s="249"/>
      <c r="N252" s="249"/>
      <c r="O252" s="249"/>
      <c r="P252" s="249"/>
      <c r="Q252" s="249"/>
      <c r="R252" s="249"/>
      <c r="S252" s="249"/>
      <c r="T252" s="249"/>
      <c r="U252" s="249"/>
      <c r="V252" s="249"/>
      <c r="W252" s="249"/>
      <c r="X252" s="249"/>
      <c r="Y252" s="249"/>
      <c r="Z252" s="249"/>
    </row>
    <row r="253" spans="1:26" x14ac:dyDescent="0.25">
      <c r="A253" s="249"/>
      <c r="B253" s="249"/>
      <c r="C253" s="249"/>
      <c r="D253" s="249"/>
      <c r="E253" s="249"/>
      <c r="F253" s="249"/>
      <c r="G253" s="249"/>
      <c r="H253" s="249"/>
      <c r="I253" s="249"/>
      <c r="J253" s="249"/>
      <c r="K253" s="249"/>
      <c r="L253" s="249"/>
      <c r="M253" s="249"/>
      <c r="N253" s="249"/>
      <c r="O253" s="249"/>
      <c r="P253" s="249"/>
      <c r="Q253" s="249"/>
      <c r="R253" s="249"/>
      <c r="S253" s="249"/>
      <c r="T253" s="249"/>
      <c r="U253" s="249"/>
      <c r="V253" s="249"/>
      <c r="W253" s="249"/>
      <c r="X253" s="249"/>
      <c r="Y253" s="249"/>
      <c r="Z253" s="249"/>
    </row>
    <row r="254" spans="1:26" x14ac:dyDescent="0.25">
      <c r="A254" s="249"/>
      <c r="B254" s="249"/>
      <c r="C254" s="249"/>
      <c r="D254" s="249"/>
      <c r="E254" s="249"/>
      <c r="F254" s="249"/>
      <c r="G254" s="249"/>
      <c r="H254" s="249"/>
      <c r="I254" s="249"/>
      <c r="J254" s="249"/>
      <c r="K254" s="249"/>
      <c r="L254" s="249"/>
      <c r="M254" s="249"/>
      <c r="N254" s="249"/>
      <c r="O254" s="249"/>
      <c r="P254" s="249"/>
      <c r="Q254" s="249"/>
      <c r="R254" s="249"/>
      <c r="S254" s="249"/>
      <c r="T254" s="249"/>
      <c r="U254" s="249"/>
      <c r="V254" s="249"/>
      <c r="W254" s="249"/>
      <c r="X254" s="249"/>
      <c r="Y254" s="249"/>
      <c r="Z254" s="249"/>
    </row>
    <row r="255" spans="1:26" x14ac:dyDescent="0.25">
      <c r="A255" s="249"/>
      <c r="B255" s="249"/>
      <c r="C255" s="249"/>
      <c r="D255" s="249"/>
      <c r="E255" s="249"/>
      <c r="F255" s="249"/>
      <c r="G255" s="249"/>
      <c r="H255" s="249"/>
      <c r="I255" s="249"/>
      <c r="J255" s="249"/>
      <c r="K255" s="249"/>
      <c r="L255" s="249"/>
      <c r="M255" s="249"/>
      <c r="N255" s="249"/>
      <c r="O255" s="249"/>
      <c r="P255" s="249"/>
      <c r="Q255" s="249"/>
      <c r="R255" s="249"/>
      <c r="S255" s="249"/>
      <c r="T255" s="249"/>
      <c r="U255" s="249"/>
      <c r="V255" s="249"/>
      <c r="W255" s="249"/>
      <c r="X255" s="249"/>
      <c r="Y255" s="249"/>
      <c r="Z255" s="249"/>
    </row>
    <row r="256" spans="1:26" x14ac:dyDescent="0.25">
      <c r="A256" s="249"/>
      <c r="B256" s="249"/>
      <c r="C256" s="249"/>
      <c r="D256" s="249"/>
      <c r="E256" s="249"/>
      <c r="F256" s="249"/>
      <c r="G256" s="249"/>
      <c r="H256" s="249"/>
      <c r="I256" s="249"/>
      <c r="J256" s="249"/>
      <c r="K256" s="249"/>
      <c r="L256" s="249"/>
      <c r="M256" s="249"/>
      <c r="N256" s="249"/>
      <c r="O256" s="249"/>
      <c r="P256" s="249"/>
      <c r="Q256" s="249"/>
      <c r="R256" s="249"/>
      <c r="S256" s="249"/>
      <c r="T256" s="249"/>
      <c r="U256" s="249"/>
      <c r="V256" s="249"/>
      <c r="W256" s="249"/>
      <c r="X256" s="249"/>
      <c r="Y256" s="249"/>
      <c r="Z256" s="249"/>
    </row>
    <row r="257" spans="1:26" x14ac:dyDescent="0.25">
      <c r="A257" s="249"/>
      <c r="B257" s="249"/>
      <c r="C257" s="249"/>
      <c r="D257" s="249"/>
      <c r="E257" s="249"/>
      <c r="F257" s="249"/>
      <c r="G257" s="249"/>
      <c r="H257" s="249"/>
      <c r="I257" s="249"/>
      <c r="J257" s="249"/>
      <c r="K257" s="249"/>
      <c r="L257" s="249"/>
      <c r="M257" s="249"/>
      <c r="N257" s="249"/>
      <c r="O257" s="249"/>
      <c r="P257" s="249"/>
      <c r="Q257" s="249"/>
      <c r="R257" s="249"/>
      <c r="S257" s="249"/>
      <c r="T257" s="249"/>
      <c r="U257" s="249"/>
      <c r="V257" s="249"/>
      <c r="W257" s="249"/>
      <c r="X257" s="249"/>
      <c r="Y257" s="249"/>
      <c r="Z257" s="249"/>
    </row>
    <row r="258" spans="1:26" x14ac:dyDescent="0.25">
      <c r="A258" s="249"/>
      <c r="B258" s="249"/>
      <c r="C258" s="249"/>
      <c r="D258" s="249"/>
      <c r="E258" s="249"/>
      <c r="F258" s="249"/>
      <c r="G258" s="249"/>
      <c r="H258" s="249"/>
      <c r="I258" s="249"/>
      <c r="J258" s="249"/>
      <c r="K258" s="249"/>
      <c r="L258" s="249"/>
      <c r="M258" s="249"/>
      <c r="N258" s="249"/>
      <c r="O258" s="249"/>
      <c r="P258" s="249"/>
      <c r="Q258" s="249"/>
      <c r="R258" s="249"/>
      <c r="S258" s="249"/>
      <c r="T258" s="249"/>
      <c r="U258" s="249"/>
      <c r="V258" s="249"/>
      <c r="W258" s="249"/>
      <c r="X258" s="249"/>
      <c r="Y258" s="249"/>
      <c r="Z258" s="249"/>
    </row>
    <row r="259" spans="1:26" x14ac:dyDescent="0.25">
      <c r="A259" s="249"/>
      <c r="B259" s="249"/>
      <c r="C259" s="249"/>
      <c r="D259" s="249"/>
      <c r="E259" s="249"/>
      <c r="F259" s="249"/>
      <c r="G259" s="249"/>
      <c r="H259" s="249"/>
      <c r="I259" s="249"/>
      <c r="J259" s="249"/>
      <c r="K259" s="249"/>
      <c r="L259" s="249"/>
      <c r="M259" s="249"/>
      <c r="N259" s="249"/>
      <c r="O259" s="249"/>
      <c r="P259" s="249"/>
      <c r="Q259" s="249"/>
      <c r="R259" s="249"/>
      <c r="S259" s="249"/>
      <c r="T259" s="249"/>
      <c r="U259" s="249"/>
      <c r="V259" s="249"/>
      <c r="W259" s="249"/>
      <c r="X259" s="249"/>
      <c r="Y259" s="249"/>
      <c r="Z259" s="249"/>
    </row>
    <row r="260" spans="1:26" x14ac:dyDescent="0.25">
      <c r="A260" s="249"/>
      <c r="B260" s="249"/>
      <c r="C260" s="249"/>
      <c r="D260" s="249"/>
      <c r="E260" s="249"/>
      <c r="F260" s="249"/>
      <c r="G260" s="249"/>
      <c r="H260" s="249"/>
      <c r="I260" s="249"/>
      <c r="J260" s="249"/>
      <c r="K260" s="249"/>
      <c r="L260" s="249"/>
      <c r="M260" s="249"/>
      <c r="N260" s="249"/>
      <c r="O260" s="249"/>
      <c r="P260" s="249"/>
      <c r="Q260" s="249"/>
      <c r="R260" s="249"/>
      <c r="S260" s="249"/>
      <c r="T260" s="249"/>
      <c r="U260" s="249"/>
      <c r="V260" s="249"/>
      <c r="W260" s="249"/>
      <c r="X260" s="249"/>
      <c r="Y260" s="249"/>
      <c r="Z260" s="249"/>
    </row>
    <row r="261" spans="1:26" x14ac:dyDescent="0.25">
      <c r="A261" s="249"/>
      <c r="B261" s="249"/>
      <c r="C261" s="249"/>
      <c r="D261" s="249"/>
      <c r="E261" s="249"/>
      <c r="F261" s="249"/>
      <c r="G261" s="249"/>
      <c r="H261" s="249"/>
      <c r="I261" s="249"/>
      <c r="J261" s="249"/>
      <c r="K261" s="249"/>
      <c r="L261" s="249"/>
      <c r="M261" s="249"/>
      <c r="N261" s="249"/>
      <c r="O261" s="249"/>
      <c r="P261" s="249"/>
      <c r="Q261" s="249"/>
      <c r="R261" s="249"/>
      <c r="S261" s="249"/>
      <c r="T261" s="249"/>
      <c r="U261" s="249"/>
      <c r="V261" s="249"/>
      <c r="W261" s="249"/>
      <c r="X261" s="249"/>
      <c r="Y261" s="249"/>
      <c r="Z261" s="249"/>
    </row>
    <row r="262" spans="1:26" x14ac:dyDescent="0.25">
      <c r="A262" s="249"/>
      <c r="B262" s="249"/>
      <c r="C262" s="249"/>
      <c r="D262" s="249"/>
      <c r="E262" s="249"/>
      <c r="F262" s="249"/>
      <c r="G262" s="249"/>
      <c r="H262" s="249"/>
      <c r="I262" s="249"/>
      <c r="J262" s="249"/>
      <c r="K262" s="249"/>
      <c r="L262" s="249"/>
      <c r="M262" s="249"/>
      <c r="N262" s="249"/>
      <c r="O262" s="249"/>
      <c r="P262" s="249"/>
      <c r="Q262" s="249"/>
      <c r="R262" s="249"/>
      <c r="S262" s="249"/>
      <c r="T262" s="249"/>
      <c r="U262" s="249"/>
      <c r="V262" s="249"/>
      <c r="W262" s="249"/>
      <c r="X262" s="249"/>
      <c r="Y262" s="249"/>
      <c r="Z262" s="249"/>
    </row>
    <row r="263" spans="1:26" x14ac:dyDescent="0.25">
      <c r="A263" s="249"/>
      <c r="B263" s="249"/>
      <c r="C263" s="249"/>
      <c r="D263" s="249"/>
      <c r="E263" s="249"/>
      <c r="F263" s="249"/>
      <c r="G263" s="249"/>
      <c r="H263" s="249"/>
      <c r="I263" s="249"/>
      <c r="J263" s="249"/>
      <c r="K263" s="249"/>
      <c r="L263" s="249"/>
      <c r="M263" s="249"/>
      <c r="N263" s="249"/>
      <c r="O263" s="249"/>
      <c r="P263" s="249"/>
      <c r="Q263" s="249"/>
      <c r="R263" s="249"/>
      <c r="S263" s="249"/>
      <c r="T263" s="249"/>
      <c r="U263" s="249"/>
      <c r="V263" s="249"/>
      <c r="W263" s="249"/>
      <c r="X263" s="249"/>
      <c r="Y263" s="249"/>
      <c r="Z263" s="249"/>
    </row>
    <row r="264" spans="1:26" x14ac:dyDescent="0.25">
      <c r="A264" s="249"/>
      <c r="B264" s="249"/>
      <c r="C264" s="249"/>
      <c r="D264" s="249"/>
      <c r="E264" s="249"/>
      <c r="F264" s="249"/>
      <c r="G264" s="249"/>
      <c r="H264" s="249"/>
      <c r="I264" s="249"/>
      <c r="J264" s="249"/>
      <c r="K264" s="249"/>
      <c r="L264" s="249"/>
      <c r="M264" s="249"/>
      <c r="N264" s="249"/>
      <c r="O264" s="249"/>
      <c r="P264" s="249"/>
      <c r="Q264" s="249"/>
      <c r="R264" s="249"/>
      <c r="S264" s="249"/>
      <c r="T264" s="249"/>
      <c r="U264" s="249"/>
      <c r="V264" s="249"/>
      <c r="W264" s="249"/>
      <c r="X264" s="249"/>
      <c r="Y264" s="249"/>
      <c r="Z264" s="249"/>
    </row>
    <row r="265" spans="1:26" x14ac:dyDescent="0.25">
      <c r="A265" s="249"/>
      <c r="B265" s="249"/>
      <c r="C265" s="249"/>
      <c r="D265" s="249"/>
      <c r="E265" s="249"/>
      <c r="F265" s="249"/>
      <c r="G265" s="249"/>
      <c r="H265" s="249"/>
      <c r="I265" s="249"/>
      <c r="J265" s="249"/>
      <c r="K265" s="249"/>
      <c r="L265" s="249"/>
      <c r="M265" s="249"/>
      <c r="N265" s="249"/>
      <c r="O265" s="249"/>
      <c r="P265" s="249"/>
      <c r="Q265" s="249"/>
      <c r="R265" s="249"/>
      <c r="S265" s="249"/>
      <c r="T265" s="249"/>
      <c r="U265" s="249"/>
      <c r="V265" s="249"/>
      <c r="W265" s="249"/>
      <c r="X265" s="249"/>
      <c r="Y265" s="249"/>
      <c r="Z265" s="249"/>
    </row>
    <row r="266" spans="1:26" x14ac:dyDescent="0.25">
      <c r="A266" s="249"/>
      <c r="B266" s="249"/>
      <c r="C266" s="249"/>
      <c r="D266" s="249"/>
      <c r="E266" s="249"/>
      <c r="F266" s="249"/>
      <c r="G266" s="249"/>
      <c r="H266" s="249"/>
      <c r="I266" s="249"/>
      <c r="J266" s="249"/>
      <c r="K266" s="249"/>
      <c r="L266" s="249"/>
      <c r="M266" s="249"/>
      <c r="N266" s="249"/>
      <c r="O266" s="249"/>
      <c r="P266" s="249"/>
      <c r="Q266" s="249"/>
      <c r="R266" s="249"/>
      <c r="S266" s="249"/>
      <c r="T266" s="249"/>
      <c r="U266" s="249"/>
      <c r="V266" s="249"/>
      <c r="W266" s="249"/>
      <c r="X266" s="249"/>
      <c r="Y266" s="249"/>
      <c r="Z266" s="249"/>
    </row>
    <row r="267" spans="1:26" x14ac:dyDescent="0.25">
      <c r="A267" s="249"/>
      <c r="B267" s="249"/>
      <c r="C267" s="249"/>
      <c r="D267" s="249"/>
      <c r="E267" s="249"/>
      <c r="F267" s="249"/>
      <c r="G267" s="249"/>
      <c r="H267" s="249"/>
      <c r="I267" s="249"/>
      <c r="J267" s="249"/>
      <c r="K267" s="249"/>
      <c r="L267" s="249"/>
      <c r="M267" s="249"/>
      <c r="N267" s="249"/>
      <c r="O267" s="249"/>
      <c r="P267" s="249"/>
      <c r="Q267" s="249"/>
      <c r="R267" s="249"/>
      <c r="S267" s="249"/>
      <c r="T267" s="249"/>
      <c r="U267" s="249"/>
      <c r="V267" s="249"/>
      <c r="W267" s="249"/>
      <c r="X267" s="249"/>
      <c r="Y267" s="249"/>
      <c r="Z267" s="249"/>
    </row>
    <row r="268" spans="1:26" x14ac:dyDescent="0.25">
      <c r="A268" s="249"/>
      <c r="B268" s="249"/>
      <c r="C268" s="249"/>
      <c r="D268" s="249"/>
      <c r="E268" s="249"/>
      <c r="F268" s="249"/>
      <c r="G268" s="249"/>
      <c r="H268" s="249"/>
      <c r="I268" s="249"/>
      <c r="J268" s="249"/>
      <c r="K268" s="249"/>
      <c r="L268" s="249"/>
      <c r="M268" s="249"/>
      <c r="N268" s="249"/>
      <c r="O268" s="249"/>
      <c r="P268" s="249"/>
      <c r="Q268" s="249"/>
      <c r="R268" s="249"/>
      <c r="S268" s="249"/>
      <c r="T268" s="249"/>
      <c r="U268" s="249"/>
      <c r="V268" s="249"/>
      <c r="W268" s="249"/>
      <c r="X268" s="249"/>
      <c r="Y268" s="249"/>
      <c r="Z268" s="249"/>
    </row>
    <row r="269" spans="1:26" x14ac:dyDescent="0.25">
      <c r="A269" s="249"/>
      <c r="B269" s="249"/>
      <c r="C269" s="249"/>
      <c r="D269" s="249"/>
      <c r="E269" s="249"/>
      <c r="F269" s="249"/>
      <c r="G269" s="249"/>
      <c r="H269" s="249"/>
      <c r="I269" s="249"/>
      <c r="J269" s="249"/>
      <c r="K269" s="249"/>
      <c r="L269" s="249"/>
      <c r="M269" s="249"/>
      <c r="N269" s="249"/>
      <c r="O269" s="249"/>
      <c r="P269" s="249"/>
      <c r="Q269" s="249"/>
      <c r="R269" s="249"/>
      <c r="S269" s="249"/>
      <c r="T269" s="249"/>
      <c r="U269" s="249"/>
      <c r="V269" s="249"/>
      <c r="W269" s="249"/>
      <c r="X269" s="249"/>
      <c r="Y269" s="249"/>
      <c r="Z269" s="249"/>
    </row>
    <row r="270" spans="1:26" x14ac:dyDescent="0.25">
      <c r="A270" s="249"/>
      <c r="B270" s="249"/>
      <c r="C270" s="249"/>
      <c r="D270" s="249"/>
      <c r="E270" s="249"/>
      <c r="F270" s="249"/>
      <c r="G270" s="249"/>
      <c r="H270" s="249"/>
      <c r="I270" s="249"/>
      <c r="J270" s="249"/>
      <c r="K270" s="249"/>
      <c r="L270" s="249"/>
      <c r="M270" s="249"/>
      <c r="N270" s="249"/>
      <c r="O270" s="249"/>
      <c r="P270" s="249"/>
      <c r="Q270" s="249"/>
      <c r="R270" s="249"/>
      <c r="S270" s="249"/>
      <c r="T270" s="249"/>
      <c r="U270" s="249"/>
      <c r="V270" s="249"/>
      <c r="W270" s="249"/>
      <c r="X270" s="249"/>
      <c r="Y270" s="249"/>
      <c r="Z270" s="249"/>
    </row>
    <row r="271" spans="1:26" x14ac:dyDescent="0.25">
      <c r="A271" s="249"/>
      <c r="B271" s="249"/>
      <c r="C271" s="249"/>
      <c r="D271" s="249"/>
      <c r="E271" s="249"/>
      <c r="F271" s="249"/>
      <c r="G271" s="249"/>
      <c r="H271" s="249"/>
      <c r="I271" s="249"/>
      <c r="J271" s="249"/>
      <c r="K271" s="249"/>
      <c r="L271" s="249"/>
      <c r="M271" s="249"/>
      <c r="N271" s="249"/>
      <c r="O271" s="249"/>
      <c r="P271" s="249"/>
      <c r="Q271" s="249"/>
      <c r="R271" s="249"/>
      <c r="S271" s="249"/>
      <c r="T271" s="249"/>
      <c r="U271" s="249"/>
      <c r="V271" s="249"/>
      <c r="W271" s="249"/>
      <c r="X271" s="249"/>
      <c r="Y271" s="249"/>
      <c r="Z271" s="249"/>
    </row>
    <row r="272" spans="1:26" x14ac:dyDescent="0.25">
      <c r="A272" s="249"/>
      <c r="B272" s="249"/>
      <c r="C272" s="249"/>
      <c r="D272" s="249"/>
      <c r="E272" s="249"/>
      <c r="F272" s="249"/>
      <c r="G272" s="249"/>
      <c r="H272" s="249"/>
      <c r="I272" s="249"/>
      <c r="J272" s="249"/>
      <c r="K272" s="249"/>
      <c r="L272" s="249"/>
      <c r="M272" s="249"/>
      <c r="N272" s="249"/>
      <c r="O272" s="249"/>
      <c r="P272" s="249"/>
      <c r="Q272" s="249"/>
      <c r="R272" s="249"/>
      <c r="S272" s="249"/>
      <c r="T272" s="249"/>
      <c r="U272" s="249"/>
      <c r="V272" s="249"/>
      <c r="W272" s="249"/>
      <c r="X272" s="249"/>
      <c r="Y272" s="249"/>
      <c r="Z272" s="249"/>
    </row>
    <row r="273" spans="1:26" x14ac:dyDescent="0.25">
      <c r="A273" s="249"/>
      <c r="B273" s="249"/>
      <c r="C273" s="249"/>
      <c r="D273" s="249"/>
      <c r="E273" s="249"/>
      <c r="F273" s="249"/>
      <c r="G273" s="249"/>
      <c r="H273" s="249"/>
      <c r="I273" s="249"/>
      <c r="J273" s="249"/>
      <c r="K273" s="249"/>
      <c r="L273" s="249"/>
      <c r="M273" s="249"/>
      <c r="N273" s="249"/>
      <c r="O273" s="249"/>
      <c r="P273" s="249"/>
      <c r="Q273" s="249"/>
      <c r="R273" s="249"/>
      <c r="S273" s="249"/>
      <c r="T273" s="249"/>
      <c r="U273" s="249"/>
      <c r="V273" s="249"/>
      <c r="W273" s="249"/>
      <c r="X273" s="249"/>
      <c r="Y273" s="249"/>
      <c r="Z273" s="249"/>
    </row>
    <row r="274" spans="1:26" x14ac:dyDescent="0.25">
      <c r="A274" s="249"/>
      <c r="B274" s="249"/>
      <c r="C274" s="249"/>
      <c r="D274" s="249"/>
      <c r="E274" s="249"/>
      <c r="F274" s="249"/>
      <c r="G274" s="249"/>
      <c r="H274" s="249"/>
      <c r="I274" s="249"/>
      <c r="J274" s="249"/>
      <c r="K274" s="249"/>
      <c r="L274" s="249"/>
      <c r="M274" s="249"/>
      <c r="N274" s="249"/>
      <c r="O274" s="249"/>
      <c r="P274" s="249"/>
      <c r="Q274" s="249"/>
      <c r="R274" s="249"/>
      <c r="S274" s="249"/>
      <c r="T274" s="249"/>
      <c r="U274" s="249"/>
      <c r="V274" s="249"/>
      <c r="W274" s="249"/>
      <c r="X274" s="249"/>
      <c r="Y274" s="249"/>
      <c r="Z274" s="249"/>
    </row>
    <row r="275" spans="1:26" x14ac:dyDescent="0.25">
      <c r="A275" s="249"/>
      <c r="B275" s="249"/>
      <c r="C275" s="249"/>
      <c r="D275" s="249"/>
      <c r="E275" s="249"/>
      <c r="F275" s="249"/>
      <c r="G275" s="249"/>
      <c r="H275" s="249"/>
      <c r="I275" s="249"/>
      <c r="J275" s="249"/>
      <c r="K275" s="249"/>
      <c r="L275" s="249"/>
      <c r="M275" s="249"/>
      <c r="N275" s="249"/>
      <c r="O275" s="249"/>
      <c r="P275" s="249"/>
      <c r="Q275" s="249"/>
      <c r="R275" s="249"/>
      <c r="S275" s="249"/>
      <c r="T275" s="249"/>
      <c r="U275" s="249"/>
      <c r="V275" s="249"/>
      <c r="W275" s="249"/>
      <c r="X275" s="249"/>
      <c r="Y275" s="249"/>
      <c r="Z275" s="249"/>
    </row>
    <row r="276" spans="1:26" x14ac:dyDescent="0.25">
      <c r="A276" s="249"/>
      <c r="B276" s="249"/>
      <c r="C276" s="249"/>
      <c r="D276" s="249"/>
      <c r="E276" s="249"/>
      <c r="F276" s="249"/>
      <c r="G276" s="249"/>
      <c r="H276" s="249"/>
      <c r="I276" s="249"/>
      <c r="J276" s="249"/>
      <c r="K276" s="249"/>
      <c r="L276" s="249"/>
      <c r="M276" s="249"/>
      <c r="N276" s="249"/>
      <c r="O276" s="249"/>
      <c r="P276" s="249"/>
      <c r="Q276" s="249"/>
      <c r="R276" s="249"/>
      <c r="S276" s="249"/>
      <c r="T276" s="249"/>
      <c r="U276" s="249"/>
      <c r="V276" s="249"/>
      <c r="W276" s="249"/>
      <c r="X276" s="249"/>
      <c r="Y276" s="249"/>
      <c r="Z276" s="249"/>
    </row>
    <row r="277" spans="1:26" x14ac:dyDescent="0.25">
      <c r="A277" s="249"/>
      <c r="B277" s="249"/>
      <c r="C277" s="249"/>
      <c r="D277" s="249"/>
      <c r="E277" s="249"/>
      <c r="F277" s="249"/>
      <c r="G277" s="249"/>
      <c r="H277" s="249"/>
      <c r="I277" s="249"/>
      <c r="J277" s="249"/>
      <c r="K277" s="249"/>
      <c r="L277" s="249"/>
      <c r="M277" s="249"/>
      <c r="N277" s="249"/>
      <c r="O277" s="249"/>
      <c r="P277" s="249"/>
      <c r="Q277" s="249"/>
      <c r="R277" s="249"/>
      <c r="S277" s="249"/>
      <c r="T277" s="249"/>
      <c r="U277" s="249"/>
      <c r="V277" s="249"/>
      <c r="W277" s="249"/>
      <c r="X277" s="249"/>
      <c r="Y277" s="249"/>
      <c r="Z277" s="249"/>
    </row>
    <row r="278" spans="1:26" x14ac:dyDescent="0.25">
      <c r="A278" s="249"/>
      <c r="B278" s="249"/>
      <c r="C278" s="249"/>
      <c r="D278" s="249"/>
      <c r="E278" s="249"/>
      <c r="F278" s="249"/>
      <c r="G278" s="249"/>
      <c r="H278" s="249"/>
      <c r="I278" s="249"/>
      <c r="J278" s="249"/>
      <c r="K278" s="249"/>
      <c r="L278" s="249"/>
      <c r="M278" s="249"/>
      <c r="N278" s="249"/>
      <c r="O278" s="249"/>
      <c r="P278" s="249"/>
      <c r="Q278" s="249"/>
      <c r="R278" s="249"/>
      <c r="S278" s="249"/>
      <c r="T278" s="249"/>
      <c r="U278" s="249"/>
      <c r="V278" s="249"/>
      <c r="W278" s="249"/>
      <c r="X278" s="249"/>
      <c r="Y278" s="249"/>
      <c r="Z278" s="249"/>
    </row>
    <row r="279" spans="1:26" x14ac:dyDescent="0.25">
      <c r="A279" s="249"/>
      <c r="B279" s="249"/>
      <c r="C279" s="249"/>
      <c r="D279" s="249"/>
      <c r="E279" s="249"/>
      <c r="F279" s="249"/>
      <c r="G279" s="249"/>
      <c r="H279" s="249"/>
      <c r="I279" s="249"/>
      <c r="J279" s="249"/>
      <c r="K279" s="249"/>
      <c r="L279" s="249"/>
      <c r="M279" s="249"/>
      <c r="N279" s="249"/>
      <c r="O279" s="249"/>
      <c r="P279" s="249"/>
      <c r="Q279" s="249"/>
      <c r="R279" s="249"/>
      <c r="S279" s="249"/>
      <c r="T279" s="249"/>
      <c r="U279" s="249"/>
      <c r="V279" s="249"/>
      <c r="W279" s="249"/>
      <c r="X279" s="249"/>
      <c r="Y279" s="249"/>
      <c r="Z279" s="249"/>
    </row>
    <row r="280" spans="1:26" x14ac:dyDescent="0.25">
      <c r="A280" s="249"/>
      <c r="B280" s="249"/>
      <c r="C280" s="249"/>
      <c r="D280" s="249"/>
      <c r="E280" s="249"/>
      <c r="F280" s="249"/>
      <c r="G280" s="249"/>
      <c r="H280" s="249"/>
      <c r="I280" s="249"/>
      <c r="J280" s="249"/>
      <c r="K280" s="249"/>
      <c r="L280" s="249"/>
      <c r="M280" s="249"/>
      <c r="N280" s="249"/>
      <c r="O280" s="249"/>
      <c r="P280" s="249"/>
      <c r="Q280" s="249"/>
      <c r="R280" s="249"/>
      <c r="S280" s="249"/>
      <c r="T280" s="249"/>
      <c r="U280" s="249"/>
      <c r="V280" s="249"/>
      <c r="W280" s="249"/>
      <c r="X280" s="249"/>
      <c r="Y280" s="249"/>
      <c r="Z280" s="249"/>
    </row>
    <row r="281" spans="1:26" x14ac:dyDescent="0.25">
      <c r="A281" s="249"/>
      <c r="B281" s="249"/>
      <c r="C281" s="249"/>
      <c r="D281" s="249"/>
      <c r="E281" s="249"/>
      <c r="F281" s="249"/>
      <c r="G281" s="249"/>
      <c r="H281" s="249"/>
      <c r="I281" s="249"/>
      <c r="J281" s="249"/>
      <c r="K281" s="249"/>
      <c r="L281" s="249"/>
      <c r="M281" s="249"/>
      <c r="N281" s="249"/>
      <c r="O281" s="249"/>
      <c r="P281" s="249"/>
      <c r="Q281" s="249"/>
      <c r="R281" s="249"/>
      <c r="S281" s="249"/>
      <c r="T281" s="249"/>
      <c r="U281" s="249"/>
      <c r="V281" s="249"/>
      <c r="W281" s="249"/>
      <c r="X281" s="249"/>
      <c r="Y281" s="249"/>
      <c r="Z281" s="249"/>
    </row>
    <row r="282" spans="1:26" x14ac:dyDescent="0.25">
      <c r="A282" s="249"/>
      <c r="B282" s="249"/>
      <c r="C282" s="249"/>
      <c r="D282" s="249"/>
      <c r="E282" s="249"/>
      <c r="F282" s="249"/>
      <c r="G282" s="249"/>
      <c r="H282" s="249"/>
      <c r="I282" s="249"/>
      <c r="J282" s="249"/>
      <c r="K282" s="249"/>
      <c r="L282" s="249"/>
      <c r="M282" s="249"/>
      <c r="N282" s="249"/>
      <c r="O282" s="249"/>
      <c r="P282" s="249"/>
      <c r="Q282" s="249"/>
      <c r="R282" s="249"/>
      <c r="S282" s="249"/>
      <c r="T282" s="249"/>
      <c r="U282" s="249"/>
      <c r="V282" s="249"/>
      <c r="W282" s="249"/>
      <c r="X282" s="249"/>
      <c r="Y282" s="249"/>
      <c r="Z282" s="249"/>
    </row>
    <row r="283" spans="1:26" x14ac:dyDescent="0.25">
      <c r="A283" s="249"/>
      <c r="B283" s="249"/>
      <c r="C283" s="249"/>
      <c r="D283" s="249"/>
      <c r="E283" s="249"/>
      <c r="F283" s="249"/>
      <c r="G283" s="249"/>
      <c r="H283" s="249"/>
      <c r="I283" s="249"/>
      <c r="J283" s="249"/>
      <c r="K283" s="249"/>
      <c r="L283" s="249"/>
      <c r="M283" s="249"/>
      <c r="N283" s="249"/>
      <c r="O283" s="249"/>
      <c r="P283" s="249"/>
      <c r="Q283" s="249"/>
      <c r="R283" s="249"/>
      <c r="S283" s="249"/>
      <c r="T283" s="249"/>
      <c r="U283" s="249"/>
      <c r="V283" s="249"/>
      <c r="W283" s="249"/>
      <c r="X283" s="249"/>
      <c r="Y283" s="249"/>
      <c r="Z283" s="249"/>
    </row>
    <row r="284" spans="1:26" x14ac:dyDescent="0.25">
      <c r="A284" s="249"/>
      <c r="B284" s="249"/>
      <c r="C284" s="249"/>
      <c r="D284" s="249"/>
      <c r="E284" s="249"/>
      <c r="F284" s="249"/>
      <c r="G284" s="249"/>
      <c r="H284" s="249"/>
      <c r="I284" s="249"/>
      <c r="J284" s="249"/>
      <c r="K284" s="249"/>
      <c r="L284" s="249"/>
      <c r="M284" s="249"/>
      <c r="N284" s="249"/>
      <c r="O284" s="249"/>
      <c r="P284" s="249"/>
      <c r="Q284" s="249"/>
      <c r="R284" s="249"/>
      <c r="S284" s="249"/>
      <c r="T284" s="249"/>
      <c r="U284" s="249"/>
      <c r="V284" s="249"/>
      <c r="W284" s="249"/>
      <c r="X284" s="249"/>
      <c r="Y284" s="249"/>
      <c r="Z284" s="249"/>
    </row>
    <row r="285" spans="1:26" x14ac:dyDescent="0.25">
      <c r="A285" s="249"/>
      <c r="B285" s="249"/>
      <c r="C285" s="249"/>
      <c r="D285" s="249"/>
      <c r="E285" s="249"/>
      <c r="F285" s="249"/>
      <c r="G285" s="249"/>
      <c r="H285" s="249"/>
      <c r="I285" s="249"/>
      <c r="J285" s="249"/>
      <c r="K285" s="249"/>
      <c r="L285" s="249"/>
      <c r="M285" s="249"/>
      <c r="N285" s="249"/>
      <c r="O285" s="249"/>
      <c r="P285" s="249"/>
      <c r="Q285" s="249"/>
      <c r="R285" s="249"/>
      <c r="S285" s="249"/>
      <c r="T285" s="249"/>
      <c r="U285" s="249"/>
      <c r="V285" s="249"/>
      <c r="W285" s="249"/>
      <c r="X285" s="249"/>
      <c r="Y285" s="249"/>
      <c r="Z285" s="249"/>
    </row>
    <row r="286" spans="1:26" x14ac:dyDescent="0.25">
      <c r="A286" s="249"/>
      <c r="B286" s="249"/>
      <c r="C286" s="249"/>
      <c r="D286" s="249"/>
      <c r="E286" s="249"/>
      <c r="F286" s="249"/>
      <c r="G286" s="249"/>
      <c r="H286" s="249"/>
      <c r="I286" s="249"/>
      <c r="J286" s="249"/>
      <c r="K286" s="249"/>
      <c r="L286" s="249"/>
      <c r="M286" s="249"/>
      <c r="N286" s="249"/>
      <c r="O286" s="249"/>
      <c r="P286" s="249"/>
      <c r="Q286" s="249"/>
      <c r="R286" s="249"/>
      <c r="S286" s="249"/>
      <c r="T286" s="249"/>
      <c r="U286" s="249"/>
      <c r="V286" s="249"/>
      <c r="W286" s="249"/>
      <c r="X286" s="249"/>
      <c r="Y286" s="249"/>
      <c r="Z286" s="249"/>
    </row>
    <row r="287" spans="1:26" x14ac:dyDescent="0.25">
      <c r="A287" s="249"/>
      <c r="B287" s="249"/>
      <c r="C287" s="249"/>
      <c r="D287" s="249"/>
      <c r="E287" s="249"/>
      <c r="F287" s="249"/>
      <c r="G287" s="249"/>
      <c r="H287" s="249"/>
      <c r="I287" s="249"/>
      <c r="J287" s="249"/>
      <c r="K287" s="249"/>
      <c r="L287" s="249"/>
      <c r="M287" s="249"/>
      <c r="N287" s="249"/>
      <c r="O287" s="249"/>
      <c r="P287" s="249"/>
      <c r="Q287" s="249"/>
      <c r="R287" s="249"/>
      <c r="S287" s="249"/>
      <c r="T287" s="249"/>
      <c r="U287" s="249"/>
      <c r="V287" s="249"/>
      <c r="W287" s="249"/>
      <c r="X287" s="249"/>
      <c r="Y287" s="249"/>
      <c r="Z287" s="249"/>
    </row>
    <row r="288" spans="1:26" x14ac:dyDescent="0.25">
      <c r="A288" s="249"/>
      <c r="B288" s="249"/>
      <c r="C288" s="249"/>
      <c r="D288" s="249"/>
      <c r="E288" s="249"/>
      <c r="F288" s="249"/>
      <c r="G288" s="249"/>
      <c r="H288" s="249"/>
      <c r="I288" s="249"/>
      <c r="J288" s="249"/>
      <c r="K288" s="249"/>
      <c r="L288" s="249"/>
      <c r="M288" s="249"/>
      <c r="N288" s="249"/>
      <c r="O288" s="249"/>
      <c r="P288" s="249"/>
      <c r="Q288" s="249"/>
      <c r="R288" s="249"/>
      <c r="S288" s="249"/>
      <c r="T288" s="249"/>
      <c r="U288" s="249"/>
      <c r="V288" s="249"/>
      <c r="W288" s="249"/>
      <c r="X288" s="249"/>
      <c r="Y288" s="249"/>
      <c r="Z288" s="249"/>
    </row>
    <row r="289" spans="1:26" x14ac:dyDescent="0.25">
      <c r="A289" s="249"/>
      <c r="B289" s="249"/>
      <c r="C289" s="249"/>
      <c r="D289" s="249"/>
      <c r="E289" s="249"/>
      <c r="F289" s="249"/>
      <c r="G289" s="249"/>
      <c r="H289" s="249"/>
      <c r="I289" s="249"/>
      <c r="J289" s="249"/>
      <c r="K289" s="249"/>
      <c r="L289" s="249"/>
      <c r="M289" s="249"/>
      <c r="N289" s="249"/>
      <c r="O289" s="249"/>
      <c r="P289" s="249"/>
      <c r="Q289" s="249"/>
      <c r="R289" s="249"/>
      <c r="S289" s="249"/>
      <c r="T289" s="249"/>
      <c r="U289" s="249"/>
      <c r="V289" s="249"/>
      <c r="W289" s="249"/>
      <c r="X289" s="249"/>
      <c r="Y289" s="249"/>
      <c r="Z289" s="249"/>
    </row>
    <row r="290" spans="1:26" x14ac:dyDescent="0.25">
      <c r="A290" s="249"/>
      <c r="B290" s="249"/>
      <c r="C290" s="249"/>
      <c r="D290" s="249"/>
      <c r="E290" s="249"/>
      <c r="F290" s="249"/>
      <c r="G290" s="249"/>
      <c r="H290" s="249"/>
      <c r="I290" s="249"/>
      <c r="J290" s="249"/>
      <c r="K290" s="249"/>
      <c r="L290" s="249"/>
      <c r="M290" s="249"/>
      <c r="N290" s="249"/>
      <c r="O290" s="249"/>
      <c r="P290" s="249"/>
      <c r="Q290" s="249"/>
      <c r="R290" s="249"/>
      <c r="S290" s="249"/>
      <c r="T290" s="249"/>
      <c r="U290" s="249"/>
      <c r="V290" s="249"/>
      <c r="W290" s="249"/>
      <c r="X290" s="249"/>
      <c r="Y290" s="249"/>
      <c r="Z290" s="249"/>
    </row>
    <row r="291" spans="1:26" x14ac:dyDescent="0.25">
      <c r="A291" s="249"/>
      <c r="B291" s="249"/>
      <c r="C291" s="249"/>
      <c r="D291" s="249"/>
      <c r="E291" s="249"/>
      <c r="F291" s="249"/>
      <c r="G291" s="249"/>
      <c r="H291" s="249"/>
      <c r="I291" s="249"/>
      <c r="J291" s="249"/>
      <c r="K291" s="249"/>
      <c r="L291" s="249"/>
      <c r="M291" s="249"/>
      <c r="N291" s="249"/>
      <c r="O291" s="249"/>
      <c r="P291" s="249"/>
      <c r="Q291" s="249"/>
      <c r="R291" s="249"/>
      <c r="S291" s="249"/>
      <c r="T291" s="249"/>
      <c r="U291" s="249"/>
      <c r="V291" s="249"/>
      <c r="W291" s="249"/>
      <c r="X291" s="249"/>
      <c r="Y291" s="249"/>
      <c r="Z291" s="249"/>
    </row>
    <row r="292" spans="1:26" x14ac:dyDescent="0.25">
      <c r="A292" s="249"/>
      <c r="B292" s="249"/>
      <c r="C292" s="249"/>
      <c r="D292" s="249"/>
      <c r="E292" s="249"/>
      <c r="F292" s="249"/>
      <c r="G292" s="249"/>
      <c r="H292" s="249"/>
      <c r="I292" s="249"/>
      <c r="J292" s="249"/>
      <c r="K292" s="249"/>
      <c r="L292" s="249"/>
      <c r="M292" s="249"/>
      <c r="N292" s="249"/>
      <c r="O292" s="249"/>
      <c r="P292" s="249"/>
      <c r="Q292" s="249"/>
      <c r="R292" s="249"/>
      <c r="S292" s="249"/>
      <c r="T292" s="249"/>
      <c r="U292" s="249"/>
      <c r="V292" s="249"/>
      <c r="W292" s="249"/>
      <c r="X292" s="249"/>
      <c r="Y292" s="249"/>
      <c r="Z292" s="249"/>
    </row>
    <row r="293" spans="1:26" x14ac:dyDescent="0.25">
      <c r="A293" s="249"/>
      <c r="B293" s="249"/>
      <c r="C293" s="249"/>
      <c r="D293" s="249"/>
      <c r="E293" s="249"/>
      <c r="F293" s="249"/>
      <c r="G293" s="249"/>
      <c r="H293" s="249"/>
      <c r="I293" s="249"/>
      <c r="J293" s="249"/>
      <c r="K293" s="249"/>
      <c r="L293" s="249"/>
      <c r="M293" s="249"/>
      <c r="N293" s="249"/>
      <c r="O293" s="249"/>
      <c r="P293" s="249"/>
      <c r="Q293" s="249"/>
      <c r="R293" s="249"/>
      <c r="S293" s="249"/>
      <c r="T293" s="249"/>
      <c r="U293" s="249"/>
      <c r="V293" s="249"/>
      <c r="W293" s="249"/>
      <c r="X293" s="249"/>
      <c r="Y293" s="249"/>
      <c r="Z293" s="249"/>
    </row>
    <row r="294" spans="1:26" x14ac:dyDescent="0.25">
      <c r="A294" s="249"/>
      <c r="B294" s="249"/>
      <c r="C294" s="249"/>
      <c r="D294" s="249"/>
      <c r="E294" s="249"/>
      <c r="F294" s="249"/>
      <c r="G294" s="249"/>
      <c r="H294" s="249"/>
      <c r="I294" s="249"/>
      <c r="J294" s="249"/>
      <c r="K294" s="249"/>
      <c r="L294" s="249"/>
      <c r="M294" s="249"/>
      <c r="N294" s="249"/>
      <c r="O294" s="249"/>
      <c r="P294" s="249"/>
      <c r="Q294" s="249"/>
      <c r="R294" s="249"/>
      <c r="S294" s="249"/>
      <c r="T294" s="249"/>
      <c r="U294" s="249"/>
      <c r="V294" s="249"/>
      <c r="W294" s="249"/>
      <c r="X294" s="249"/>
      <c r="Y294" s="249"/>
      <c r="Z294" s="249"/>
    </row>
    <row r="295" spans="1:26" x14ac:dyDescent="0.25">
      <c r="A295" s="249"/>
      <c r="B295" s="249"/>
      <c r="C295" s="249"/>
      <c r="D295" s="249"/>
      <c r="E295" s="249"/>
      <c r="F295" s="249"/>
      <c r="G295" s="249"/>
      <c r="H295" s="249"/>
      <c r="I295" s="249"/>
      <c r="J295" s="249"/>
      <c r="K295" s="249"/>
      <c r="L295" s="249"/>
      <c r="M295" s="249"/>
      <c r="N295" s="249"/>
      <c r="O295" s="249"/>
      <c r="P295" s="249"/>
      <c r="Q295" s="249"/>
      <c r="R295" s="249"/>
      <c r="S295" s="249"/>
      <c r="T295" s="249"/>
      <c r="U295" s="249"/>
      <c r="V295" s="249"/>
      <c r="W295" s="249"/>
      <c r="X295" s="249"/>
      <c r="Y295" s="249"/>
      <c r="Z295" s="249"/>
    </row>
    <row r="296" spans="1:26" x14ac:dyDescent="0.25">
      <c r="A296" s="249"/>
      <c r="B296" s="249"/>
      <c r="C296" s="249"/>
      <c r="D296" s="249"/>
      <c r="E296" s="249"/>
      <c r="F296" s="249"/>
      <c r="G296" s="249"/>
      <c r="H296" s="249"/>
      <c r="I296" s="249"/>
      <c r="J296" s="249"/>
      <c r="K296" s="249"/>
      <c r="L296" s="249"/>
      <c r="M296" s="249"/>
      <c r="N296" s="249"/>
      <c r="O296" s="249"/>
      <c r="P296" s="249"/>
      <c r="Q296" s="249"/>
      <c r="R296" s="249"/>
      <c r="S296" s="249"/>
      <c r="T296" s="249"/>
      <c r="U296" s="249"/>
      <c r="V296" s="249"/>
      <c r="W296" s="249"/>
      <c r="X296" s="249"/>
      <c r="Y296" s="249"/>
      <c r="Z296" s="249"/>
    </row>
    <row r="297" spans="1:26" x14ac:dyDescent="0.25">
      <c r="A297" s="249"/>
      <c r="B297" s="249"/>
      <c r="C297" s="249"/>
      <c r="D297" s="249"/>
      <c r="E297" s="249"/>
      <c r="F297" s="249"/>
      <c r="G297" s="249"/>
      <c r="H297" s="249"/>
      <c r="I297" s="249"/>
      <c r="J297" s="249"/>
      <c r="K297" s="249"/>
      <c r="L297" s="249"/>
      <c r="M297" s="249"/>
      <c r="N297" s="249"/>
      <c r="O297" s="249"/>
      <c r="P297" s="249"/>
      <c r="Q297" s="249"/>
      <c r="R297" s="249"/>
      <c r="S297" s="249"/>
      <c r="T297" s="249"/>
      <c r="U297" s="249"/>
      <c r="V297" s="249"/>
      <c r="W297" s="249"/>
      <c r="X297" s="249"/>
      <c r="Y297" s="249"/>
      <c r="Z297" s="249"/>
    </row>
    <row r="298" spans="1:26" x14ac:dyDescent="0.25">
      <c r="A298" s="249"/>
      <c r="B298" s="249"/>
      <c r="C298" s="249"/>
      <c r="D298" s="249"/>
      <c r="E298" s="249"/>
      <c r="F298" s="249"/>
      <c r="G298" s="249"/>
      <c r="H298" s="249"/>
      <c r="I298" s="249"/>
      <c r="J298" s="249"/>
      <c r="K298" s="249"/>
      <c r="L298" s="249"/>
      <c r="M298" s="249"/>
      <c r="N298" s="249"/>
      <c r="O298" s="249"/>
      <c r="P298" s="249"/>
      <c r="Q298" s="249"/>
      <c r="R298" s="249"/>
      <c r="S298" s="249"/>
      <c r="T298" s="249"/>
      <c r="U298" s="249"/>
      <c r="V298" s="249"/>
      <c r="W298" s="249"/>
      <c r="X298" s="249"/>
      <c r="Y298" s="249"/>
      <c r="Z298" s="249"/>
    </row>
    <row r="299" spans="1:26" x14ac:dyDescent="0.25">
      <c r="A299" s="249"/>
      <c r="B299" s="249"/>
      <c r="C299" s="249"/>
      <c r="D299" s="249"/>
      <c r="E299" s="249"/>
      <c r="F299" s="249"/>
      <c r="G299" s="249"/>
      <c r="H299" s="249"/>
      <c r="I299" s="249"/>
      <c r="J299" s="249"/>
      <c r="K299" s="249"/>
      <c r="L299" s="249"/>
      <c r="M299" s="249"/>
      <c r="N299" s="249"/>
      <c r="O299" s="249"/>
      <c r="P299" s="249"/>
      <c r="Q299" s="249"/>
      <c r="R299" s="249"/>
      <c r="S299" s="249"/>
      <c r="T299" s="249"/>
      <c r="U299" s="249"/>
      <c r="V299" s="249"/>
      <c r="W299" s="249"/>
      <c r="X299" s="249"/>
      <c r="Y299" s="249"/>
      <c r="Z299" s="249"/>
    </row>
    <row r="300" spans="1:26" x14ac:dyDescent="0.25">
      <c r="A300" s="249"/>
      <c r="B300" s="249"/>
      <c r="C300" s="249"/>
      <c r="D300" s="249"/>
      <c r="E300" s="249"/>
      <c r="F300" s="249"/>
      <c r="G300" s="249"/>
      <c r="H300" s="249"/>
      <c r="I300" s="249"/>
      <c r="J300" s="249"/>
      <c r="K300" s="249"/>
      <c r="L300" s="249"/>
      <c r="M300" s="249"/>
      <c r="N300" s="249"/>
      <c r="O300" s="249"/>
      <c r="P300" s="249"/>
      <c r="Q300" s="249"/>
      <c r="R300" s="249"/>
      <c r="S300" s="249"/>
      <c r="T300" s="249"/>
      <c r="U300" s="249"/>
      <c r="V300" s="249"/>
      <c r="W300" s="249"/>
      <c r="X300" s="249"/>
      <c r="Y300" s="249"/>
      <c r="Z300" s="249"/>
    </row>
    <row r="301" spans="1:26" x14ac:dyDescent="0.25">
      <c r="A301" s="249"/>
      <c r="B301" s="249"/>
      <c r="C301" s="249"/>
      <c r="D301" s="249"/>
      <c r="E301" s="249"/>
      <c r="F301" s="249"/>
      <c r="G301" s="249"/>
      <c r="H301" s="249"/>
      <c r="I301" s="249"/>
      <c r="J301" s="249"/>
      <c r="K301" s="249"/>
      <c r="L301" s="249"/>
      <c r="M301" s="249"/>
      <c r="N301" s="249"/>
      <c r="O301" s="249"/>
      <c r="P301" s="249"/>
      <c r="Q301" s="249"/>
      <c r="R301" s="249"/>
      <c r="S301" s="249"/>
      <c r="T301" s="249"/>
      <c r="U301" s="249"/>
      <c r="V301" s="249"/>
      <c r="W301" s="249"/>
      <c r="X301" s="249"/>
      <c r="Y301" s="249"/>
      <c r="Z301" s="249"/>
    </row>
    <row r="302" spans="1:26" x14ac:dyDescent="0.25">
      <c r="A302" s="249"/>
      <c r="B302" s="249"/>
      <c r="C302" s="249"/>
      <c r="D302" s="249"/>
      <c r="E302" s="249"/>
      <c r="F302" s="249"/>
      <c r="G302" s="249"/>
      <c r="H302" s="249"/>
      <c r="I302" s="249"/>
      <c r="J302" s="249"/>
      <c r="K302" s="249"/>
      <c r="L302" s="249"/>
      <c r="M302" s="249"/>
      <c r="N302" s="249"/>
      <c r="O302" s="249"/>
      <c r="P302" s="249"/>
      <c r="Q302" s="249"/>
      <c r="R302" s="249"/>
      <c r="S302" s="249"/>
      <c r="T302" s="249"/>
      <c r="U302" s="249"/>
      <c r="V302" s="249"/>
      <c r="W302" s="249"/>
      <c r="X302" s="249"/>
      <c r="Y302" s="249"/>
      <c r="Z302" s="249"/>
    </row>
    <row r="303" spans="1:26" x14ac:dyDescent="0.25">
      <c r="A303" s="249"/>
      <c r="B303" s="249"/>
      <c r="C303" s="249"/>
      <c r="D303" s="249"/>
      <c r="E303" s="249"/>
      <c r="F303" s="249"/>
      <c r="G303" s="249"/>
      <c r="H303" s="249"/>
      <c r="I303" s="249"/>
      <c r="J303" s="249"/>
      <c r="K303" s="249"/>
      <c r="L303" s="249"/>
      <c r="M303" s="249"/>
      <c r="N303" s="249"/>
      <c r="O303" s="249"/>
      <c r="P303" s="249"/>
      <c r="Q303" s="249"/>
      <c r="R303" s="249"/>
      <c r="S303" s="249"/>
      <c r="T303" s="249"/>
      <c r="U303" s="249"/>
      <c r="V303" s="249"/>
      <c r="W303" s="249"/>
      <c r="X303" s="249"/>
      <c r="Y303" s="249"/>
      <c r="Z303" s="249"/>
    </row>
    <row r="304" spans="1:26" x14ac:dyDescent="0.25">
      <c r="A304" s="249"/>
      <c r="B304" s="249"/>
      <c r="C304" s="249"/>
      <c r="D304" s="249"/>
      <c r="E304" s="249"/>
      <c r="F304" s="249"/>
      <c r="G304" s="249"/>
      <c r="H304" s="249"/>
      <c r="I304" s="249"/>
      <c r="J304" s="249"/>
      <c r="K304" s="249"/>
      <c r="L304" s="249"/>
      <c r="M304" s="249"/>
      <c r="N304" s="249"/>
      <c r="O304" s="249"/>
      <c r="P304" s="249"/>
      <c r="Q304" s="249"/>
      <c r="R304" s="249"/>
      <c r="S304" s="249"/>
      <c r="T304" s="249"/>
      <c r="U304" s="249"/>
      <c r="V304" s="249"/>
      <c r="W304" s="249"/>
      <c r="X304" s="249"/>
      <c r="Y304" s="249"/>
      <c r="Z304" s="249"/>
    </row>
    <row r="305" spans="1:26" x14ac:dyDescent="0.25">
      <c r="A305" s="249"/>
      <c r="B305" s="249"/>
      <c r="C305" s="249"/>
      <c r="D305" s="249"/>
      <c r="E305" s="249"/>
      <c r="F305" s="249"/>
      <c r="G305" s="249"/>
      <c r="H305" s="249"/>
      <c r="I305" s="249"/>
      <c r="J305" s="249"/>
      <c r="K305" s="249"/>
      <c r="L305" s="249"/>
      <c r="M305" s="249"/>
      <c r="N305" s="249"/>
      <c r="O305" s="249"/>
      <c r="P305" s="249"/>
      <c r="Q305" s="249"/>
      <c r="R305" s="249"/>
      <c r="S305" s="249"/>
      <c r="T305" s="249"/>
      <c r="U305" s="249"/>
      <c r="V305" s="249"/>
      <c r="W305" s="249"/>
      <c r="X305" s="249"/>
      <c r="Y305" s="249"/>
      <c r="Z305" s="249"/>
    </row>
    <row r="306" spans="1:26" x14ac:dyDescent="0.25">
      <c r="A306" s="249"/>
      <c r="B306" s="249"/>
      <c r="C306" s="249"/>
      <c r="D306" s="249"/>
      <c r="E306" s="249"/>
      <c r="F306" s="249"/>
      <c r="G306" s="249"/>
      <c r="H306" s="249"/>
      <c r="I306" s="249"/>
      <c r="J306" s="249"/>
      <c r="K306" s="249"/>
      <c r="L306" s="249"/>
      <c r="M306" s="249"/>
      <c r="N306" s="249"/>
      <c r="O306" s="249"/>
      <c r="P306" s="249"/>
      <c r="Q306" s="249"/>
      <c r="R306" s="249"/>
      <c r="S306" s="249"/>
      <c r="T306" s="249"/>
      <c r="U306" s="249"/>
      <c r="V306" s="249"/>
      <c r="W306" s="249"/>
      <c r="X306" s="249"/>
      <c r="Y306" s="249"/>
      <c r="Z306" s="249"/>
    </row>
    <row r="307" spans="1:26" x14ac:dyDescent="0.25">
      <c r="A307" s="249"/>
      <c r="B307" s="249"/>
      <c r="C307" s="249"/>
      <c r="D307" s="249"/>
      <c r="E307" s="249"/>
      <c r="F307" s="249"/>
      <c r="G307" s="249"/>
      <c r="H307" s="249"/>
      <c r="I307" s="249"/>
      <c r="J307" s="249"/>
      <c r="K307" s="249"/>
      <c r="L307" s="249"/>
      <c r="M307" s="249"/>
      <c r="N307" s="249"/>
      <c r="O307" s="249"/>
      <c r="P307" s="249"/>
      <c r="Q307" s="249"/>
      <c r="R307" s="249"/>
      <c r="S307" s="249"/>
      <c r="T307" s="249"/>
      <c r="U307" s="249"/>
      <c r="V307" s="249"/>
      <c r="W307" s="249"/>
      <c r="X307" s="249"/>
      <c r="Y307" s="249"/>
      <c r="Z307" s="249"/>
    </row>
    <row r="308" spans="1:26" x14ac:dyDescent="0.25">
      <c r="A308" s="249"/>
      <c r="B308" s="249"/>
      <c r="C308" s="249"/>
      <c r="D308" s="249"/>
      <c r="E308" s="249"/>
      <c r="F308" s="249"/>
      <c r="G308" s="249"/>
      <c r="H308" s="249"/>
      <c r="I308" s="249"/>
      <c r="J308" s="249"/>
      <c r="K308" s="249"/>
      <c r="L308" s="249"/>
      <c r="M308" s="249"/>
      <c r="N308" s="249"/>
      <c r="O308" s="249"/>
      <c r="P308" s="249"/>
      <c r="Q308" s="249"/>
      <c r="R308" s="249"/>
      <c r="S308" s="249"/>
      <c r="T308" s="249"/>
      <c r="U308" s="249"/>
      <c r="V308" s="249"/>
      <c r="W308" s="249"/>
      <c r="X308" s="249"/>
      <c r="Y308" s="249"/>
      <c r="Z308" s="249"/>
    </row>
    <row r="309" spans="1:26" x14ac:dyDescent="0.25">
      <c r="A309" s="249"/>
      <c r="B309" s="249"/>
      <c r="C309" s="249"/>
      <c r="D309" s="249"/>
      <c r="E309" s="249"/>
      <c r="F309" s="249"/>
      <c r="G309" s="249"/>
      <c r="H309" s="249"/>
      <c r="I309" s="249"/>
      <c r="J309" s="249"/>
      <c r="K309" s="249"/>
      <c r="L309" s="249"/>
      <c r="M309" s="249"/>
      <c r="N309" s="249"/>
      <c r="O309" s="249"/>
      <c r="P309" s="249"/>
      <c r="Q309" s="249"/>
      <c r="R309" s="249"/>
      <c r="S309" s="249"/>
      <c r="T309" s="249"/>
      <c r="U309" s="249"/>
      <c r="V309" s="249"/>
      <c r="W309" s="249"/>
      <c r="X309" s="249"/>
      <c r="Y309" s="249"/>
      <c r="Z309" s="249"/>
    </row>
    <row r="310" spans="1:26" x14ac:dyDescent="0.25">
      <c r="A310" s="249"/>
      <c r="B310" s="249"/>
      <c r="C310" s="249"/>
      <c r="D310" s="249"/>
      <c r="E310" s="249"/>
      <c r="F310" s="249"/>
      <c r="G310" s="249"/>
      <c r="H310" s="249"/>
      <c r="I310" s="249"/>
      <c r="J310" s="249"/>
      <c r="K310" s="249"/>
      <c r="L310" s="249"/>
      <c r="M310" s="249"/>
      <c r="N310" s="249"/>
      <c r="O310" s="249"/>
      <c r="P310" s="249"/>
      <c r="Q310" s="249"/>
      <c r="R310" s="249"/>
      <c r="S310" s="249"/>
      <c r="T310" s="249"/>
      <c r="U310" s="249"/>
      <c r="V310" s="249"/>
      <c r="W310" s="249"/>
      <c r="X310" s="249"/>
      <c r="Y310" s="249"/>
      <c r="Z310" s="249"/>
    </row>
    <row r="311" spans="1:26" x14ac:dyDescent="0.25">
      <c r="A311" s="249"/>
      <c r="B311" s="249"/>
      <c r="C311" s="249"/>
      <c r="D311" s="249"/>
      <c r="E311" s="249"/>
      <c r="F311" s="249"/>
      <c r="G311" s="249"/>
      <c r="H311" s="249"/>
      <c r="I311" s="249"/>
      <c r="J311" s="249"/>
      <c r="K311" s="249"/>
      <c r="L311" s="249"/>
      <c r="M311" s="249"/>
      <c r="N311" s="249"/>
      <c r="O311" s="249"/>
      <c r="P311" s="249"/>
      <c r="Q311" s="249"/>
      <c r="R311" s="249"/>
      <c r="S311" s="249"/>
      <c r="T311" s="249"/>
      <c r="U311" s="249"/>
      <c r="V311" s="249"/>
      <c r="W311" s="249"/>
      <c r="X311" s="249"/>
      <c r="Y311" s="249"/>
      <c r="Z311" s="249"/>
    </row>
    <row r="312" spans="1:26" x14ac:dyDescent="0.25">
      <c r="A312" s="249"/>
      <c r="B312" s="249"/>
      <c r="C312" s="249"/>
      <c r="D312" s="249"/>
      <c r="E312" s="249"/>
      <c r="F312" s="249"/>
      <c r="G312" s="249"/>
      <c r="H312" s="249"/>
      <c r="I312" s="249"/>
      <c r="J312" s="249"/>
      <c r="K312" s="249"/>
      <c r="L312" s="249"/>
      <c r="M312" s="249"/>
      <c r="N312" s="249"/>
      <c r="O312" s="249"/>
      <c r="P312" s="249"/>
      <c r="Q312" s="249"/>
      <c r="R312" s="249"/>
      <c r="S312" s="249"/>
      <c r="T312" s="249"/>
      <c r="U312" s="249"/>
      <c r="V312" s="249"/>
      <c r="W312" s="249"/>
      <c r="X312" s="249"/>
      <c r="Y312" s="249"/>
      <c r="Z312" s="249"/>
    </row>
    <row r="313" spans="1:26" x14ac:dyDescent="0.25">
      <c r="A313" s="249"/>
      <c r="B313" s="249"/>
      <c r="C313" s="249"/>
      <c r="D313" s="249"/>
      <c r="E313" s="249"/>
      <c r="F313" s="249"/>
      <c r="G313" s="249"/>
      <c r="H313" s="249"/>
      <c r="I313" s="249"/>
      <c r="J313" s="249"/>
      <c r="K313" s="249"/>
      <c r="L313" s="249"/>
      <c r="M313" s="249"/>
      <c r="N313" s="249"/>
      <c r="O313" s="249"/>
      <c r="P313" s="249"/>
      <c r="Q313" s="249"/>
      <c r="R313" s="249"/>
      <c r="S313" s="249"/>
      <c r="T313" s="249"/>
      <c r="U313" s="249"/>
      <c r="V313" s="249"/>
      <c r="W313" s="249"/>
      <c r="X313" s="249"/>
      <c r="Y313" s="249"/>
      <c r="Z313" s="249"/>
    </row>
    <row r="314" spans="1:26" x14ac:dyDescent="0.25">
      <c r="A314" s="249"/>
      <c r="B314" s="249"/>
      <c r="C314" s="249"/>
      <c r="D314" s="249"/>
      <c r="E314" s="249"/>
      <c r="F314" s="249"/>
      <c r="G314" s="249"/>
      <c r="H314" s="249"/>
      <c r="I314" s="249"/>
      <c r="J314" s="249"/>
      <c r="K314" s="249"/>
      <c r="L314" s="249"/>
      <c r="M314" s="249"/>
      <c r="N314" s="249"/>
      <c r="O314" s="249"/>
      <c r="P314" s="249"/>
      <c r="Q314" s="249"/>
      <c r="R314" s="249"/>
      <c r="S314" s="249"/>
      <c r="T314" s="249"/>
      <c r="U314" s="249"/>
      <c r="V314" s="249"/>
      <c r="W314" s="249"/>
      <c r="X314" s="249"/>
      <c r="Y314" s="249"/>
      <c r="Z314" s="249"/>
    </row>
    <row r="315" spans="1:26" x14ac:dyDescent="0.25">
      <c r="A315" s="249"/>
      <c r="B315" s="249"/>
      <c r="C315" s="249"/>
      <c r="D315" s="249"/>
      <c r="E315" s="249"/>
      <c r="F315" s="249"/>
      <c r="G315" s="249"/>
      <c r="H315" s="249"/>
      <c r="I315" s="249"/>
      <c r="J315" s="249"/>
      <c r="K315" s="249"/>
      <c r="L315" s="249"/>
      <c r="M315" s="249"/>
      <c r="N315" s="249"/>
      <c r="O315" s="249"/>
      <c r="P315" s="249"/>
      <c r="Q315" s="249"/>
      <c r="R315" s="249"/>
      <c r="S315" s="249"/>
      <c r="T315" s="249"/>
      <c r="U315" s="249"/>
      <c r="V315" s="249"/>
      <c r="W315" s="249"/>
      <c r="X315" s="249"/>
      <c r="Y315" s="249"/>
      <c r="Z315" s="249"/>
    </row>
    <row r="316" spans="1:26" x14ac:dyDescent="0.25">
      <c r="A316" s="249"/>
      <c r="B316" s="249"/>
      <c r="C316" s="249"/>
      <c r="D316" s="249"/>
      <c r="E316" s="249"/>
      <c r="F316" s="249"/>
      <c r="G316" s="249"/>
      <c r="H316" s="249"/>
      <c r="I316" s="249"/>
      <c r="J316" s="249"/>
      <c r="K316" s="249"/>
      <c r="L316" s="249"/>
      <c r="M316" s="249"/>
      <c r="N316" s="249"/>
      <c r="O316" s="249"/>
      <c r="P316" s="249"/>
      <c r="Q316" s="249"/>
      <c r="R316" s="249"/>
      <c r="S316" s="249"/>
      <c r="T316" s="249"/>
      <c r="U316" s="249"/>
      <c r="V316" s="249"/>
      <c r="W316" s="249"/>
      <c r="X316" s="249"/>
      <c r="Y316" s="249"/>
      <c r="Z316" s="249"/>
    </row>
    <row r="317" spans="1:26" x14ac:dyDescent="0.25">
      <c r="A317" s="249"/>
      <c r="B317" s="249"/>
      <c r="C317" s="249"/>
      <c r="D317" s="249"/>
      <c r="E317" s="249"/>
      <c r="F317" s="249"/>
      <c r="G317" s="249"/>
      <c r="H317" s="249"/>
      <c r="I317" s="249"/>
      <c r="J317" s="249"/>
      <c r="K317" s="249"/>
      <c r="L317" s="249"/>
      <c r="M317" s="249"/>
      <c r="N317" s="249"/>
      <c r="O317" s="249"/>
      <c r="P317" s="249"/>
      <c r="Q317" s="249"/>
      <c r="R317" s="249"/>
      <c r="S317" s="249"/>
      <c r="T317" s="249"/>
      <c r="U317" s="249"/>
      <c r="V317" s="249"/>
      <c r="W317" s="249"/>
      <c r="X317" s="249"/>
      <c r="Y317" s="249"/>
      <c r="Z317" s="249"/>
    </row>
    <row r="318" spans="1:26" x14ac:dyDescent="0.25">
      <c r="A318" s="249"/>
      <c r="B318" s="249"/>
      <c r="C318" s="249"/>
      <c r="D318" s="249"/>
      <c r="E318" s="249"/>
      <c r="F318" s="249"/>
      <c r="G318" s="249"/>
      <c r="H318" s="249"/>
      <c r="I318" s="249"/>
      <c r="J318" s="249"/>
      <c r="K318" s="249"/>
      <c r="L318" s="249"/>
      <c r="M318" s="249"/>
      <c r="N318" s="249"/>
      <c r="O318" s="249"/>
      <c r="P318" s="249"/>
      <c r="Q318" s="249"/>
      <c r="R318" s="249"/>
      <c r="S318" s="249"/>
      <c r="T318" s="249"/>
      <c r="U318" s="249"/>
      <c r="V318" s="249"/>
      <c r="W318" s="249"/>
      <c r="X318" s="249"/>
      <c r="Y318" s="249"/>
      <c r="Z318" s="249"/>
    </row>
    <row r="319" spans="1:26" x14ac:dyDescent="0.25">
      <c r="A319" s="249"/>
      <c r="B319" s="249"/>
      <c r="C319" s="249"/>
      <c r="D319" s="249"/>
      <c r="E319" s="249"/>
      <c r="F319" s="249"/>
      <c r="G319" s="249"/>
      <c r="H319" s="249"/>
      <c r="I319" s="249"/>
      <c r="J319" s="249"/>
      <c r="K319" s="249"/>
      <c r="L319" s="249"/>
      <c r="M319" s="249"/>
      <c r="N319" s="249"/>
      <c r="O319" s="249"/>
      <c r="P319" s="249"/>
      <c r="Q319" s="249"/>
      <c r="R319" s="249"/>
      <c r="S319" s="249"/>
      <c r="T319" s="249"/>
      <c r="U319" s="249"/>
      <c r="V319" s="249"/>
      <c r="W319" s="249"/>
      <c r="X319" s="249"/>
      <c r="Y319" s="249"/>
      <c r="Z319" s="249"/>
    </row>
    <row r="320" spans="1:26" x14ac:dyDescent="0.25">
      <c r="A320" s="249"/>
      <c r="B320" s="249"/>
      <c r="C320" s="249"/>
      <c r="D320" s="249"/>
      <c r="E320" s="249"/>
      <c r="F320" s="249"/>
      <c r="G320" s="249"/>
      <c r="H320" s="249"/>
      <c r="I320" s="249"/>
      <c r="J320" s="249"/>
      <c r="K320" s="249"/>
      <c r="L320" s="249"/>
      <c r="M320" s="249"/>
      <c r="N320" s="249"/>
      <c r="O320" s="249"/>
      <c r="P320" s="249"/>
      <c r="Q320" s="249"/>
      <c r="R320" s="249"/>
      <c r="S320" s="249"/>
      <c r="T320" s="249"/>
      <c r="U320" s="249"/>
      <c r="V320" s="249"/>
      <c r="W320" s="249"/>
      <c r="X320" s="249"/>
      <c r="Y320" s="249"/>
      <c r="Z320" s="249"/>
    </row>
    <row r="321" spans="1:26" x14ac:dyDescent="0.25">
      <c r="A321" s="249"/>
      <c r="B321" s="249"/>
      <c r="C321" s="249"/>
      <c r="D321" s="249"/>
      <c r="E321" s="249"/>
      <c r="F321" s="249"/>
      <c r="G321" s="249"/>
      <c r="H321" s="249"/>
      <c r="I321" s="249"/>
      <c r="J321" s="249"/>
      <c r="K321" s="249"/>
      <c r="L321" s="249"/>
      <c r="M321" s="249"/>
      <c r="N321" s="249"/>
      <c r="O321" s="249"/>
      <c r="P321" s="249"/>
      <c r="Q321" s="249"/>
      <c r="R321" s="249"/>
      <c r="S321" s="249"/>
      <c r="T321" s="249"/>
      <c r="U321" s="249"/>
      <c r="V321" s="249"/>
      <c r="W321" s="249"/>
      <c r="X321" s="249"/>
      <c r="Y321" s="249"/>
      <c r="Z321" s="249"/>
    </row>
    <row r="322" spans="1:26" x14ac:dyDescent="0.25">
      <c r="A322" s="249"/>
      <c r="B322" s="249"/>
      <c r="C322" s="249"/>
      <c r="D322" s="249"/>
      <c r="E322" s="249"/>
      <c r="F322" s="249"/>
      <c r="G322" s="249"/>
      <c r="H322" s="249"/>
      <c r="I322" s="249"/>
      <c r="J322" s="249"/>
      <c r="K322" s="249"/>
      <c r="L322" s="249"/>
      <c r="M322" s="249"/>
      <c r="N322" s="249"/>
      <c r="O322" s="249"/>
      <c r="P322" s="249"/>
      <c r="Q322" s="249"/>
      <c r="R322" s="249"/>
      <c r="S322" s="249"/>
      <c r="T322" s="249"/>
      <c r="U322" s="249"/>
      <c r="V322" s="249"/>
      <c r="W322" s="249"/>
      <c r="X322" s="249"/>
      <c r="Y322" s="249"/>
      <c r="Z322" s="249"/>
    </row>
    <row r="323" spans="1:26" x14ac:dyDescent="0.25">
      <c r="A323" s="249"/>
      <c r="B323" s="249"/>
      <c r="C323" s="249"/>
      <c r="D323" s="249"/>
      <c r="E323" s="249"/>
      <c r="F323" s="249"/>
      <c r="G323" s="249"/>
      <c r="H323" s="249"/>
      <c r="I323" s="249"/>
      <c r="J323" s="249"/>
      <c r="K323" s="249"/>
      <c r="L323" s="249"/>
      <c r="M323" s="249"/>
      <c r="N323" s="249"/>
      <c r="O323" s="249"/>
      <c r="P323" s="249"/>
      <c r="Q323" s="249"/>
      <c r="R323" s="249"/>
      <c r="S323" s="249"/>
      <c r="T323" s="249"/>
      <c r="U323" s="249"/>
      <c r="V323" s="249"/>
      <c r="W323" s="249"/>
      <c r="X323" s="249"/>
      <c r="Y323" s="249"/>
      <c r="Z323" s="249"/>
    </row>
    <row r="324" spans="1:26" x14ac:dyDescent="0.25">
      <c r="A324" s="249"/>
      <c r="B324" s="249"/>
      <c r="C324" s="249"/>
      <c r="D324" s="249"/>
      <c r="E324" s="249"/>
      <c r="F324" s="249"/>
      <c r="G324" s="249"/>
      <c r="H324" s="249"/>
      <c r="I324" s="249"/>
      <c r="J324" s="249"/>
      <c r="K324" s="249"/>
      <c r="L324" s="249"/>
      <c r="M324" s="249"/>
      <c r="N324" s="249"/>
      <c r="O324" s="249"/>
      <c r="P324" s="249"/>
      <c r="Q324" s="249"/>
      <c r="R324" s="249"/>
      <c r="S324" s="249"/>
      <c r="T324" s="249"/>
      <c r="U324" s="249"/>
      <c r="V324" s="249"/>
      <c r="W324" s="249"/>
      <c r="X324" s="249"/>
      <c r="Y324" s="249"/>
      <c r="Z324" s="249"/>
    </row>
    <row r="325" spans="1:26" x14ac:dyDescent="0.25">
      <c r="A325" s="249"/>
      <c r="B325" s="249"/>
      <c r="C325" s="249"/>
      <c r="D325" s="249"/>
      <c r="E325" s="249"/>
      <c r="F325" s="249"/>
      <c r="G325" s="249"/>
      <c r="H325" s="249"/>
      <c r="I325" s="249"/>
      <c r="J325" s="249"/>
      <c r="K325" s="249"/>
      <c r="L325" s="249"/>
      <c r="M325" s="249"/>
      <c r="N325" s="249"/>
      <c r="O325" s="249"/>
      <c r="P325" s="249"/>
      <c r="Q325" s="249"/>
      <c r="R325" s="249"/>
      <c r="S325" s="249"/>
      <c r="T325" s="249"/>
      <c r="U325" s="249"/>
      <c r="V325" s="249"/>
      <c r="W325" s="249"/>
      <c r="X325" s="249"/>
      <c r="Y325" s="249"/>
      <c r="Z325" s="249"/>
    </row>
    <row r="326" spans="1:26" x14ac:dyDescent="0.25">
      <c r="A326" s="249"/>
      <c r="B326" s="249"/>
      <c r="C326" s="249"/>
      <c r="D326" s="249"/>
      <c r="E326" s="249"/>
      <c r="F326" s="249"/>
      <c r="G326" s="249"/>
      <c r="H326" s="249"/>
      <c r="I326" s="249"/>
      <c r="J326" s="249"/>
      <c r="K326" s="249"/>
      <c r="L326" s="249"/>
      <c r="M326" s="249"/>
      <c r="N326" s="249"/>
      <c r="O326" s="249"/>
      <c r="P326" s="249"/>
      <c r="Q326" s="249"/>
      <c r="R326" s="249"/>
      <c r="S326" s="249"/>
      <c r="T326" s="249"/>
      <c r="U326" s="249"/>
      <c r="V326" s="249"/>
      <c r="W326" s="249"/>
      <c r="X326" s="249"/>
      <c r="Y326" s="249"/>
      <c r="Z326" s="249"/>
    </row>
    <row r="327" spans="1:26" x14ac:dyDescent="0.25">
      <c r="A327" s="249"/>
      <c r="B327" s="249"/>
      <c r="C327" s="249"/>
      <c r="D327" s="249"/>
      <c r="E327" s="249"/>
      <c r="F327" s="249"/>
      <c r="G327" s="249"/>
      <c r="H327" s="249"/>
      <c r="I327" s="249"/>
      <c r="J327" s="249"/>
      <c r="K327" s="249"/>
      <c r="L327" s="249"/>
      <c r="M327" s="249"/>
      <c r="N327" s="249"/>
      <c r="O327" s="249"/>
      <c r="P327" s="249"/>
      <c r="Q327" s="249"/>
      <c r="R327" s="249"/>
      <c r="S327" s="249"/>
      <c r="T327" s="249"/>
      <c r="U327" s="249"/>
      <c r="V327" s="249"/>
      <c r="W327" s="249"/>
      <c r="X327" s="249"/>
      <c r="Y327" s="249"/>
      <c r="Z327" s="249"/>
    </row>
    <row r="328" spans="1:26" x14ac:dyDescent="0.25">
      <c r="A328" s="249"/>
      <c r="B328" s="249"/>
      <c r="C328" s="249"/>
      <c r="D328" s="249"/>
      <c r="E328" s="249"/>
      <c r="F328" s="249"/>
      <c r="G328" s="249"/>
      <c r="H328" s="249"/>
      <c r="I328" s="249"/>
      <c r="J328" s="249"/>
      <c r="K328" s="249"/>
      <c r="L328" s="249"/>
      <c r="M328" s="249"/>
      <c r="N328" s="249"/>
      <c r="O328" s="249"/>
      <c r="P328" s="249"/>
      <c r="Q328" s="249"/>
      <c r="R328" s="249"/>
      <c r="S328" s="249"/>
      <c r="T328" s="249"/>
      <c r="U328" s="249"/>
      <c r="V328" s="249"/>
      <c r="W328" s="249"/>
      <c r="X328" s="249"/>
      <c r="Y328" s="249"/>
      <c r="Z328" s="249"/>
    </row>
    <row r="329" spans="1:26" x14ac:dyDescent="0.25">
      <c r="A329" s="249"/>
      <c r="B329" s="249"/>
      <c r="C329" s="249"/>
      <c r="D329" s="249"/>
      <c r="E329" s="249"/>
      <c r="F329" s="249"/>
      <c r="G329" s="249"/>
      <c r="H329" s="249"/>
      <c r="I329" s="249"/>
      <c r="J329" s="249"/>
      <c r="K329" s="249"/>
      <c r="L329" s="249"/>
      <c r="M329" s="249"/>
      <c r="N329" s="249"/>
      <c r="O329" s="249"/>
      <c r="P329" s="249"/>
      <c r="Q329" s="249"/>
      <c r="R329" s="249"/>
      <c r="S329" s="249"/>
      <c r="T329" s="249"/>
      <c r="U329" s="249"/>
      <c r="V329" s="249"/>
      <c r="W329" s="249"/>
      <c r="X329" s="249"/>
      <c r="Y329" s="249"/>
      <c r="Z329" s="249"/>
    </row>
    <row r="330" spans="1:26" x14ac:dyDescent="0.25">
      <c r="A330" s="249"/>
      <c r="B330" s="249"/>
      <c r="C330" s="249"/>
      <c r="D330" s="249"/>
      <c r="E330" s="249"/>
      <c r="F330" s="249"/>
      <c r="G330" s="249"/>
      <c r="H330" s="249"/>
      <c r="I330" s="249"/>
      <c r="J330" s="249"/>
      <c r="K330" s="249"/>
      <c r="L330" s="249"/>
      <c r="M330" s="249"/>
      <c r="N330" s="249"/>
      <c r="O330" s="249"/>
      <c r="P330" s="249"/>
      <c r="Q330" s="249"/>
      <c r="R330" s="249"/>
      <c r="S330" s="249"/>
      <c r="T330" s="249"/>
      <c r="U330" s="249"/>
      <c r="V330" s="249"/>
      <c r="W330" s="249"/>
      <c r="X330" s="249"/>
      <c r="Y330" s="249"/>
      <c r="Z330" s="249"/>
    </row>
    <row r="331" spans="1:26" x14ac:dyDescent="0.25">
      <c r="A331" s="249"/>
      <c r="B331" s="249"/>
      <c r="C331" s="249"/>
      <c r="D331" s="249"/>
      <c r="E331" s="249"/>
      <c r="F331" s="249"/>
      <c r="G331" s="249"/>
      <c r="H331" s="249"/>
      <c r="I331" s="249"/>
      <c r="J331" s="249"/>
      <c r="K331" s="249"/>
      <c r="L331" s="249"/>
      <c r="M331" s="249"/>
      <c r="N331" s="249"/>
      <c r="O331" s="249"/>
      <c r="P331" s="249"/>
      <c r="Q331" s="249"/>
      <c r="R331" s="249"/>
      <c r="S331" s="249"/>
      <c r="T331" s="249"/>
      <c r="U331" s="249"/>
      <c r="V331" s="249"/>
      <c r="W331" s="249"/>
      <c r="X331" s="249"/>
      <c r="Y331" s="249"/>
      <c r="Z331" s="249"/>
    </row>
    <row r="332" spans="1:26" x14ac:dyDescent="0.25">
      <c r="A332" s="249"/>
      <c r="B332" s="249"/>
      <c r="C332" s="249"/>
      <c r="D332" s="249"/>
      <c r="E332" s="249"/>
      <c r="F332" s="249"/>
      <c r="G332" s="249"/>
      <c r="H332" s="249"/>
      <c r="I332" s="249"/>
      <c r="J332" s="249"/>
      <c r="K332" s="249"/>
      <c r="L332" s="249"/>
      <c r="M332" s="249"/>
      <c r="N332" s="249"/>
      <c r="O332" s="249"/>
      <c r="P332" s="249"/>
      <c r="Q332" s="249"/>
      <c r="R332" s="249"/>
      <c r="S332" s="249"/>
      <c r="T332" s="249"/>
      <c r="U332" s="249"/>
      <c r="V332" s="249"/>
      <c r="W332" s="249"/>
      <c r="X332" s="249"/>
      <c r="Y332" s="249"/>
      <c r="Z332" s="249"/>
    </row>
    <row r="333" spans="1:26" x14ac:dyDescent="0.25">
      <c r="A333" s="249"/>
      <c r="B333" s="249"/>
      <c r="C333" s="249"/>
      <c r="D333" s="249"/>
      <c r="E333" s="249"/>
      <c r="F333" s="249"/>
      <c r="G333" s="249"/>
      <c r="H333" s="249"/>
      <c r="I333" s="249"/>
      <c r="J333" s="249"/>
      <c r="K333" s="249"/>
      <c r="L333" s="249"/>
      <c r="M333" s="249"/>
      <c r="N333" s="249"/>
      <c r="O333" s="249"/>
      <c r="P333" s="249"/>
      <c r="Q333" s="249"/>
      <c r="R333" s="249"/>
      <c r="S333" s="249"/>
      <c r="T333" s="249"/>
      <c r="U333" s="249"/>
      <c r="V333" s="249"/>
      <c r="W333" s="249"/>
      <c r="X333" s="249"/>
      <c r="Y333" s="249"/>
      <c r="Z333" s="249"/>
    </row>
    <row r="334" spans="1:26" x14ac:dyDescent="0.25">
      <c r="A334" s="249"/>
      <c r="B334" s="249"/>
      <c r="C334" s="249"/>
      <c r="D334" s="249"/>
      <c r="E334" s="249"/>
      <c r="F334" s="249"/>
      <c r="G334" s="249"/>
      <c r="H334" s="249"/>
      <c r="I334" s="249"/>
      <c r="J334" s="249"/>
      <c r="K334" s="249"/>
      <c r="L334" s="249"/>
      <c r="M334" s="249"/>
      <c r="N334" s="249"/>
      <c r="O334" s="249"/>
      <c r="P334" s="249"/>
      <c r="Q334" s="249"/>
      <c r="R334" s="249"/>
      <c r="S334" s="249"/>
      <c r="T334" s="249"/>
      <c r="U334" s="249"/>
      <c r="V334" s="249"/>
      <c r="W334" s="249"/>
      <c r="X334" s="249"/>
      <c r="Y334" s="249"/>
      <c r="Z334" s="249"/>
    </row>
    <row r="335" spans="1:26" x14ac:dyDescent="0.25">
      <c r="A335" s="249"/>
      <c r="B335" s="249"/>
      <c r="C335" s="249"/>
      <c r="D335" s="249"/>
      <c r="E335" s="249"/>
      <c r="F335" s="249"/>
      <c r="G335" s="249"/>
      <c r="H335" s="249"/>
      <c r="I335" s="249"/>
      <c r="J335" s="249"/>
      <c r="K335" s="249"/>
      <c r="L335" s="249"/>
      <c r="M335" s="249"/>
      <c r="N335" s="249"/>
      <c r="O335" s="249"/>
      <c r="P335" s="249"/>
      <c r="Q335" s="249"/>
      <c r="R335" s="249"/>
      <c r="S335" s="249"/>
      <c r="T335" s="249"/>
      <c r="U335" s="249"/>
      <c r="V335" s="249"/>
      <c r="W335" s="249"/>
      <c r="X335" s="249"/>
      <c r="Y335" s="249"/>
      <c r="Z335" s="249"/>
    </row>
    <row r="336" spans="1:26" x14ac:dyDescent="0.25">
      <c r="A336" s="249"/>
      <c r="B336" s="249"/>
      <c r="C336" s="249"/>
      <c r="D336" s="249"/>
      <c r="E336" s="249"/>
      <c r="F336" s="249"/>
      <c r="G336" s="249"/>
      <c r="H336" s="249"/>
      <c r="I336" s="249"/>
      <c r="J336" s="249"/>
      <c r="K336" s="249"/>
      <c r="L336" s="249"/>
      <c r="M336" s="249"/>
      <c r="N336" s="249"/>
      <c r="O336" s="249"/>
      <c r="P336" s="249"/>
      <c r="Q336" s="249"/>
      <c r="R336" s="249"/>
      <c r="S336" s="249"/>
      <c r="T336" s="249"/>
      <c r="U336" s="249"/>
      <c r="V336" s="249"/>
      <c r="W336" s="249"/>
      <c r="X336" s="249"/>
      <c r="Y336" s="249"/>
      <c r="Z336" s="249"/>
    </row>
    <row r="337" spans="1:26" x14ac:dyDescent="0.25">
      <c r="A337" s="249"/>
      <c r="B337" s="249"/>
      <c r="C337" s="249"/>
      <c r="D337" s="249"/>
      <c r="E337" s="249"/>
      <c r="F337" s="249"/>
      <c r="G337" s="249"/>
      <c r="H337" s="249"/>
      <c r="I337" s="249"/>
      <c r="J337" s="249"/>
      <c r="K337" s="249"/>
      <c r="L337" s="249"/>
      <c r="M337" s="249"/>
      <c r="N337" s="249"/>
      <c r="O337" s="249"/>
      <c r="P337" s="249"/>
      <c r="Q337" s="249"/>
      <c r="R337" s="249"/>
      <c r="S337" s="249"/>
      <c r="T337" s="249"/>
      <c r="U337" s="249"/>
      <c r="V337" s="249"/>
      <c r="W337" s="249"/>
      <c r="X337" s="249"/>
      <c r="Y337" s="249"/>
      <c r="Z337" s="249"/>
    </row>
    <row r="338" spans="1:26" x14ac:dyDescent="0.25">
      <c r="A338" s="249"/>
      <c r="B338" s="249"/>
      <c r="C338" s="249"/>
      <c r="D338" s="249"/>
      <c r="E338" s="249"/>
      <c r="F338" s="249"/>
      <c r="G338" s="249"/>
      <c r="H338" s="249"/>
      <c r="I338" s="249"/>
      <c r="J338" s="249"/>
      <c r="K338" s="249"/>
      <c r="L338" s="249"/>
      <c r="M338" s="249"/>
      <c r="N338" s="249"/>
      <c r="O338" s="249"/>
      <c r="P338" s="249"/>
      <c r="Q338" s="249"/>
      <c r="R338" s="249"/>
      <c r="S338" s="249"/>
      <c r="T338" s="249"/>
      <c r="U338" s="249"/>
      <c r="V338" s="249"/>
      <c r="W338" s="249"/>
      <c r="X338" s="249"/>
      <c r="Y338" s="249"/>
      <c r="Z338" s="249"/>
    </row>
    <row r="339" spans="1:26" x14ac:dyDescent="0.25">
      <c r="A339" s="249"/>
      <c r="B339" s="249"/>
      <c r="C339" s="249"/>
      <c r="D339" s="249"/>
      <c r="E339" s="249"/>
      <c r="F339" s="249"/>
      <c r="G339" s="249"/>
      <c r="H339" s="249"/>
      <c r="I339" s="249"/>
      <c r="J339" s="249"/>
      <c r="K339" s="249"/>
      <c r="L339" s="249"/>
      <c r="M339" s="249"/>
      <c r="N339" s="249"/>
      <c r="O339" s="249"/>
      <c r="P339" s="249"/>
      <c r="Q339" s="249"/>
      <c r="R339" s="249"/>
      <c r="S339" s="249"/>
      <c r="T339" s="249"/>
      <c r="U339" s="249"/>
      <c r="V339" s="249"/>
      <c r="W339" s="249"/>
      <c r="X339" s="249"/>
      <c r="Y339" s="249"/>
      <c r="Z339" s="249"/>
    </row>
    <row r="340" spans="1:26" x14ac:dyDescent="0.25">
      <c r="A340" s="249"/>
      <c r="B340" s="249"/>
      <c r="C340" s="249"/>
      <c r="D340" s="249"/>
      <c r="E340" s="249"/>
      <c r="F340" s="249"/>
      <c r="G340" s="249"/>
      <c r="H340" s="249"/>
      <c r="I340" s="249"/>
      <c r="J340" s="249"/>
      <c r="K340" s="249"/>
      <c r="L340" s="249"/>
      <c r="M340" s="249"/>
      <c r="N340" s="249"/>
      <c r="O340" s="249"/>
      <c r="P340" s="249"/>
      <c r="Q340" s="249"/>
      <c r="R340" s="249"/>
      <c r="S340" s="249"/>
      <c r="T340" s="249"/>
      <c r="U340" s="249"/>
      <c r="V340" s="249"/>
      <c r="W340" s="249"/>
      <c r="X340" s="249"/>
      <c r="Y340" s="249"/>
      <c r="Z340" s="249"/>
    </row>
    <row r="341" spans="1:26" x14ac:dyDescent="0.25">
      <c r="A341" s="249"/>
      <c r="B341" s="249"/>
      <c r="C341" s="249"/>
      <c r="D341" s="249"/>
      <c r="E341" s="249"/>
      <c r="F341" s="249"/>
      <c r="G341" s="249"/>
      <c r="H341" s="249"/>
      <c r="I341" s="249"/>
      <c r="J341" s="249"/>
      <c r="K341" s="249"/>
      <c r="L341" s="249"/>
      <c r="M341" s="249"/>
      <c r="N341" s="249"/>
      <c r="O341" s="249"/>
      <c r="P341" s="249"/>
      <c r="Q341" s="249"/>
      <c r="R341" s="249"/>
      <c r="S341" s="249"/>
      <c r="T341" s="249"/>
      <c r="U341" s="249"/>
      <c r="V341" s="249"/>
      <c r="W341" s="249"/>
      <c r="X341" s="249"/>
      <c r="Y341" s="249"/>
      <c r="Z341" s="249"/>
    </row>
    <row r="342" spans="1:26" x14ac:dyDescent="0.25">
      <c r="A342" s="249"/>
      <c r="B342" s="249"/>
      <c r="C342" s="249"/>
      <c r="D342" s="249"/>
      <c r="E342" s="249"/>
      <c r="F342" s="249"/>
      <c r="G342" s="249"/>
      <c r="H342" s="249"/>
      <c r="I342" s="249"/>
      <c r="J342" s="249"/>
      <c r="K342" s="249"/>
      <c r="L342" s="249"/>
      <c r="M342" s="249"/>
      <c r="N342" s="249"/>
      <c r="O342" s="249"/>
      <c r="P342" s="249"/>
      <c r="Q342" s="249"/>
      <c r="R342" s="249"/>
      <c r="S342" s="249"/>
      <c r="T342" s="249"/>
      <c r="U342" s="249"/>
      <c r="V342" s="249"/>
      <c r="W342" s="249"/>
      <c r="X342" s="249"/>
      <c r="Y342" s="249"/>
      <c r="Z342" s="249"/>
    </row>
    <row r="343" spans="1:26" x14ac:dyDescent="0.25">
      <c r="A343" s="249"/>
      <c r="B343" s="249"/>
      <c r="C343" s="249"/>
      <c r="D343" s="249"/>
      <c r="E343" s="249"/>
      <c r="F343" s="249"/>
      <c r="G343" s="249"/>
      <c r="H343" s="249"/>
      <c r="I343" s="249"/>
      <c r="J343" s="249"/>
      <c r="K343" s="249"/>
      <c r="L343" s="249"/>
      <c r="M343" s="249"/>
      <c r="N343" s="249"/>
      <c r="O343" s="249"/>
      <c r="P343" s="249"/>
      <c r="Q343" s="249"/>
      <c r="R343" s="249"/>
      <c r="S343" s="249"/>
      <c r="T343" s="249"/>
      <c r="U343" s="249"/>
      <c r="V343" s="249"/>
      <c r="W343" s="249"/>
      <c r="X343" s="249"/>
      <c r="Y343" s="249"/>
      <c r="Z343" s="249"/>
    </row>
    <row r="344" spans="1:26" x14ac:dyDescent="0.25">
      <c r="A344" s="249"/>
      <c r="B344" s="249"/>
      <c r="C344" s="249"/>
      <c r="D344" s="249"/>
      <c r="E344" s="249"/>
      <c r="F344" s="249"/>
      <c r="G344" s="249"/>
      <c r="H344" s="249"/>
      <c r="I344" s="249"/>
      <c r="J344" s="249"/>
      <c r="K344" s="249"/>
      <c r="L344" s="249"/>
      <c r="M344" s="249"/>
      <c r="N344" s="249"/>
      <c r="O344" s="249"/>
      <c r="P344" s="249"/>
      <c r="Q344" s="249"/>
      <c r="R344" s="249"/>
      <c r="S344" s="249"/>
      <c r="T344" s="249"/>
      <c r="U344" s="249"/>
      <c r="V344" s="249"/>
      <c r="W344" s="249"/>
      <c r="X344" s="249"/>
      <c r="Y344" s="249"/>
      <c r="Z344" s="249"/>
    </row>
    <row r="345" spans="1:26" x14ac:dyDescent="0.25">
      <c r="A345" s="249"/>
      <c r="B345" s="249"/>
      <c r="C345" s="249"/>
      <c r="D345" s="249"/>
      <c r="E345" s="249"/>
      <c r="F345" s="249"/>
      <c r="G345" s="249"/>
      <c r="H345" s="249"/>
      <c r="I345" s="249"/>
      <c r="J345" s="249"/>
      <c r="K345" s="249"/>
      <c r="L345" s="249"/>
      <c r="M345" s="249"/>
      <c r="N345" s="249"/>
      <c r="O345" s="249"/>
      <c r="P345" s="249"/>
      <c r="Q345" s="249"/>
      <c r="R345" s="249"/>
      <c r="S345" s="249"/>
      <c r="T345" s="249"/>
      <c r="U345" s="249"/>
      <c r="V345" s="249"/>
      <c r="W345" s="249"/>
      <c r="X345" s="249"/>
      <c r="Y345" s="249"/>
      <c r="Z345" s="249"/>
    </row>
    <row r="346" spans="1:26" x14ac:dyDescent="0.25">
      <c r="A346" s="249"/>
      <c r="B346" s="249"/>
      <c r="C346" s="249"/>
      <c r="D346" s="249"/>
      <c r="E346" s="249"/>
      <c r="F346" s="249"/>
      <c r="G346" s="249"/>
      <c r="H346" s="249"/>
      <c r="I346" s="249"/>
      <c r="J346" s="249"/>
      <c r="K346" s="249"/>
      <c r="L346" s="249"/>
      <c r="M346" s="249"/>
      <c r="N346" s="249"/>
      <c r="O346" s="249"/>
      <c r="P346" s="249"/>
      <c r="Q346" s="249"/>
      <c r="R346" s="249"/>
      <c r="S346" s="249"/>
      <c r="T346" s="249"/>
      <c r="U346" s="249"/>
      <c r="V346" s="249"/>
      <c r="W346" s="249"/>
      <c r="X346" s="249"/>
      <c r="Y346" s="249"/>
      <c r="Z346" s="249"/>
    </row>
    <row r="347" spans="1:26" x14ac:dyDescent="0.25">
      <c r="A347" s="249"/>
      <c r="B347" s="249"/>
      <c r="C347" s="249"/>
      <c r="D347" s="249"/>
      <c r="E347" s="249"/>
      <c r="F347" s="249"/>
      <c r="G347" s="249"/>
      <c r="H347" s="249"/>
      <c r="I347" s="249"/>
      <c r="J347" s="249"/>
      <c r="K347" s="249"/>
      <c r="L347" s="249"/>
      <c r="M347" s="249"/>
      <c r="N347" s="249"/>
      <c r="O347" s="249"/>
      <c r="P347" s="249"/>
      <c r="Q347" s="249"/>
      <c r="R347" s="249"/>
      <c r="S347" s="249"/>
      <c r="T347" s="249"/>
      <c r="U347" s="249"/>
      <c r="V347" s="249"/>
      <c r="W347" s="249"/>
      <c r="X347" s="249"/>
      <c r="Y347" s="249"/>
      <c r="Z347" s="249"/>
    </row>
    <row r="348" spans="1:26" x14ac:dyDescent="0.25">
      <c r="A348" s="249"/>
      <c r="B348" s="249"/>
      <c r="C348" s="249"/>
      <c r="D348" s="249"/>
      <c r="E348" s="249"/>
      <c r="F348" s="249"/>
      <c r="G348" s="249"/>
      <c r="H348" s="249"/>
      <c r="I348" s="249"/>
      <c r="J348" s="249"/>
      <c r="K348" s="249"/>
      <c r="L348" s="249"/>
      <c r="M348" s="249"/>
      <c r="N348" s="249"/>
      <c r="O348" s="249"/>
      <c r="P348" s="249"/>
      <c r="Q348" s="249"/>
      <c r="R348" s="249"/>
      <c r="S348" s="249"/>
      <c r="T348" s="249"/>
      <c r="U348" s="249"/>
      <c r="V348" s="249"/>
      <c r="W348" s="249"/>
      <c r="X348" s="249"/>
      <c r="Y348" s="249"/>
      <c r="Z348" s="249"/>
    </row>
    <row r="349" spans="1:26" x14ac:dyDescent="0.25">
      <c r="A349" s="249"/>
      <c r="B349" s="249"/>
      <c r="C349" s="249"/>
      <c r="D349" s="249"/>
      <c r="E349" s="249"/>
      <c r="F349" s="249"/>
      <c r="G349" s="249"/>
      <c r="H349" s="249"/>
      <c r="I349" s="249"/>
      <c r="J349" s="249"/>
      <c r="K349" s="249"/>
      <c r="L349" s="249"/>
      <c r="M349" s="249"/>
      <c r="N349" s="249"/>
      <c r="O349" s="249"/>
      <c r="P349" s="249"/>
      <c r="Q349" s="249"/>
      <c r="R349" s="249"/>
      <c r="S349" s="249"/>
      <c r="T349" s="249"/>
      <c r="U349" s="249"/>
      <c r="V349" s="249"/>
      <c r="W349" s="249"/>
      <c r="X349" s="249"/>
      <c r="Y349" s="249"/>
      <c r="Z349" s="249"/>
    </row>
    <row r="350" spans="1:26" x14ac:dyDescent="0.25">
      <c r="A350" s="249"/>
      <c r="B350" s="249"/>
      <c r="C350" s="249"/>
      <c r="D350" s="249"/>
      <c r="E350" s="249"/>
      <c r="F350" s="249"/>
      <c r="G350" s="249"/>
      <c r="H350" s="249"/>
      <c r="I350" s="249"/>
      <c r="J350" s="249"/>
      <c r="K350" s="249"/>
      <c r="L350" s="249"/>
      <c r="M350" s="249"/>
      <c r="N350" s="249"/>
      <c r="O350" s="249"/>
      <c r="P350" s="249"/>
      <c r="Q350" s="249"/>
      <c r="R350" s="249"/>
      <c r="S350" s="249"/>
      <c r="T350" s="249"/>
      <c r="U350" s="249"/>
      <c r="V350" s="249"/>
      <c r="W350" s="249"/>
      <c r="X350" s="249"/>
      <c r="Y350" s="249"/>
      <c r="Z350" s="249"/>
    </row>
    <row r="351" spans="1:26" x14ac:dyDescent="0.25">
      <c r="A351" s="249"/>
      <c r="B351" s="249"/>
      <c r="C351" s="249"/>
      <c r="D351" s="249"/>
      <c r="E351" s="249"/>
      <c r="F351" s="249"/>
      <c r="G351" s="249"/>
      <c r="H351" s="249"/>
      <c r="I351" s="249"/>
      <c r="J351" s="249"/>
      <c r="K351" s="249"/>
      <c r="L351" s="249"/>
      <c r="M351" s="249"/>
      <c r="N351" s="249"/>
      <c r="O351" s="249"/>
      <c r="P351" s="249"/>
      <c r="Q351" s="249"/>
      <c r="R351" s="249"/>
      <c r="S351" s="249"/>
      <c r="T351" s="249"/>
      <c r="U351" s="249"/>
      <c r="V351" s="249"/>
      <c r="W351" s="249"/>
      <c r="X351" s="249"/>
      <c r="Y351" s="249"/>
      <c r="Z351" s="249"/>
    </row>
    <row r="352" spans="1:26" x14ac:dyDescent="0.25">
      <c r="A352" s="249"/>
      <c r="B352" s="249"/>
      <c r="C352" s="249"/>
      <c r="D352" s="249"/>
      <c r="E352" s="249"/>
      <c r="F352" s="249"/>
      <c r="G352" s="249"/>
      <c r="H352" s="249"/>
      <c r="I352" s="249"/>
      <c r="J352" s="249"/>
      <c r="K352" s="249"/>
      <c r="L352" s="249"/>
      <c r="M352" s="249"/>
      <c r="N352" s="249"/>
      <c r="O352" s="249"/>
      <c r="P352" s="249"/>
      <c r="Q352" s="249"/>
      <c r="R352" s="249"/>
      <c r="S352" s="249"/>
      <c r="T352" s="249"/>
      <c r="U352" s="249"/>
      <c r="V352" s="249"/>
      <c r="W352" s="249"/>
      <c r="X352" s="249"/>
      <c r="Y352" s="249"/>
      <c r="Z352" s="249"/>
    </row>
    <row r="353" spans="1:26" x14ac:dyDescent="0.25">
      <c r="A353" s="249"/>
      <c r="B353" s="249"/>
      <c r="C353" s="249"/>
      <c r="D353" s="249"/>
      <c r="E353" s="249"/>
      <c r="F353" s="249"/>
      <c r="G353" s="249"/>
      <c r="H353" s="249"/>
      <c r="I353" s="249"/>
      <c r="J353" s="249"/>
      <c r="K353" s="249"/>
      <c r="L353" s="249"/>
      <c r="M353" s="249"/>
      <c r="N353" s="249"/>
      <c r="O353" s="249"/>
      <c r="P353" s="249"/>
      <c r="Q353" s="249"/>
      <c r="R353" s="249"/>
      <c r="S353" s="249"/>
      <c r="T353" s="249"/>
      <c r="U353" s="249"/>
      <c r="V353" s="249"/>
      <c r="W353" s="249"/>
      <c r="X353" s="249"/>
      <c r="Y353" s="249"/>
      <c r="Z353" s="249"/>
    </row>
    <row r="354" spans="1:26" x14ac:dyDescent="0.25">
      <c r="A354" s="249"/>
      <c r="B354" s="249"/>
      <c r="C354" s="249"/>
      <c r="D354" s="249"/>
      <c r="E354" s="249"/>
      <c r="F354" s="249"/>
      <c r="G354" s="249"/>
      <c r="H354" s="249"/>
      <c r="I354" s="249"/>
      <c r="J354" s="249"/>
      <c r="K354" s="249"/>
      <c r="L354" s="249"/>
      <c r="M354" s="249"/>
      <c r="N354" s="249"/>
      <c r="O354" s="249"/>
      <c r="P354" s="249"/>
      <c r="Q354" s="249"/>
      <c r="R354" s="249"/>
      <c r="S354" s="249"/>
      <c r="T354" s="249"/>
      <c r="U354" s="249"/>
      <c r="V354" s="249"/>
      <c r="W354" s="249"/>
      <c r="X354" s="249"/>
      <c r="Y354" s="249"/>
      <c r="Z354" s="249"/>
    </row>
    <row r="355" spans="1:26" x14ac:dyDescent="0.25">
      <c r="A355" s="249"/>
      <c r="B355" s="249"/>
      <c r="C355" s="249"/>
      <c r="D355" s="249"/>
      <c r="E355" s="249"/>
      <c r="F355" s="249"/>
      <c r="G355" s="249"/>
      <c r="H355" s="249"/>
      <c r="I355" s="249"/>
      <c r="J355" s="249"/>
      <c r="K355" s="249"/>
      <c r="L355" s="249"/>
      <c r="M355" s="249"/>
      <c r="N355" s="249"/>
      <c r="O355" s="249"/>
      <c r="P355" s="249"/>
      <c r="Q355" s="249"/>
      <c r="R355" s="249"/>
      <c r="S355" s="249"/>
      <c r="T355" s="249"/>
      <c r="U355" s="249"/>
      <c r="V355" s="249"/>
      <c r="W355" s="249"/>
      <c r="X355" s="249"/>
      <c r="Y355" s="249"/>
      <c r="Z355" s="249"/>
    </row>
    <row r="356" spans="1:26" x14ac:dyDescent="0.25">
      <c r="A356" s="249"/>
      <c r="B356" s="249"/>
      <c r="C356" s="249"/>
      <c r="D356" s="249"/>
      <c r="E356" s="249"/>
      <c r="F356" s="249"/>
      <c r="G356" s="249"/>
      <c r="H356" s="249"/>
      <c r="I356" s="249"/>
      <c r="J356" s="249"/>
      <c r="K356" s="249"/>
      <c r="L356" s="249"/>
      <c r="M356" s="249"/>
      <c r="N356" s="249"/>
      <c r="O356" s="249"/>
      <c r="P356" s="249"/>
      <c r="Q356" s="249"/>
      <c r="R356" s="249"/>
      <c r="S356" s="249"/>
      <c r="T356" s="249"/>
      <c r="U356" s="249"/>
      <c r="V356" s="249"/>
      <c r="W356" s="249"/>
      <c r="X356" s="249"/>
      <c r="Y356" s="249"/>
      <c r="Z356" s="249"/>
    </row>
    <row r="357" spans="1:26" x14ac:dyDescent="0.25">
      <c r="A357" s="249"/>
      <c r="B357" s="249"/>
      <c r="C357" s="249"/>
      <c r="D357" s="249"/>
      <c r="E357" s="249"/>
      <c r="F357" s="249"/>
      <c r="G357" s="249"/>
      <c r="H357" s="249"/>
      <c r="I357" s="249"/>
      <c r="J357" s="249"/>
      <c r="K357" s="249"/>
      <c r="L357" s="249"/>
      <c r="M357" s="249"/>
      <c r="N357" s="249"/>
      <c r="O357" s="249"/>
      <c r="P357" s="249"/>
      <c r="Q357" s="249"/>
      <c r="R357" s="249"/>
      <c r="S357" s="249"/>
      <c r="T357" s="249"/>
      <c r="U357" s="249"/>
      <c r="V357" s="249"/>
      <c r="W357" s="249"/>
      <c r="X357" s="249"/>
      <c r="Y357" s="249"/>
      <c r="Z357" s="249"/>
    </row>
    <row r="358" spans="1:26" x14ac:dyDescent="0.25">
      <c r="A358" s="249"/>
      <c r="B358" s="249"/>
      <c r="C358" s="249"/>
      <c r="D358" s="249"/>
      <c r="E358" s="249"/>
      <c r="F358" s="249"/>
      <c r="G358" s="249"/>
      <c r="H358" s="249"/>
      <c r="I358" s="249"/>
      <c r="J358" s="249"/>
      <c r="K358" s="249"/>
      <c r="L358" s="249"/>
      <c r="M358" s="249"/>
      <c r="N358" s="249"/>
      <c r="O358" s="249"/>
      <c r="P358" s="249"/>
      <c r="Q358" s="249"/>
      <c r="R358" s="249"/>
      <c r="S358" s="249"/>
      <c r="T358" s="249"/>
      <c r="U358" s="249"/>
      <c r="V358" s="249"/>
      <c r="W358" s="249"/>
      <c r="X358" s="249"/>
      <c r="Y358" s="249"/>
      <c r="Z358" s="249"/>
    </row>
    <row r="359" spans="1:26" x14ac:dyDescent="0.25">
      <c r="A359" s="249"/>
      <c r="B359" s="249"/>
      <c r="C359" s="249"/>
      <c r="D359" s="249"/>
      <c r="E359" s="249"/>
      <c r="F359" s="249"/>
      <c r="G359" s="249"/>
      <c r="H359" s="249"/>
      <c r="I359" s="249"/>
      <c r="J359" s="249"/>
      <c r="K359" s="249"/>
      <c r="L359" s="249"/>
      <c r="M359" s="249"/>
      <c r="N359" s="249"/>
      <c r="O359" s="249"/>
      <c r="P359" s="249"/>
      <c r="Q359" s="249"/>
      <c r="R359" s="249"/>
      <c r="S359" s="249"/>
      <c r="T359" s="249"/>
      <c r="U359" s="249"/>
      <c r="V359" s="249"/>
      <c r="W359" s="249"/>
      <c r="X359" s="249"/>
      <c r="Y359" s="249"/>
      <c r="Z359" s="249"/>
    </row>
    <row r="360" spans="1:26" x14ac:dyDescent="0.25">
      <c r="A360" s="249"/>
      <c r="B360" s="249"/>
      <c r="C360" s="249"/>
      <c r="D360" s="249"/>
      <c r="E360" s="249"/>
      <c r="F360" s="249"/>
      <c r="G360" s="249"/>
      <c r="H360" s="249"/>
      <c r="I360" s="249"/>
      <c r="J360" s="249"/>
      <c r="K360" s="249"/>
      <c r="L360" s="249"/>
      <c r="M360" s="249"/>
      <c r="N360" s="249"/>
      <c r="O360" s="249"/>
      <c r="P360" s="249"/>
      <c r="Q360" s="249"/>
      <c r="R360" s="249"/>
      <c r="S360" s="249"/>
      <c r="T360" s="249"/>
      <c r="U360" s="249"/>
      <c r="V360" s="249"/>
      <c r="W360" s="249"/>
      <c r="X360" s="249"/>
      <c r="Y360" s="249"/>
      <c r="Z360" s="249"/>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52" zoomScale="80" zoomScaleNormal="80" workbookViewId="0">
      <selection activeCell="B82" sqref="B82"/>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23" t="str">
        <f>'1. паспорт местоположение'!A5:C5</f>
        <v>Год раскрытия информации: 2025 год</v>
      </c>
      <c r="B5" s="323"/>
      <c r="C5" s="323"/>
      <c r="D5" s="323"/>
      <c r="E5" s="323"/>
      <c r="F5" s="323"/>
      <c r="G5" s="323"/>
      <c r="H5" s="323"/>
      <c r="I5" s="57"/>
      <c r="J5" s="57"/>
      <c r="K5" s="57"/>
      <c r="L5" s="57"/>
      <c r="M5" s="57"/>
    </row>
    <row r="6" spans="1:13" ht="18.75" x14ac:dyDescent="0.3">
      <c r="A6" s="132"/>
      <c r="B6" s="92"/>
      <c r="C6" s="92"/>
      <c r="D6" s="92"/>
      <c r="E6" s="92"/>
      <c r="F6" s="92"/>
      <c r="G6" s="92"/>
      <c r="H6" s="92"/>
      <c r="I6" s="92"/>
      <c r="J6" s="92"/>
      <c r="K6" s="85"/>
      <c r="L6" s="92"/>
      <c r="M6" s="92"/>
    </row>
    <row r="7" spans="1:13" ht="18.75" x14ac:dyDescent="0.2">
      <c r="A7" s="268" t="s">
        <v>7</v>
      </c>
      <c r="B7" s="268"/>
      <c r="C7" s="268"/>
      <c r="D7" s="268"/>
      <c r="E7" s="268"/>
      <c r="F7" s="268"/>
      <c r="G7" s="268"/>
      <c r="H7" s="268"/>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67" t="str">
        <f>'1. паспорт местоположение'!A9:C9</f>
        <v>Акционерное общество "Россети Янтарь" ДЗО  ПАО "Россети"</v>
      </c>
      <c r="B9" s="267"/>
      <c r="C9" s="267"/>
      <c r="D9" s="267"/>
      <c r="E9" s="267"/>
      <c r="F9" s="267"/>
      <c r="G9" s="267"/>
      <c r="H9" s="267"/>
      <c r="I9" s="116"/>
      <c r="J9" s="116"/>
      <c r="K9" s="116"/>
      <c r="L9" s="116"/>
      <c r="M9" s="116"/>
    </row>
    <row r="10" spans="1:13" x14ac:dyDescent="0.2">
      <c r="A10" s="265" t="s">
        <v>6</v>
      </c>
      <c r="B10" s="265"/>
      <c r="C10" s="265"/>
      <c r="D10" s="265"/>
      <c r="E10" s="265"/>
      <c r="F10" s="265"/>
      <c r="G10" s="265"/>
      <c r="H10" s="265"/>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67" t="str">
        <f>'1. паспорт местоположение'!A12:C12</f>
        <v>N_92-9-25</v>
      </c>
      <c r="B12" s="267"/>
      <c r="C12" s="267"/>
      <c r="D12" s="267"/>
      <c r="E12" s="267"/>
      <c r="F12" s="267"/>
      <c r="G12" s="267"/>
      <c r="H12" s="267"/>
      <c r="I12" s="116"/>
      <c r="J12" s="116"/>
      <c r="K12" s="116"/>
      <c r="L12" s="116"/>
      <c r="M12" s="116"/>
    </row>
    <row r="13" spans="1:13" x14ac:dyDescent="0.2">
      <c r="A13" s="265" t="s">
        <v>5</v>
      </c>
      <c r="B13" s="265"/>
      <c r="C13" s="265"/>
      <c r="D13" s="265"/>
      <c r="E13" s="265"/>
      <c r="F13" s="265"/>
      <c r="G13" s="265"/>
      <c r="H13" s="265"/>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67" t="str">
        <f>'1. паспорт местоположение'!A15:C15</f>
        <v>Покупка в 2025 г. девятнадцати легковых автомобилей для перевозки административно-технического, ремонтного и оперативного персонала</v>
      </c>
      <c r="B15" s="267"/>
      <c r="C15" s="267"/>
      <c r="D15" s="267"/>
      <c r="E15" s="267"/>
      <c r="F15" s="267"/>
      <c r="G15" s="267"/>
      <c r="H15" s="267"/>
      <c r="I15" s="116"/>
      <c r="J15" s="116"/>
      <c r="K15" s="116"/>
      <c r="L15" s="116"/>
      <c r="M15" s="116"/>
    </row>
    <row r="16" spans="1:13" x14ac:dyDescent="0.2">
      <c r="A16" s="265" t="s">
        <v>4</v>
      </c>
      <c r="B16" s="265"/>
      <c r="C16" s="265"/>
      <c r="D16" s="265"/>
      <c r="E16" s="265"/>
      <c r="F16" s="265"/>
      <c r="G16" s="265"/>
      <c r="H16" s="265"/>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67" t="s">
        <v>452</v>
      </c>
      <c r="B18" s="267"/>
      <c r="C18" s="267"/>
      <c r="D18" s="267"/>
      <c r="E18" s="267"/>
      <c r="F18" s="267"/>
      <c r="G18" s="267"/>
      <c r="H18" s="267"/>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487</v>
      </c>
      <c r="B25" s="147">
        <f>'6.2. Паспорт фин осв ввод'!C30*1000000</f>
        <v>24213104.649999999</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2" t="s">
        <v>317</v>
      </c>
      <c r="E28" s="313"/>
      <c r="F28" s="314"/>
      <c r="G28" s="315" t="str">
        <f>IF(SUM(B89:L89)=0,"не окупается",SUM(B89:L89))</f>
        <v>не окупается</v>
      </c>
      <c r="H28" s="316"/>
    </row>
    <row r="29" spans="1:13" ht="15.6" customHeight="1" x14ac:dyDescent="0.2">
      <c r="A29" s="146" t="s">
        <v>312</v>
      </c>
      <c r="B29" s="147">
        <f>B25*0.01</f>
        <v>242131.0465</v>
      </c>
      <c r="D29" s="312" t="s">
        <v>315</v>
      </c>
      <c r="E29" s="313"/>
      <c r="F29" s="314"/>
      <c r="G29" s="315" t="str">
        <f>IF(SUM(B90:L90)=0,"не окупается",SUM(B90:L90))</f>
        <v>не окупается</v>
      </c>
      <c r="H29" s="316"/>
    </row>
    <row r="30" spans="1:13" ht="27.6" customHeight="1" x14ac:dyDescent="0.2">
      <c r="A30" s="148" t="s">
        <v>488</v>
      </c>
      <c r="B30" s="149">
        <v>1</v>
      </c>
      <c r="D30" s="312" t="s">
        <v>313</v>
      </c>
      <c r="E30" s="313"/>
      <c r="F30" s="314"/>
      <c r="G30" s="318">
        <f>L87</f>
        <v>-29472997.781630687</v>
      </c>
      <c r="H30" s="319"/>
    </row>
    <row r="31" spans="1:13" x14ac:dyDescent="0.2">
      <c r="A31" s="148" t="s">
        <v>311</v>
      </c>
      <c r="B31" s="149">
        <v>1</v>
      </c>
      <c r="D31" s="320"/>
      <c r="E31" s="321"/>
      <c r="F31" s="322"/>
      <c r="G31" s="320"/>
      <c r="H31" s="322"/>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489</v>
      </c>
      <c r="B37" s="147">
        <v>0</v>
      </c>
    </row>
    <row r="38" spans="1:12" x14ac:dyDescent="0.2">
      <c r="A38" s="148" t="s">
        <v>308</v>
      </c>
      <c r="B38" s="149"/>
    </row>
    <row r="39" spans="1:12" ht="16.5" thickBot="1" x14ac:dyDescent="0.25">
      <c r="A39" s="152" t="s">
        <v>307</v>
      </c>
      <c r="B39" s="154"/>
    </row>
    <row r="40" spans="1:12" x14ac:dyDescent="0.2">
      <c r="A40" s="155" t="s">
        <v>490</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0.1197</v>
      </c>
    </row>
    <row r="45" spans="1:12" x14ac:dyDescent="0.2">
      <c r="A45" s="157" t="s">
        <v>302</v>
      </c>
      <c r="B45" s="159">
        <f>1-B43</f>
        <v>1</v>
      </c>
    </row>
    <row r="46" spans="1:12" ht="16.5" thickBot="1" x14ac:dyDescent="0.25">
      <c r="A46" s="160" t="s">
        <v>301</v>
      </c>
      <c r="B46" s="161">
        <f>B45*B44+B43*B42*(1-B36)</f>
        <v>0.1197</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E102</f>
        <v>4.7619843182130001E-2</v>
      </c>
      <c r="C48" s="163">
        <f t="shared" ref="C48:L48" si="1">F102</f>
        <v>4.5799565299999997E-2</v>
      </c>
      <c r="D48" s="163">
        <f t="shared" si="1"/>
        <v>4.5799565299999997E-2</v>
      </c>
      <c r="E48" s="163">
        <f t="shared" si="1"/>
        <v>4.5799565299999997E-2</v>
      </c>
      <c r="F48" s="163">
        <f t="shared" si="1"/>
        <v>4.5799565299999997E-2</v>
      </c>
      <c r="G48" s="163">
        <f t="shared" si="1"/>
        <v>4.5799565299999997E-2</v>
      </c>
      <c r="H48" s="163">
        <f t="shared" si="1"/>
        <v>4.5799565299999997E-2</v>
      </c>
      <c r="I48" s="163">
        <f t="shared" si="1"/>
        <v>4.5799565299999997E-2</v>
      </c>
      <c r="J48" s="163">
        <f t="shared" si="1"/>
        <v>4.5799565299999997E-2</v>
      </c>
      <c r="K48" s="163">
        <f t="shared" si="1"/>
        <v>4.5799565299999997E-2</v>
      </c>
      <c r="L48" s="163">
        <f t="shared" si="1"/>
        <v>4.5799565299999997E-2</v>
      </c>
    </row>
    <row r="49" spans="1:13" s="130" customFormat="1" x14ac:dyDescent="0.2">
      <c r="A49" s="60" t="s">
        <v>298</v>
      </c>
      <c r="B49" s="163">
        <f>E103</f>
        <v>4.7619843182130001E-2</v>
      </c>
      <c r="C49" s="163">
        <f t="shared" ref="C49:L49" si="2">F103</f>
        <v>9.5600376599525694E-2</v>
      </c>
      <c r="D49" s="163">
        <f t="shared" si="2"/>
        <v>0.14577839759030042</v>
      </c>
      <c r="E49" s="163">
        <f t="shared" si="2"/>
        <v>0.19825455013006676</v>
      </c>
      <c r="F49" s="163">
        <f t="shared" si="2"/>
        <v>0.25313408764477097</v>
      </c>
      <c r="G49" s="163">
        <f t="shared" si="2"/>
        <v>0.31052708412151375</v>
      </c>
      <c r="H49" s="163">
        <f t="shared" si="2"/>
        <v>0.3705486548881558</v>
      </c>
      <c r="I49" s="163">
        <f t="shared" si="2"/>
        <v>0.43331918750453324</v>
      </c>
      <c r="J49" s="163">
        <f t="shared" si="2"/>
        <v>0.49896458322839021</v>
      </c>
      <c r="K49" s="163">
        <f t="shared" si="2"/>
        <v>0.56761650954034626</v>
      </c>
      <c r="L49" s="163">
        <f t="shared" si="2"/>
        <v>0.63941266423439758</v>
      </c>
    </row>
    <row r="50" spans="1:13" s="130" customFormat="1" ht="16.5" thickBot="1" x14ac:dyDescent="0.25">
      <c r="A50" s="62" t="s">
        <v>491</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492</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-265278.86573183729</v>
      </c>
      <c r="D60" s="61">
        <f>SUM(D61:D65)</f>
        <v>-277428.52246563253</v>
      </c>
      <c r="E60" s="61">
        <f t="shared" si="9"/>
        <v>-290134.62819637975</v>
      </c>
      <c r="F60" s="61">
        <f t="shared" si="9"/>
        <v>-303422.66804625111</v>
      </c>
      <c r="G60" s="61">
        <f t="shared" si="9"/>
        <v>-317319.29434493568</v>
      </c>
      <c r="H60" s="61">
        <f t="shared" si="9"/>
        <v>-331852.38008723652</v>
      </c>
      <c r="I60" s="61">
        <f t="shared" si="9"/>
        <v>-347051.07483900234</v>
      </c>
      <c r="J60" s="61">
        <f t="shared" si="9"/>
        <v>-362945.86320352647</v>
      </c>
      <c r="K60" s="61">
        <f t="shared" si="9"/>
        <v>-379568.62596568128</v>
      </c>
      <c r="L60" s="61">
        <f t="shared" si="9"/>
        <v>-396952.70403642778</v>
      </c>
      <c r="M60" s="131"/>
    </row>
    <row r="61" spans="1:13" x14ac:dyDescent="0.2">
      <c r="A61" s="66" t="s">
        <v>290</v>
      </c>
      <c r="B61" s="61"/>
      <c r="C61" s="61">
        <f>-IF(C$47&lt;=$B$30,0,$B$29*(1+C$49)*$B$28)</f>
        <v>-265278.86573183729</v>
      </c>
      <c r="D61" s="61">
        <f>-IF(D$47&lt;=$B$30,0,$B$29*(1+D$49)*$B$28)</f>
        <v>-277428.52246563253</v>
      </c>
      <c r="E61" s="61">
        <f t="shared" ref="E61:L61" si="10">-IF(E$47&lt;=$B$30,0,$B$29*(1+E$49)*$B$28)</f>
        <v>-290134.62819637975</v>
      </c>
      <c r="F61" s="61">
        <f t="shared" si="10"/>
        <v>-303422.66804625111</v>
      </c>
      <c r="G61" s="61">
        <f t="shared" si="10"/>
        <v>-317319.29434493568</v>
      </c>
      <c r="H61" s="61">
        <f t="shared" si="10"/>
        <v>-331852.38008723652</v>
      </c>
      <c r="I61" s="61">
        <f t="shared" si="10"/>
        <v>-347051.07483900234</v>
      </c>
      <c r="J61" s="61">
        <f t="shared" si="10"/>
        <v>-362945.86320352647</v>
      </c>
      <c r="K61" s="61">
        <f t="shared" si="10"/>
        <v>-379568.62596568128</v>
      </c>
      <c r="L61" s="61">
        <f t="shared" si="10"/>
        <v>-396952.70403642778</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489</v>
      </c>
      <c r="B63" s="61"/>
      <c r="C63" s="61"/>
      <c r="D63" s="61"/>
      <c r="E63" s="61"/>
      <c r="F63" s="61"/>
      <c r="G63" s="61"/>
      <c r="H63" s="61"/>
      <c r="I63" s="61"/>
      <c r="J63" s="61"/>
      <c r="K63" s="61"/>
      <c r="L63" s="61"/>
      <c r="M63" s="131"/>
    </row>
    <row r="64" spans="1:13" x14ac:dyDescent="0.2">
      <c r="A64" s="66" t="s">
        <v>489</v>
      </c>
      <c r="B64" s="61"/>
      <c r="C64" s="61"/>
      <c r="D64" s="61"/>
      <c r="E64" s="61"/>
      <c r="F64" s="61"/>
      <c r="G64" s="61"/>
      <c r="H64" s="61"/>
      <c r="I64" s="61"/>
      <c r="J64" s="61"/>
      <c r="K64" s="61"/>
      <c r="L64" s="61"/>
      <c r="M64" s="131"/>
    </row>
    <row r="65" spans="1:13" ht="31.5" x14ac:dyDescent="0.2">
      <c r="A65" s="66" t="s">
        <v>493</v>
      </c>
      <c r="B65" s="61"/>
      <c r="C65" s="61"/>
      <c r="D65" s="61"/>
      <c r="E65" s="61"/>
      <c r="F65" s="61"/>
      <c r="G65" s="61"/>
      <c r="H65" s="61"/>
      <c r="I65" s="61"/>
      <c r="J65" s="61"/>
      <c r="K65" s="61"/>
      <c r="L65" s="61"/>
      <c r="M65" s="131"/>
    </row>
    <row r="66" spans="1:13" ht="28.5" x14ac:dyDescent="0.2">
      <c r="A66" s="67" t="s">
        <v>288</v>
      </c>
      <c r="B66" s="65">
        <f t="shared" ref="B66:L66" si="11">B59+B60</f>
        <v>0</v>
      </c>
      <c r="C66" s="65">
        <f t="shared" si="11"/>
        <v>-265278.86573183729</v>
      </c>
      <c r="D66" s="65">
        <f t="shared" si="11"/>
        <v>-277428.52246563253</v>
      </c>
      <c r="E66" s="65">
        <f t="shared" si="11"/>
        <v>-290134.62819637975</v>
      </c>
      <c r="F66" s="65">
        <f t="shared" si="11"/>
        <v>-303422.66804625111</v>
      </c>
      <c r="G66" s="65">
        <f t="shared" si="11"/>
        <v>-317319.29434493568</v>
      </c>
      <c r="H66" s="65">
        <f t="shared" si="11"/>
        <v>-331852.38008723652</v>
      </c>
      <c r="I66" s="65">
        <f t="shared" si="11"/>
        <v>-347051.07483900234</v>
      </c>
      <c r="J66" s="65">
        <f t="shared" si="11"/>
        <v>-362945.86320352647</v>
      </c>
      <c r="K66" s="65">
        <f t="shared" si="11"/>
        <v>-379568.62596568128</v>
      </c>
      <c r="L66" s="65">
        <f t="shared" si="11"/>
        <v>-396952.70403642778</v>
      </c>
      <c r="M66" s="131"/>
    </row>
    <row r="67" spans="1:13" x14ac:dyDescent="0.2">
      <c r="A67" s="66" t="s">
        <v>283</v>
      </c>
      <c r="C67" s="61">
        <f>-($B$25)*$B$28/$B$27</f>
        <v>-2421310.4649999999</v>
      </c>
      <c r="D67" s="61">
        <f>C67</f>
        <v>-2421310.4649999999</v>
      </c>
      <c r="E67" s="61">
        <f t="shared" ref="E67:L67" si="12">D67</f>
        <v>-2421310.4649999999</v>
      </c>
      <c r="F67" s="61">
        <f t="shared" si="12"/>
        <v>-2421310.4649999999</v>
      </c>
      <c r="G67" s="61">
        <f t="shared" si="12"/>
        <v>-2421310.4649999999</v>
      </c>
      <c r="H67" s="61">
        <f t="shared" si="12"/>
        <v>-2421310.4649999999</v>
      </c>
      <c r="I67" s="61">
        <f t="shared" si="12"/>
        <v>-2421310.4649999999</v>
      </c>
      <c r="J67" s="61">
        <f t="shared" si="12"/>
        <v>-2421310.4649999999</v>
      </c>
      <c r="K67" s="61">
        <f t="shared" si="12"/>
        <v>-2421310.4649999999</v>
      </c>
      <c r="L67" s="61">
        <f t="shared" si="12"/>
        <v>-2421310.4649999999</v>
      </c>
      <c r="M67" s="131"/>
    </row>
    <row r="68" spans="1:13" ht="28.5" x14ac:dyDescent="0.2">
      <c r="A68" s="67" t="s">
        <v>284</v>
      </c>
      <c r="B68" s="65">
        <f t="shared" ref="B68:J68" si="13">B66+B67</f>
        <v>0</v>
      </c>
      <c r="C68" s="65">
        <f>C66+C67</f>
        <v>-2686589.3307318371</v>
      </c>
      <c r="D68" s="65">
        <f>D66+D67</f>
        <v>-2698738.9874656321</v>
      </c>
      <c r="E68" s="65">
        <f t="shared" si="13"/>
        <v>-2711445.0931963795</v>
      </c>
      <c r="F68" s="65">
        <f>F66+C67</f>
        <v>-2724733.1330462508</v>
      </c>
      <c r="G68" s="65">
        <f t="shared" si="13"/>
        <v>-2738629.7593449354</v>
      </c>
      <c r="H68" s="65">
        <f t="shared" si="13"/>
        <v>-2753162.8450872363</v>
      </c>
      <c r="I68" s="65">
        <f t="shared" si="13"/>
        <v>-2768361.5398390023</v>
      </c>
      <c r="J68" s="65">
        <f t="shared" si="13"/>
        <v>-2784256.3282035263</v>
      </c>
      <c r="K68" s="65">
        <f>K66+K67</f>
        <v>-2800879.0909656812</v>
      </c>
      <c r="L68" s="65">
        <f>L66+L67</f>
        <v>-2818263.1690364275</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-2686589.3307318371</v>
      </c>
      <c r="D70" s="65">
        <f t="shared" si="15"/>
        <v>-2698738.9874656321</v>
      </c>
      <c r="E70" s="65">
        <f t="shared" si="15"/>
        <v>-2711445.0931963795</v>
      </c>
      <c r="F70" s="65">
        <f t="shared" si="15"/>
        <v>-2724733.1330462508</v>
      </c>
      <c r="G70" s="65">
        <f t="shared" si="15"/>
        <v>-2738629.7593449354</v>
      </c>
      <c r="H70" s="65">
        <f t="shared" si="15"/>
        <v>-2753162.8450872363</v>
      </c>
      <c r="I70" s="65">
        <f t="shared" si="15"/>
        <v>-2768361.5398390023</v>
      </c>
      <c r="J70" s="65">
        <f t="shared" si="15"/>
        <v>-2784256.3282035263</v>
      </c>
      <c r="K70" s="65">
        <f t="shared" si="15"/>
        <v>-2800879.0909656812</v>
      </c>
      <c r="L70" s="65">
        <f t="shared" si="15"/>
        <v>-2818263.1690364275</v>
      </c>
      <c r="M70" s="131"/>
    </row>
    <row r="71" spans="1:13" x14ac:dyDescent="0.2">
      <c r="A71" s="66" t="s">
        <v>281</v>
      </c>
      <c r="B71" s="61">
        <f t="shared" ref="B71:L71" si="16">-B70*$B$36</f>
        <v>0</v>
      </c>
      <c r="C71" s="61">
        <f t="shared" si="16"/>
        <v>537317.86614636739</v>
      </c>
      <c r="D71" s="61">
        <f t="shared" si="16"/>
        <v>539747.79749312648</v>
      </c>
      <c r="E71" s="61">
        <f t="shared" si="16"/>
        <v>542289.01863927592</v>
      </c>
      <c r="F71" s="61">
        <f t="shared" si="16"/>
        <v>544946.6266092502</v>
      </c>
      <c r="G71" s="61">
        <f t="shared" si="16"/>
        <v>547725.95186898706</v>
      </c>
      <c r="H71" s="61">
        <f t="shared" si="16"/>
        <v>550632.5690174473</v>
      </c>
      <c r="I71" s="61">
        <f t="shared" si="16"/>
        <v>553672.30796780053</v>
      </c>
      <c r="J71" s="61">
        <f t="shared" si="16"/>
        <v>556851.26564070524</v>
      </c>
      <c r="K71" s="61">
        <f t="shared" si="16"/>
        <v>560175.81819313625</v>
      </c>
      <c r="L71" s="61">
        <f t="shared" si="16"/>
        <v>563652.63380728557</v>
      </c>
      <c r="M71" s="131"/>
    </row>
    <row r="72" spans="1:13" ht="15" thickBot="1" x14ac:dyDescent="0.25">
      <c r="A72" s="69" t="s">
        <v>286</v>
      </c>
      <c r="B72" s="70">
        <f t="shared" ref="B72:L72" si="17">B70+B71</f>
        <v>0</v>
      </c>
      <c r="C72" s="70">
        <f t="shared" si="17"/>
        <v>-2149271.4645854696</v>
      </c>
      <c r="D72" s="70">
        <f t="shared" si="17"/>
        <v>-2158991.1899725059</v>
      </c>
      <c r="E72" s="70">
        <f t="shared" si="17"/>
        <v>-2169156.0745571037</v>
      </c>
      <c r="F72" s="70">
        <f t="shared" si="17"/>
        <v>-2179786.5064370008</v>
      </c>
      <c r="G72" s="70">
        <f t="shared" si="17"/>
        <v>-2190903.8074759482</v>
      </c>
      <c r="H72" s="70">
        <f t="shared" si="17"/>
        <v>-2202530.2760697892</v>
      </c>
      <c r="I72" s="70">
        <f t="shared" si="17"/>
        <v>-2214689.2318712017</v>
      </c>
      <c r="J72" s="70">
        <f t="shared" si="17"/>
        <v>-2227405.062562821</v>
      </c>
      <c r="K72" s="70">
        <f t="shared" si="17"/>
        <v>-2240703.272772545</v>
      </c>
      <c r="L72" s="70">
        <f t="shared" si="17"/>
        <v>-2254610.5352291418</v>
      </c>
      <c r="M72" s="131"/>
    </row>
    <row r="73" spans="1:13" s="224" customFormat="1" ht="16.5" thickBot="1" x14ac:dyDescent="0.25">
      <c r="A73" s="222"/>
      <c r="B73" s="223">
        <v>0.5</v>
      </c>
      <c r="C73" s="223">
        <f>B73+1</f>
        <v>1.5</v>
      </c>
      <c r="D73" s="223">
        <f t="shared" ref="D73:L73" si="18">C73+1</f>
        <v>2.5</v>
      </c>
      <c r="E73" s="223">
        <f t="shared" si="18"/>
        <v>3.5</v>
      </c>
      <c r="F73" s="223">
        <f t="shared" si="18"/>
        <v>4.5</v>
      </c>
      <c r="G73" s="223">
        <f t="shared" si="18"/>
        <v>5.5</v>
      </c>
      <c r="H73" s="223">
        <f t="shared" si="18"/>
        <v>6.5</v>
      </c>
      <c r="I73" s="223">
        <f t="shared" si="18"/>
        <v>7.5</v>
      </c>
      <c r="J73" s="223">
        <f t="shared" si="18"/>
        <v>8.5</v>
      </c>
      <c r="K73" s="223">
        <f t="shared" si="18"/>
        <v>9.5</v>
      </c>
      <c r="L73" s="223">
        <f t="shared" si="18"/>
        <v>10.5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-2686589.3307318371</v>
      </c>
      <c r="D75" s="65">
        <f>D68</f>
        <v>-2698738.9874656321</v>
      </c>
      <c r="E75" s="65">
        <f t="shared" si="20"/>
        <v>-2711445.0931963795</v>
      </c>
      <c r="F75" s="65">
        <f t="shared" si="20"/>
        <v>-2724733.1330462508</v>
      </c>
      <c r="G75" s="65">
        <f t="shared" si="20"/>
        <v>-2738629.7593449354</v>
      </c>
      <c r="H75" s="65">
        <f t="shared" si="20"/>
        <v>-2753162.8450872363</v>
      </c>
      <c r="I75" s="65">
        <f t="shared" si="20"/>
        <v>-2768361.5398390023</v>
      </c>
      <c r="J75" s="65">
        <f t="shared" si="20"/>
        <v>-2784256.3282035263</v>
      </c>
      <c r="K75" s="65">
        <f t="shared" si="20"/>
        <v>-2800879.0909656812</v>
      </c>
      <c r="L75" s="65">
        <f t="shared" si="20"/>
        <v>-2818263.1690364275</v>
      </c>
      <c r="M75" s="131"/>
    </row>
    <row r="76" spans="1:13" x14ac:dyDescent="0.2">
      <c r="A76" s="66" t="s">
        <v>283</v>
      </c>
      <c r="B76" s="61">
        <f t="shared" ref="B76:K76" si="21">-B67</f>
        <v>0</v>
      </c>
      <c r="C76" s="61">
        <f>-C67</f>
        <v>2421310.4649999999</v>
      </c>
      <c r="D76" s="61">
        <f t="shared" si="21"/>
        <v>2421310.4649999999</v>
      </c>
      <c r="E76" s="61">
        <f t="shared" si="21"/>
        <v>2421310.4649999999</v>
      </c>
      <c r="F76" s="61">
        <f>-C67</f>
        <v>2421310.4649999999</v>
      </c>
      <c r="G76" s="61">
        <f t="shared" si="21"/>
        <v>2421310.4649999999</v>
      </c>
      <c r="H76" s="61">
        <f t="shared" si="21"/>
        <v>2421310.4649999999</v>
      </c>
      <c r="I76" s="61">
        <f t="shared" si="21"/>
        <v>2421310.4649999999</v>
      </c>
      <c r="J76" s="61">
        <f t="shared" si="21"/>
        <v>2421310.4649999999</v>
      </c>
      <c r="K76" s="61">
        <f t="shared" si="21"/>
        <v>2421310.4649999999</v>
      </c>
      <c r="L76" s="61">
        <f>-L67</f>
        <v>2421310.4649999999</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f>IF(((SUM($B$59:B59)+SUM($B$61:B64))+SUM($B$81:B81))&lt;0,((SUM($B$59:B59)+SUM($B$61:B64))+SUM($B$81:B81))*0.2-SUM($A$79:A79),IF(SUM(A$79:$A79)&lt;0,0-SUM(A$79:$A79),0))</f>
        <v>-4842620.93</v>
      </c>
      <c r="C79" s="61">
        <f>IF(((SUM($B$59:C59)+SUM($B$61:C64))+SUM($B$81:C81))&lt;0,((SUM($B$59:C59)+SUM($B$61:C64))+SUM($B$81:C81))*0.2-SUM($A$79:B79),IF(SUM(B$79:$B79)&lt;0,0-SUM(B$79:$B79),0))</f>
        <v>-53055.773146367632</v>
      </c>
      <c r="D79" s="61">
        <f>IF(((SUM($B$59:D59)+SUM($B$61:D64))+SUM($B$81:D81))&lt;0,((SUM($B$59:D59)+SUM($B$61:D64))+SUM($B$81:D81))*0.2-SUM($A$79:C79),IF(SUM($B$79:C79)&lt;0,0-SUM($B$79:C79),0))</f>
        <v>-55485.704493126832</v>
      </c>
      <c r="E79" s="61">
        <f>IF(((SUM($B$59:E59)+SUM($B$61:E64))+SUM($B$81:E81))&lt;0,((SUM($B$59:E59)+SUM($B$61:E64))+SUM($B$81:E81))*0.2-SUM($A$79:D79),IF(SUM($B$79:D79)&lt;0,0-SUM($B$79:D79),0))</f>
        <v>-58026.925639275461</v>
      </c>
      <c r="F79" s="61">
        <f>IF(((SUM($B$59:F59)+SUM($B$61:F64))+SUM($B$81:F81))&lt;0,((SUM($B$59:F59)+SUM($B$61:F64))+SUM($B$81:F81))*0.2-SUM($A$79:E79),IF(SUM($B$79:E79)&lt;0,0-SUM($B$79:E79),0))</f>
        <v>-60684.53360925056</v>
      </c>
      <c r="G79" s="61">
        <f>IF(((SUM($B$59:G59)+SUM($B$61:G64))+SUM($B$81:G81))&lt;0,((SUM($B$59:G59)+SUM($B$61:G64))+SUM($B$81:G81))*0.2-SUM($A$79:F79),IF(SUM($B$79:F79)&lt;0,0-SUM($B$79:F79),0))</f>
        <v>-63463.8588689873</v>
      </c>
      <c r="H79" s="61">
        <f>IF(((SUM($B$59:H59)+SUM($B$61:H64))+SUM($B$81:H81))&lt;0,((SUM($B$59:H59)+SUM($B$61:H64))+SUM($B$81:H81))*0.2-SUM($A$79:G79),IF(SUM($B$79:G79)&lt;0,0-SUM($B$79:G79),0))</f>
        <v>-66370.476017447188</v>
      </c>
      <c r="I79" s="61">
        <f>IF(((SUM($B$59:I59)+SUM($B$61:I64))+SUM($B$81:I81))&lt;0,((SUM($B$59:I59)+SUM($B$61:I64))+SUM($B$81:I81))*0.2-SUM($A$79:H79),IF(SUM($B$79:H79)&lt;0,0-SUM($B$79:H79),0))</f>
        <v>-69410.214967800304</v>
      </c>
      <c r="J79" s="61">
        <f>IF(((SUM($B$59:J59)+SUM($B$61:J64))+SUM($B$81:J81))&lt;0,((SUM($B$59:J59)+SUM($B$61:J64))+SUM($B$81:J81))*0.2-SUM($A$79:I79),IF(SUM($B$79:I79)&lt;0,0-SUM($B$79:I79),0))</f>
        <v>-72589.172640705481</v>
      </c>
      <c r="K79" s="61">
        <f>IF(((SUM($B$59:K59)+SUM($B$61:K64))+SUM($B$81:K81))&lt;0,((SUM($B$59:K59)+SUM($B$61:K64))+SUM($B$81:K81))*0.2-SUM($A$79:J79),IF(SUM($B$79:J79)&lt;0,0-SUM($B$79:J79),0))</f>
        <v>-75913.725193136372</v>
      </c>
      <c r="L79" s="61">
        <f>IF(((SUM($B$59:L59)+SUM($B$61:L64))+SUM($B$81:L81))&lt;0,((SUM($B$59:L59)+SUM($B$61:L64))+SUM($B$81:L81))*0.2-SUM($A$79:K79),IF(SUM($B$79:K79)&lt;0,0-SUM($B$79:K79),0))</f>
        <v>-79390.540807285346</v>
      </c>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555</v>
      </c>
      <c r="B81" s="61">
        <f>'6.2. Паспорт фин осв ввод'!L30*-1000000</f>
        <v>-24213104.649999999</v>
      </c>
      <c r="C81" s="61">
        <f>'6.2. Паспорт фин осв ввод'!H30*-1*1000000</f>
        <v>0</v>
      </c>
      <c r="D81" s="61"/>
      <c r="E81" s="61"/>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-29055725.579999998</v>
      </c>
      <c r="C83" s="65">
        <f t="shared" ref="C83:L83" si="25">SUM(C75:C82)</f>
        <v>-318334.63887820486</v>
      </c>
      <c r="D83" s="65">
        <f t="shared" si="25"/>
        <v>-332914.22695875913</v>
      </c>
      <c r="E83" s="65">
        <f t="shared" si="25"/>
        <v>-348161.5538356551</v>
      </c>
      <c r="F83" s="65">
        <f t="shared" si="25"/>
        <v>-364107.2016555015</v>
      </c>
      <c r="G83" s="65">
        <f t="shared" si="25"/>
        <v>-380783.15321392287</v>
      </c>
      <c r="H83" s="65">
        <f t="shared" si="25"/>
        <v>-398222.8561046836</v>
      </c>
      <c r="I83" s="65">
        <f t="shared" si="25"/>
        <v>-416461.28980680276</v>
      </c>
      <c r="J83" s="65">
        <f t="shared" si="25"/>
        <v>-435535.03584423196</v>
      </c>
      <c r="K83" s="65">
        <f t="shared" si="25"/>
        <v>-455482.35115881776</v>
      </c>
      <c r="L83" s="65">
        <f t="shared" si="25"/>
        <v>-476343.24484371301</v>
      </c>
      <c r="M83" s="131"/>
    </row>
    <row r="84" spans="1:13" ht="14.25" x14ac:dyDescent="0.2">
      <c r="A84" s="67" t="s">
        <v>276</v>
      </c>
      <c r="B84" s="65">
        <f>SUM($B$83:B83)</f>
        <v>-29055725.579999998</v>
      </c>
      <c r="C84" s="65">
        <f>SUM($B$83:C83)</f>
        <v>-29374060.218878202</v>
      </c>
      <c r="D84" s="65">
        <f>SUM($B$83:D83)</f>
        <v>-29706974.445836961</v>
      </c>
      <c r="E84" s="65">
        <f>SUM($B$83:E83)</f>
        <v>-30055135.999672618</v>
      </c>
      <c r="F84" s="65">
        <f>SUM($B$83:F83)</f>
        <v>-30419243.201328121</v>
      </c>
      <c r="G84" s="65">
        <f>SUM($B$83:G83)</f>
        <v>-30800026.354542043</v>
      </c>
      <c r="H84" s="65">
        <f>SUM($B$83:H83)</f>
        <v>-31198249.210646726</v>
      </c>
      <c r="I84" s="65">
        <f>SUM($B$83:I83)</f>
        <v>-31614710.500453528</v>
      </c>
      <c r="J84" s="65">
        <f>SUM($B$83:J83)</f>
        <v>-32050245.536297761</v>
      </c>
      <c r="K84" s="65">
        <f>SUM($B$83:K83)</f>
        <v>-32505727.887456577</v>
      </c>
      <c r="L84" s="65">
        <f>SUM($B$83:L83)</f>
        <v>-32982071.132300291</v>
      </c>
      <c r="M84" s="131"/>
    </row>
    <row r="85" spans="1:13" x14ac:dyDescent="0.2">
      <c r="A85" s="66" t="s">
        <v>494</v>
      </c>
      <c r="B85" s="71">
        <f>1/POWER((1+$B$44),B73)</f>
        <v>0.94503775855665906</v>
      </c>
      <c r="C85" s="71">
        <f t="shared" ref="C85:L85" si="26">1/POWER((1+$B$44),C73)</f>
        <v>0.84400978704711893</v>
      </c>
      <c r="D85" s="71">
        <f t="shared" si="26"/>
        <v>0.75378207291874522</v>
      </c>
      <c r="E85" s="71">
        <f t="shared" si="26"/>
        <v>0.67320002939961177</v>
      </c>
      <c r="F85" s="71">
        <f t="shared" si="26"/>
        <v>0.60123249924052136</v>
      </c>
      <c r="G85" s="71">
        <f t="shared" si="26"/>
        <v>0.53695855965037187</v>
      </c>
      <c r="H85" s="71">
        <f t="shared" si="26"/>
        <v>0.47955573783189431</v>
      </c>
      <c r="I85" s="71">
        <f t="shared" si="26"/>
        <v>0.4282894863194554</v>
      </c>
      <c r="J85" s="71">
        <f t="shared" si="26"/>
        <v>0.38250378344150709</v>
      </c>
      <c r="K85" s="71">
        <f t="shared" si="26"/>
        <v>0.34161273862776381</v>
      </c>
      <c r="L85" s="71">
        <f t="shared" si="26"/>
        <v>0.30509309513955868</v>
      </c>
      <c r="M85" s="131"/>
    </row>
    <row r="86" spans="1:13" ht="28.5" x14ac:dyDescent="0.2">
      <c r="A86" s="64" t="s">
        <v>275</v>
      </c>
      <c r="B86" s="65">
        <f>B83*B85</f>
        <v>-27458757.775360581</v>
      </c>
      <c r="C86" s="65">
        <f>C83*C85</f>
        <v>-268677.55076931522</v>
      </c>
      <c r="D86" s="65">
        <f t="shared" ref="D86:L86" si="27">D83*D85</f>
        <v>-250944.77610111507</v>
      </c>
      <c r="E86" s="65">
        <f t="shared" si="27"/>
        <v>-234382.36827797751</v>
      </c>
      <c r="F86" s="65">
        <f t="shared" si="27"/>
        <v>-218913.08284280967</v>
      </c>
      <c r="G86" s="65">
        <f t="shared" si="27"/>
        <v>-204464.7734888749</v>
      </c>
      <c r="H86" s="65">
        <f t="shared" si="27"/>
        <v>-190970.05558080581</v>
      </c>
      <c r="I86" s="65">
        <f t="shared" si="27"/>
        <v>-178365.99188329341</v>
      </c>
      <c r="J86" s="65">
        <f t="shared" si="27"/>
        <v>-166593.79903175114</v>
      </c>
      <c r="K86" s="65">
        <f t="shared" si="27"/>
        <v>-155598.57337597656</v>
      </c>
      <c r="L86" s="65">
        <f t="shared" si="27"/>
        <v>-145329.03491818902</v>
      </c>
      <c r="M86" s="131"/>
    </row>
    <row r="87" spans="1:13" ht="14.25" x14ac:dyDescent="0.2">
      <c r="A87" s="64" t="s">
        <v>274</v>
      </c>
      <c r="B87" s="65">
        <f>SUM($B$86:B86)</f>
        <v>-27458757.775360581</v>
      </c>
      <c r="C87" s="65">
        <f>SUM($B$86:C86)</f>
        <v>-27727435.326129895</v>
      </c>
      <c r="D87" s="65">
        <f>SUM($B$86:D86)</f>
        <v>-27978380.102231011</v>
      </c>
      <c r="E87" s="65">
        <f>SUM($B$86:E86)</f>
        <v>-28212762.470508989</v>
      </c>
      <c r="F87" s="65">
        <f>SUM($B$86:F86)</f>
        <v>-28431675.553351797</v>
      </c>
      <c r="G87" s="65">
        <f>SUM($B$86:G86)</f>
        <v>-28636140.326840673</v>
      </c>
      <c r="H87" s="65">
        <f>SUM($B$86:H86)</f>
        <v>-28827110.382421479</v>
      </c>
      <c r="I87" s="65">
        <f>SUM($B$86:I86)</f>
        <v>-29005476.374304771</v>
      </c>
      <c r="J87" s="65">
        <f>SUM($B$86:J86)</f>
        <v>-29172070.173336521</v>
      </c>
      <c r="K87" s="65">
        <f>SUM($B$86:K86)</f>
        <v>-29327668.746712498</v>
      </c>
      <c r="L87" s="65">
        <f>SUM($B$86:L86)</f>
        <v>-29472997.781630687</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2025</v>
      </c>
      <c r="C91" s="166">
        <f>B91+1</f>
        <v>2026</v>
      </c>
      <c r="D91" s="68">
        <f t="shared" ref="D91:L91" si="30">C91+1</f>
        <v>2027</v>
      </c>
      <c r="E91" s="68">
        <f t="shared" si="30"/>
        <v>2028</v>
      </c>
      <c r="F91" s="68">
        <f t="shared" si="30"/>
        <v>2029</v>
      </c>
      <c r="G91" s="68">
        <f t="shared" si="30"/>
        <v>2030</v>
      </c>
      <c r="H91" s="68">
        <f t="shared" si="30"/>
        <v>2031</v>
      </c>
      <c r="I91" s="68">
        <f t="shared" si="30"/>
        <v>2032</v>
      </c>
      <c r="J91" s="68">
        <f t="shared" si="30"/>
        <v>2033</v>
      </c>
      <c r="K91" s="68">
        <f t="shared" si="30"/>
        <v>2034</v>
      </c>
      <c r="L91" s="68">
        <f t="shared" si="30"/>
        <v>2035</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17" t="s">
        <v>495</v>
      </c>
      <c r="B97" s="317"/>
      <c r="C97" s="317"/>
      <c r="D97" s="317"/>
      <c r="E97" s="317"/>
      <c r="F97" s="317"/>
      <c r="G97" s="317"/>
      <c r="H97" s="317"/>
      <c r="I97" s="317"/>
      <c r="J97" s="317"/>
      <c r="K97" s="317"/>
      <c r="L97" s="317"/>
    </row>
    <row r="98" spans="1:36" hidden="1" x14ac:dyDescent="0.2">
      <c r="C98" s="167"/>
    </row>
    <row r="99" spans="1:36" ht="12.75" hidden="1" x14ac:dyDescent="0.2">
      <c r="A99" s="168"/>
      <c r="B99" s="131"/>
      <c r="C99" s="131"/>
      <c r="D99" s="131"/>
      <c r="E99" s="131"/>
      <c r="F99" s="131"/>
      <c r="G99" s="131"/>
      <c r="H99" s="131"/>
      <c r="I99" s="131"/>
      <c r="J99" s="131"/>
      <c r="K99" s="131"/>
      <c r="L99" s="131"/>
      <c r="M99" s="131"/>
    </row>
    <row r="100" spans="1:36" hidden="1" x14ac:dyDescent="0.2">
      <c r="A100" s="169" t="s">
        <v>496</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c r="N101" s="170">
        <f t="shared" ref="N101" si="32">M101+1</f>
        <v>2034</v>
      </c>
      <c r="O101" s="170">
        <f t="shared" ref="O101" si="33">N101+1</f>
        <v>2035</v>
      </c>
      <c r="P101" s="170">
        <f t="shared" ref="P101" si="34">O101+1</f>
        <v>2036</v>
      </c>
      <c r="Q101" s="170">
        <f t="shared" ref="Q101" si="35">P101+1</f>
        <v>2037</v>
      </c>
    </row>
    <row r="102" spans="1:36" ht="12.75" hidden="1" x14ac:dyDescent="0.2">
      <c r="A102" s="169" t="s">
        <v>497</v>
      </c>
      <c r="B102" s="258">
        <v>0.14631427330593999</v>
      </c>
      <c r="C102" s="258">
        <v>6.9688748240430004E-2</v>
      </c>
      <c r="D102" s="258">
        <v>5.2726091890100003E-2</v>
      </c>
      <c r="E102" s="258">
        <v>4.7619843182130001E-2</v>
      </c>
      <c r="F102" s="258">
        <v>4.5799565299999997E-2</v>
      </c>
      <c r="G102" s="258">
        <f t="shared" ref="G102:K102" si="36">F102</f>
        <v>4.5799565299999997E-2</v>
      </c>
      <c r="H102" s="258">
        <f t="shared" si="36"/>
        <v>4.5799565299999997E-2</v>
      </c>
      <c r="I102" s="258">
        <f t="shared" si="36"/>
        <v>4.5799565299999997E-2</v>
      </c>
      <c r="J102" s="258">
        <f t="shared" si="36"/>
        <v>4.5799565299999997E-2</v>
      </c>
      <c r="K102" s="258">
        <f t="shared" si="36"/>
        <v>4.5799565299999997E-2</v>
      </c>
      <c r="L102" s="171">
        <f t="shared" ref="L102:M102" si="37">K102</f>
        <v>4.5799565299999997E-2</v>
      </c>
      <c r="M102" s="171">
        <f t="shared" si="37"/>
        <v>4.5799565299999997E-2</v>
      </c>
      <c r="N102" s="171">
        <f t="shared" ref="N102" si="38">M102</f>
        <v>4.5799565299999997E-2</v>
      </c>
      <c r="O102" s="171">
        <f t="shared" ref="O102" si="39">N102</f>
        <v>4.5799565299999997E-2</v>
      </c>
      <c r="P102" s="171">
        <f t="shared" ref="P102" si="40">O102</f>
        <v>4.5799565299999997E-2</v>
      </c>
      <c r="Q102" s="171">
        <f t="shared" ref="Q102" si="41">P102</f>
        <v>4.5799565299999997E-2</v>
      </c>
    </row>
    <row r="103" spans="1:36" s="130" customFormat="1" ht="15" hidden="1" x14ac:dyDescent="0.2">
      <c r="A103" s="169" t="s">
        <v>498</v>
      </c>
      <c r="B103" s="163">
        <f>B102</f>
        <v>0.14631427330593999</v>
      </c>
      <c r="C103" s="163">
        <f t="shared" ref="C103:M103" si="42">(1+B103)*(1+C102)-1</f>
        <v>0.22619948010276913</v>
      </c>
      <c r="D103" s="163">
        <f t="shared" si="42"/>
        <v>0.29085218656626055</v>
      </c>
      <c r="E103" s="258">
        <v>4.7619843182130001E-2</v>
      </c>
      <c r="F103" s="163">
        <f t="shared" si="42"/>
        <v>9.5600376599525694E-2</v>
      </c>
      <c r="G103" s="163">
        <f t="shared" si="42"/>
        <v>0.14577839759030042</v>
      </c>
      <c r="H103" s="163">
        <f t="shared" si="42"/>
        <v>0.19825455013006676</v>
      </c>
      <c r="I103" s="163">
        <f t="shared" si="42"/>
        <v>0.25313408764477097</v>
      </c>
      <c r="J103" s="163">
        <f t="shared" si="42"/>
        <v>0.31052708412151375</v>
      </c>
      <c r="K103" s="163">
        <f t="shared" si="42"/>
        <v>0.3705486548881558</v>
      </c>
      <c r="L103" s="163">
        <f t="shared" si="42"/>
        <v>0.43331918750453324</v>
      </c>
      <c r="M103" s="163">
        <f t="shared" si="42"/>
        <v>0.49896458322839021</v>
      </c>
      <c r="N103" s="163">
        <f t="shared" ref="N103" si="43">(1+M103)*(1+N102)-1</f>
        <v>0.56761650954034626</v>
      </c>
      <c r="O103" s="163">
        <f t="shared" ref="O103" si="44">(1+N103)*(1+O102)-1</f>
        <v>0.63941266423439758</v>
      </c>
      <c r="P103" s="163">
        <f t="shared" ref="P103" si="45">(1+O103)*(1+P102)-1</f>
        <v>0.71449705160364796</v>
      </c>
      <c r="Q103" s="163">
        <f t="shared" ref="Q103" si="46">(1+P103)*(1+Q102)-1</f>
        <v>0.79302027127522678</v>
      </c>
    </row>
    <row r="104" spans="1:36" ht="12.75" hidden="1" x14ac:dyDescent="0.2">
      <c r="A104" s="168"/>
      <c r="B104" s="131"/>
      <c r="C104" s="131"/>
      <c r="D104" s="131"/>
      <c r="E104" s="131"/>
      <c r="F104" s="131"/>
      <c r="G104" s="131"/>
      <c r="H104" s="131"/>
      <c r="I104" s="131"/>
      <c r="J104" s="131"/>
      <c r="K104" s="131"/>
      <c r="L104" s="131"/>
      <c r="M104" s="131"/>
    </row>
    <row r="105" spans="1:36" ht="12.75" hidden="1" x14ac:dyDescent="0.2">
      <c r="A105" s="168"/>
      <c r="B105" s="131"/>
      <c r="C105" s="131"/>
      <c r="D105" s="131"/>
      <c r="E105" s="131"/>
      <c r="F105" s="131"/>
      <c r="G105" s="131"/>
      <c r="H105" s="131"/>
      <c r="I105" s="131"/>
      <c r="J105" s="131"/>
      <c r="K105" s="131"/>
      <c r="L105" s="131"/>
      <c r="M105" s="131"/>
    </row>
    <row r="106" spans="1:36" ht="12.75" hidden="1" x14ac:dyDescent="0.2">
      <c r="A106" s="168"/>
      <c r="B106" s="131"/>
      <c r="C106" s="131"/>
      <c r="D106" s="131"/>
      <c r="E106" s="131"/>
      <c r="F106" s="131"/>
      <c r="G106" s="131"/>
      <c r="H106" s="131"/>
      <c r="I106" s="131"/>
      <c r="J106" s="131"/>
      <c r="K106" s="131"/>
      <c r="L106" s="131"/>
      <c r="M106" s="131"/>
    </row>
    <row r="107" spans="1:36" ht="12.75" hidden="1" x14ac:dyDescent="0.2">
      <c r="A107" s="168"/>
      <c r="B107" s="131"/>
      <c r="C107" s="131"/>
      <c r="D107" s="131"/>
      <c r="E107" s="131"/>
      <c r="F107" s="131"/>
      <c r="G107" s="131"/>
      <c r="H107" s="131"/>
      <c r="I107" s="131"/>
      <c r="J107" s="131"/>
      <c r="K107" s="131"/>
      <c r="L107" s="131"/>
      <c r="M107" s="131"/>
    </row>
    <row r="108" spans="1:36" ht="12.75" hidden="1" x14ac:dyDescent="0.2">
      <c r="A108" s="168"/>
      <c r="B108" s="131"/>
      <c r="C108" s="131"/>
      <c r="D108" s="131"/>
      <c r="E108" s="131"/>
      <c r="F108" s="131"/>
      <c r="G108" s="131"/>
      <c r="H108" s="131"/>
      <c r="I108" s="131"/>
      <c r="J108" s="131"/>
      <c r="K108" s="131"/>
      <c r="L108" s="131"/>
      <c r="M108" s="131"/>
    </row>
    <row r="109" spans="1:36" ht="12.75" hidden="1" x14ac:dyDescent="0.2">
      <c r="A109" s="168"/>
      <c r="B109" s="131"/>
      <c r="C109" s="131"/>
      <c r="D109" s="131"/>
      <c r="E109" s="131"/>
      <c r="F109" s="131"/>
      <c r="G109" s="131"/>
      <c r="H109" s="131"/>
      <c r="I109" s="131"/>
      <c r="J109" s="131"/>
      <c r="K109" s="131"/>
      <c r="L109" s="131"/>
      <c r="M109" s="131"/>
    </row>
    <row r="110" spans="1:36" ht="12.75" hidden="1" x14ac:dyDescent="0.2">
      <c r="A110" s="168"/>
      <c r="B110" s="131"/>
      <c r="C110" s="131"/>
      <c r="D110" s="131"/>
      <c r="E110" s="131"/>
      <c r="F110" s="131"/>
      <c r="G110" s="131"/>
      <c r="H110" s="131"/>
      <c r="I110" s="131"/>
      <c r="J110" s="131"/>
      <c r="K110" s="131"/>
      <c r="L110" s="131"/>
      <c r="M110" s="131"/>
    </row>
    <row r="111" spans="1:36" ht="12.75" hidden="1" x14ac:dyDescent="0.2">
      <c r="A111" s="168"/>
      <c r="B111" s="131"/>
      <c r="C111" s="131"/>
      <c r="D111" s="131"/>
      <c r="E111" s="131"/>
      <c r="F111" s="131"/>
      <c r="G111" s="131"/>
      <c r="H111" s="131"/>
      <c r="I111" s="131"/>
      <c r="J111" s="131"/>
      <c r="K111" s="131"/>
      <c r="L111" s="131"/>
      <c r="M111" s="131"/>
    </row>
    <row r="112" spans="1:36" ht="12.75"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I26" sqref="I26"/>
    </sheetView>
  </sheetViews>
  <sheetFormatPr defaultRowHeight="15.75" x14ac:dyDescent="0.25"/>
  <cols>
    <col min="1" max="1" width="9.140625" style="8"/>
    <col min="2" max="2" width="41.710937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64" t="str">
        <f>'2. паспорт  ТП'!A4:S4</f>
        <v>Год раскрытия информации: 2025 год</v>
      </c>
      <c r="B5" s="264"/>
      <c r="C5" s="264"/>
      <c r="D5" s="264"/>
      <c r="E5" s="264"/>
      <c r="F5" s="264"/>
      <c r="G5" s="264"/>
      <c r="H5" s="264"/>
      <c r="I5" s="264"/>
      <c r="J5" s="264"/>
      <c r="K5" s="264"/>
      <c r="L5" s="264"/>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68" t="s">
        <v>7</v>
      </c>
      <c r="B7" s="268"/>
      <c r="C7" s="268"/>
      <c r="D7" s="268"/>
      <c r="E7" s="268"/>
      <c r="F7" s="268"/>
      <c r="G7" s="268"/>
      <c r="H7" s="268"/>
      <c r="I7" s="268"/>
      <c r="J7" s="268"/>
      <c r="K7" s="268"/>
      <c r="L7" s="268"/>
    </row>
    <row r="8" spans="1:44" ht="18.75" x14ac:dyDescent="0.25">
      <c r="A8" s="268"/>
      <c r="B8" s="268"/>
      <c r="C8" s="268"/>
      <c r="D8" s="268"/>
      <c r="E8" s="268"/>
      <c r="F8" s="268"/>
      <c r="G8" s="268"/>
      <c r="H8" s="268"/>
      <c r="I8" s="268"/>
      <c r="J8" s="268"/>
      <c r="K8" s="268"/>
      <c r="L8" s="268"/>
    </row>
    <row r="9" spans="1:44" x14ac:dyDescent="0.25">
      <c r="A9" s="271" t="str">
        <f>'1. паспорт местоположение'!A9:C9</f>
        <v>Акционерное общество "Россети Янтарь" ДЗО  ПАО "Россети"</v>
      </c>
      <c r="B9" s="271"/>
      <c r="C9" s="271"/>
      <c r="D9" s="271"/>
      <c r="E9" s="271"/>
      <c r="F9" s="271"/>
      <c r="G9" s="271"/>
      <c r="H9" s="271"/>
      <c r="I9" s="271"/>
      <c r="J9" s="271"/>
      <c r="K9" s="271"/>
      <c r="L9" s="271"/>
    </row>
    <row r="10" spans="1:44" x14ac:dyDescent="0.25">
      <c r="A10" s="265" t="s">
        <v>6</v>
      </c>
      <c r="B10" s="265"/>
      <c r="C10" s="265"/>
      <c r="D10" s="265"/>
      <c r="E10" s="265"/>
      <c r="F10" s="265"/>
      <c r="G10" s="265"/>
      <c r="H10" s="265"/>
      <c r="I10" s="265"/>
      <c r="J10" s="265"/>
      <c r="K10" s="265"/>
      <c r="L10" s="265"/>
    </row>
    <row r="11" spans="1:44" ht="18.75" x14ac:dyDescent="0.25">
      <c r="A11" s="268"/>
      <c r="B11" s="268"/>
      <c r="C11" s="268"/>
      <c r="D11" s="268"/>
      <c r="E11" s="268"/>
      <c r="F11" s="268"/>
      <c r="G11" s="268"/>
      <c r="H11" s="268"/>
      <c r="I11" s="268"/>
      <c r="J11" s="268"/>
      <c r="K11" s="268"/>
      <c r="L11" s="268"/>
    </row>
    <row r="12" spans="1:44" x14ac:dyDescent="0.25">
      <c r="A12" s="271" t="str">
        <f>'1. паспорт местоположение'!A12:C12</f>
        <v>N_92-9-25</v>
      </c>
      <c r="B12" s="271"/>
      <c r="C12" s="271"/>
      <c r="D12" s="271"/>
      <c r="E12" s="271"/>
      <c r="F12" s="271"/>
      <c r="G12" s="271"/>
      <c r="H12" s="271"/>
      <c r="I12" s="271"/>
      <c r="J12" s="271"/>
      <c r="K12" s="271"/>
      <c r="L12" s="271"/>
    </row>
    <row r="13" spans="1:44" x14ac:dyDescent="0.25">
      <c r="A13" s="265" t="s">
        <v>5</v>
      </c>
      <c r="B13" s="265"/>
      <c r="C13" s="265"/>
      <c r="D13" s="265"/>
      <c r="E13" s="265"/>
      <c r="F13" s="265"/>
      <c r="G13" s="265"/>
      <c r="H13" s="265"/>
      <c r="I13" s="265"/>
      <c r="J13" s="265"/>
      <c r="K13" s="265"/>
      <c r="L13" s="265"/>
    </row>
    <row r="14" spans="1:44" ht="18.75" x14ac:dyDescent="0.25">
      <c r="A14" s="274"/>
      <c r="B14" s="274"/>
      <c r="C14" s="274"/>
      <c r="D14" s="274"/>
      <c r="E14" s="274"/>
      <c r="F14" s="274"/>
      <c r="G14" s="274"/>
      <c r="H14" s="274"/>
      <c r="I14" s="274"/>
      <c r="J14" s="274"/>
      <c r="K14" s="274"/>
      <c r="L14" s="274"/>
    </row>
    <row r="15" spans="1:44" x14ac:dyDescent="0.25">
      <c r="A15" s="325" t="str">
        <f>'1. паспорт местоположение'!A15</f>
        <v>Покупка в 2025 г. девятнадцати легковых автомобилей для перевозки административно-технического, ремонтного и оперативного персонала</v>
      </c>
      <c r="B15" s="325"/>
      <c r="C15" s="325"/>
      <c r="D15" s="325"/>
      <c r="E15" s="325"/>
      <c r="F15" s="325"/>
      <c r="G15" s="325"/>
      <c r="H15" s="325"/>
      <c r="I15" s="325"/>
      <c r="J15" s="325"/>
      <c r="K15" s="325"/>
      <c r="L15" s="325"/>
    </row>
    <row r="16" spans="1:44" x14ac:dyDescent="0.25">
      <c r="A16" s="265" t="s">
        <v>4</v>
      </c>
      <c r="B16" s="265"/>
      <c r="C16" s="265"/>
      <c r="D16" s="265"/>
      <c r="E16" s="265"/>
      <c r="F16" s="265"/>
      <c r="G16" s="265"/>
      <c r="H16" s="265"/>
      <c r="I16" s="265"/>
      <c r="J16" s="265"/>
      <c r="K16" s="265"/>
      <c r="L16" s="265"/>
    </row>
    <row r="17" spans="1:12" ht="15.75" customHeight="1" x14ac:dyDescent="0.25">
      <c r="L17" s="80"/>
    </row>
    <row r="18" spans="1:12" x14ac:dyDescent="0.25">
      <c r="K18" s="5"/>
    </row>
    <row r="19" spans="1:12" ht="15.75" customHeight="1" x14ac:dyDescent="0.25">
      <c r="A19" s="324" t="s">
        <v>453</v>
      </c>
      <c r="B19" s="324"/>
      <c r="C19" s="324"/>
      <c r="D19" s="324"/>
      <c r="E19" s="324"/>
      <c r="F19" s="324"/>
      <c r="G19" s="324"/>
      <c r="H19" s="324"/>
      <c r="I19" s="324"/>
      <c r="J19" s="324"/>
      <c r="K19" s="324"/>
      <c r="L19" s="324"/>
    </row>
    <row r="20" spans="1:12" x14ac:dyDescent="0.25">
      <c r="A20" s="82"/>
      <c r="B20" s="82"/>
      <c r="C20" s="9"/>
      <c r="D20" s="9"/>
      <c r="E20" s="9"/>
      <c r="F20" s="9"/>
      <c r="G20" s="9"/>
      <c r="H20" s="9"/>
      <c r="I20" s="9"/>
      <c r="J20" s="9"/>
      <c r="K20" s="9"/>
      <c r="L20" s="9"/>
    </row>
    <row r="21" spans="1:12" ht="28.5" customHeight="1" x14ac:dyDescent="0.25">
      <c r="A21" s="326" t="s">
        <v>216</v>
      </c>
      <c r="B21" s="326" t="s">
        <v>215</v>
      </c>
      <c r="C21" s="332" t="s">
        <v>385</v>
      </c>
      <c r="D21" s="332"/>
      <c r="E21" s="332"/>
      <c r="F21" s="332"/>
      <c r="G21" s="332"/>
      <c r="H21" s="332"/>
      <c r="I21" s="327" t="s">
        <v>214</v>
      </c>
      <c r="J21" s="329" t="s">
        <v>387</v>
      </c>
      <c r="K21" s="326" t="s">
        <v>213</v>
      </c>
      <c r="L21" s="328" t="s">
        <v>386</v>
      </c>
    </row>
    <row r="22" spans="1:12" ht="58.5" customHeight="1" x14ac:dyDescent="0.25">
      <c r="A22" s="326"/>
      <c r="B22" s="326"/>
      <c r="C22" s="326" t="s">
        <v>2</v>
      </c>
      <c r="D22" s="326"/>
      <c r="E22" s="326" t="s">
        <v>9</v>
      </c>
      <c r="F22" s="326"/>
      <c r="G22" s="326" t="s">
        <v>564</v>
      </c>
      <c r="H22" s="326"/>
      <c r="I22" s="327"/>
      <c r="J22" s="330"/>
      <c r="K22" s="326"/>
      <c r="L22" s="328"/>
    </row>
    <row r="23" spans="1:12" x14ac:dyDescent="0.25">
      <c r="A23" s="326"/>
      <c r="B23" s="326"/>
      <c r="C23" s="26" t="s">
        <v>212</v>
      </c>
      <c r="D23" s="26" t="s">
        <v>211</v>
      </c>
      <c r="E23" s="26" t="s">
        <v>212</v>
      </c>
      <c r="F23" s="26" t="s">
        <v>211</v>
      </c>
      <c r="G23" s="26" t="s">
        <v>212</v>
      </c>
      <c r="H23" s="26" t="s">
        <v>211</v>
      </c>
      <c r="I23" s="327"/>
      <c r="J23" s="331"/>
      <c r="K23" s="326"/>
      <c r="L23" s="328"/>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499</v>
      </c>
      <c r="D26" s="90" t="s">
        <v>499</v>
      </c>
      <c r="E26" s="90"/>
      <c r="F26" s="90"/>
      <c r="G26" s="90" t="s">
        <v>499</v>
      </c>
      <c r="H26" s="90" t="s">
        <v>499</v>
      </c>
      <c r="I26" s="90"/>
      <c r="J26" s="76"/>
      <c r="K26" s="76"/>
      <c r="L26" s="76"/>
    </row>
    <row r="27" spans="1:12" s="10" customFormat="1" ht="31.5" x14ac:dyDescent="0.25">
      <c r="A27" s="26" t="s">
        <v>208</v>
      </c>
      <c r="B27" s="89" t="s">
        <v>394</v>
      </c>
      <c r="C27" s="90" t="s">
        <v>499</v>
      </c>
      <c r="D27" s="90" t="s">
        <v>499</v>
      </c>
      <c r="E27" s="90"/>
      <c r="F27" s="90"/>
      <c r="G27" s="90" t="s">
        <v>499</v>
      </c>
      <c r="H27" s="90" t="s">
        <v>499</v>
      </c>
      <c r="I27" s="90"/>
      <c r="J27" s="76"/>
      <c r="K27" s="76"/>
      <c r="L27" s="76"/>
    </row>
    <row r="28" spans="1:12" s="10" customFormat="1" ht="47.25" x14ac:dyDescent="0.25">
      <c r="A28" s="26" t="s">
        <v>393</v>
      </c>
      <c r="B28" s="89" t="s">
        <v>398</v>
      </c>
      <c r="C28" s="90" t="s">
        <v>499</v>
      </c>
      <c r="D28" s="90" t="s">
        <v>499</v>
      </c>
      <c r="E28" s="90"/>
      <c r="F28" s="90"/>
      <c r="G28" s="90" t="s">
        <v>499</v>
      </c>
      <c r="H28" s="90" t="s">
        <v>499</v>
      </c>
      <c r="I28" s="90"/>
      <c r="J28" s="76"/>
      <c r="K28" s="76"/>
      <c r="L28" s="76"/>
    </row>
    <row r="29" spans="1:12" s="10" customFormat="1" ht="31.5" x14ac:dyDescent="0.25">
      <c r="A29" s="26" t="s">
        <v>207</v>
      </c>
      <c r="B29" s="89" t="s">
        <v>397</v>
      </c>
      <c r="C29" s="90" t="s">
        <v>499</v>
      </c>
      <c r="D29" s="90" t="s">
        <v>499</v>
      </c>
      <c r="E29" s="90"/>
      <c r="F29" s="90"/>
      <c r="G29" s="90" t="s">
        <v>499</v>
      </c>
      <c r="H29" s="90" t="s">
        <v>499</v>
      </c>
      <c r="I29" s="90"/>
      <c r="J29" s="76"/>
      <c r="K29" s="76"/>
      <c r="L29" s="76"/>
    </row>
    <row r="30" spans="1:12" s="10" customFormat="1" ht="31.5" x14ac:dyDescent="0.25">
      <c r="A30" s="26" t="s">
        <v>206</v>
      </c>
      <c r="B30" s="89" t="s">
        <v>399</v>
      </c>
      <c r="C30" s="90" t="s">
        <v>499</v>
      </c>
      <c r="D30" s="90" t="s">
        <v>499</v>
      </c>
      <c r="E30" s="90"/>
      <c r="F30" s="90"/>
      <c r="G30" s="90" t="s">
        <v>499</v>
      </c>
      <c r="H30" s="90" t="s">
        <v>499</v>
      </c>
      <c r="I30" s="90"/>
      <c r="J30" s="76"/>
      <c r="K30" s="76"/>
      <c r="L30" s="76"/>
    </row>
    <row r="31" spans="1:12" s="10" customFormat="1" ht="31.5" x14ac:dyDescent="0.25">
      <c r="A31" s="26" t="s">
        <v>205</v>
      </c>
      <c r="B31" s="91" t="s">
        <v>395</v>
      </c>
      <c r="C31" s="90" t="s">
        <v>499</v>
      </c>
      <c r="D31" s="90" t="s">
        <v>499</v>
      </c>
      <c r="E31" s="90"/>
      <c r="F31" s="90"/>
      <c r="G31" s="90" t="s">
        <v>499</v>
      </c>
      <c r="H31" s="90" t="s">
        <v>499</v>
      </c>
      <c r="I31" s="90"/>
      <c r="J31" s="76"/>
      <c r="K31" s="76"/>
      <c r="L31" s="76"/>
    </row>
    <row r="32" spans="1:12" s="10" customFormat="1" ht="31.5" x14ac:dyDescent="0.25">
      <c r="A32" s="26" t="s">
        <v>203</v>
      </c>
      <c r="B32" s="91" t="s">
        <v>400</v>
      </c>
      <c r="C32" s="90" t="s">
        <v>499</v>
      </c>
      <c r="D32" s="90" t="s">
        <v>499</v>
      </c>
      <c r="E32" s="90"/>
      <c r="F32" s="90"/>
      <c r="G32" s="90" t="s">
        <v>499</v>
      </c>
      <c r="H32" s="90" t="s">
        <v>499</v>
      </c>
      <c r="I32" s="90"/>
      <c r="J32" s="76"/>
      <c r="K32" s="76"/>
      <c r="L32" s="76"/>
    </row>
    <row r="33" spans="1:12" s="10" customFormat="1" ht="31.5" x14ac:dyDescent="0.25">
      <c r="A33" s="26" t="s">
        <v>411</v>
      </c>
      <c r="B33" s="91" t="s">
        <v>328</v>
      </c>
      <c r="C33" s="90" t="s">
        <v>499</v>
      </c>
      <c r="D33" s="90" t="s">
        <v>499</v>
      </c>
      <c r="E33" s="90"/>
      <c r="F33" s="90"/>
      <c r="G33" s="90" t="s">
        <v>499</v>
      </c>
      <c r="H33" s="90" t="s">
        <v>499</v>
      </c>
      <c r="I33" s="90"/>
      <c r="J33" s="76"/>
      <c r="K33" s="76"/>
      <c r="L33" s="76"/>
    </row>
    <row r="34" spans="1:12" s="10" customFormat="1" ht="47.25" x14ac:dyDescent="0.25">
      <c r="A34" s="26" t="s">
        <v>412</v>
      </c>
      <c r="B34" s="91" t="s">
        <v>404</v>
      </c>
      <c r="C34" s="90" t="s">
        <v>499</v>
      </c>
      <c r="D34" s="90" t="s">
        <v>499</v>
      </c>
      <c r="E34" s="90"/>
      <c r="F34" s="90"/>
      <c r="G34" s="90" t="s">
        <v>499</v>
      </c>
      <c r="H34" s="90" t="s">
        <v>499</v>
      </c>
      <c r="I34" s="90"/>
      <c r="J34" s="76"/>
      <c r="K34" s="76"/>
      <c r="L34" s="76"/>
    </row>
    <row r="35" spans="1:12" s="10" customFormat="1" x14ac:dyDescent="0.25">
      <c r="A35" s="26" t="s">
        <v>413</v>
      </c>
      <c r="B35" s="91" t="s">
        <v>204</v>
      </c>
      <c r="C35" s="90" t="s">
        <v>499</v>
      </c>
      <c r="D35" s="90" t="s">
        <v>499</v>
      </c>
      <c r="E35" s="90"/>
      <c r="F35" s="90"/>
      <c r="G35" s="90" t="s">
        <v>499</v>
      </c>
      <c r="H35" s="90" t="s">
        <v>499</v>
      </c>
      <c r="I35" s="90"/>
      <c r="J35" s="76"/>
      <c r="K35" s="76"/>
      <c r="L35" s="76"/>
    </row>
    <row r="36" spans="1:12" ht="31.5" x14ac:dyDescent="0.25">
      <c r="A36" s="26" t="s">
        <v>414</v>
      </c>
      <c r="B36" s="91" t="s">
        <v>396</v>
      </c>
      <c r="C36" s="90" t="s">
        <v>499</v>
      </c>
      <c r="D36" s="90" t="s">
        <v>499</v>
      </c>
      <c r="E36" s="90"/>
      <c r="F36" s="90"/>
      <c r="G36" s="90" t="s">
        <v>499</v>
      </c>
      <c r="H36" s="90" t="s">
        <v>499</v>
      </c>
      <c r="I36" s="90"/>
      <c r="J36" s="76"/>
      <c r="K36" s="76"/>
      <c r="L36" s="76"/>
    </row>
    <row r="37" spans="1:12" x14ac:dyDescent="0.25">
      <c r="A37" s="26" t="s">
        <v>415</v>
      </c>
      <c r="B37" s="91" t="s">
        <v>202</v>
      </c>
      <c r="C37" s="90" t="s">
        <v>499</v>
      </c>
      <c r="D37" s="90" t="s">
        <v>499</v>
      </c>
      <c r="E37" s="90"/>
      <c r="F37" s="90"/>
      <c r="G37" s="90" t="s">
        <v>499</v>
      </c>
      <c r="H37" s="90" t="s">
        <v>499</v>
      </c>
      <c r="I37" s="90"/>
      <c r="J37" s="76"/>
      <c r="K37" s="76"/>
      <c r="L37" s="76"/>
    </row>
    <row r="38" spans="1:12" x14ac:dyDescent="0.25">
      <c r="A38" s="26" t="s">
        <v>416</v>
      </c>
      <c r="B38" s="88" t="s">
        <v>201</v>
      </c>
      <c r="C38" s="24"/>
      <c r="D38" s="24"/>
      <c r="E38" s="24"/>
      <c r="F38" s="24"/>
      <c r="G38" s="24"/>
      <c r="H38" s="24"/>
      <c r="I38" s="24"/>
      <c r="J38" s="76"/>
      <c r="K38" s="76"/>
      <c r="L38" s="76"/>
    </row>
    <row r="39" spans="1:12" ht="63" x14ac:dyDescent="0.25">
      <c r="A39" s="26">
        <v>2</v>
      </c>
      <c r="B39" s="91" t="s">
        <v>401</v>
      </c>
      <c r="C39" s="90" t="s">
        <v>499</v>
      </c>
      <c r="D39" s="90" t="s">
        <v>499</v>
      </c>
      <c r="E39" s="90"/>
      <c r="F39" s="90"/>
      <c r="G39" s="90" t="s">
        <v>499</v>
      </c>
      <c r="H39" s="90" t="s">
        <v>499</v>
      </c>
      <c r="I39" s="90"/>
      <c r="J39" s="76"/>
      <c r="K39" s="76"/>
      <c r="L39" s="76"/>
    </row>
    <row r="40" spans="1:12" x14ac:dyDescent="0.25">
      <c r="A40" s="26" t="s">
        <v>200</v>
      </c>
      <c r="B40" s="91" t="s">
        <v>403</v>
      </c>
      <c r="C40" s="129">
        <v>45667</v>
      </c>
      <c r="D40" s="129">
        <v>45808</v>
      </c>
      <c r="E40" s="129"/>
      <c r="F40" s="129"/>
      <c r="G40" s="129">
        <v>45667</v>
      </c>
      <c r="H40" s="129">
        <v>45808</v>
      </c>
      <c r="I40" s="90"/>
      <c r="J40" s="76"/>
      <c r="K40" s="76"/>
      <c r="L40" s="76"/>
    </row>
    <row r="41" spans="1:12" ht="31.5" x14ac:dyDescent="0.25">
      <c r="A41" s="26" t="s">
        <v>199</v>
      </c>
      <c r="B41" s="88" t="s">
        <v>483</v>
      </c>
      <c r="C41" s="24"/>
      <c r="D41" s="24"/>
      <c r="E41" s="24"/>
      <c r="F41" s="24"/>
      <c r="G41" s="24"/>
      <c r="H41" s="24"/>
      <c r="I41" s="24"/>
      <c r="J41" s="76"/>
      <c r="K41" s="76"/>
      <c r="L41" s="76"/>
    </row>
    <row r="42" spans="1:12" ht="31.5" x14ac:dyDescent="0.25">
      <c r="A42" s="26">
        <v>3</v>
      </c>
      <c r="B42" s="91" t="s">
        <v>402</v>
      </c>
      <c r="C42" s="90" t="s">
        <v>499</v>
      </c>
      <c r="D42" s="90" t="s">
        <v>499</v>
      </c>
      <c r="E42" s="90"/>
      <c r="F42" s="90"/>
      <c r="G42" s="90" t="s">
        <v>499</v>
      </c>
      <c r="H42" s="90" t="s">
        <v>499</v>
      </c>
      <c r="I42" s="90"/>
      <c r="J42" s="76"/>
      <c r="K42" s="76"/>
      <c r="L42" s="76"/>
    </row>
    <row r="43" spans="1:12" x14ac:dyDescent="0.25">
      <c r="A43" s="26" t="s">
        <v>198</v>
      </c>
      <c r="B43" s="91" t="s">
        <v>196</v>
      </c>
      <c r="C43" s="129">
        <v>45808</v>
      </c>
      <c r="D43" s="129">
        <v>46022</v>
      </c>
      <c r="E43" s="129"/>
      <c r="F43" s="129"/>
      <c r="G43" s="129">
        <v>45808</v>
      </c>
      <c r="H43" s="129">
        <v>46022</v>
      </c>
      <c r="I43" s="90"/>
      <c r="J43" s="76"/>
      <c r="K43" s="76"/>
      <c r="L43" s="76"/>
    </row>
    <row r="44" spans="1:12" x14ac:dyDescent="0.25">
      <c r="A44" s="26" t="s">
        <v>197</v>
      </c>
      <c r="B44" s="91" t="s">
        <v>194</v>
      </c>
      <c r="C44" s="90" t="s">
        <v>499</v>
      </c>
      <c r="D44" s="90" t="s">
        <v>499</v>
      </c>
      <c r="E44" s="90"/>
      <c r="F44" s="90"/>
      <c r="G44" s="90" t="s">
        <v>499</v>
      </c>
      <c r="H44" s="90" t="s">
        <v>499</v>
      </c>
      <c r="I44" s="90"/>
      <c r="J44" s="76"/>
      <c r="K44" s="76"/>
      <c r="L44" s="76"/>
    </row>
    <row r="45" spans="1:12" ht="63" x14ac:dyDescent="0.25">
      <c r="A45" s="26" t="s">
        <v>195</v>
      </c>
      <c r="B45" s="91" t="s">
        <v>407</v>
      </c>
      <c r="C45" s="90" t="s">
        <v>499</v>
      </c>
      <c r="D45" s="90" t="s">
        <v>499</v>
      </c>
      <c r="E45" s="90"/>
      <c r="F45" s="90"/>
      <c r="G45" s="90" t="s">
        <v>499</v>
      </c>
      <c r="H45" s="90" t="s">
        <v>499</v>
      </c>
      <c r="I45" s="90"/>
      <c r="J45" s="76"/>
      <c r="K45" s="76"/>
      <c r="L45" s="76"/>
    </row>
    <row r="46" spans="1:12" ht="141.75" x14ac:dyDescent="0.25">
      <c r="A46" s="26" t="s">
        <v>193</v>
      </c>
      <c r="B46" s="91" t="s">
        <v>405</v>
      </c>
      <c r="C46" s="90" t="s">
        <v>499</v>
      </c>
      <c r="D46" s="90" t="s">
        <v>499</v>
      </c>
      <c r="E46" s="90"/>
      <c r="F46" s="90"/>
      <c r="G46" s="90" t="s">
        <v>499</v>
      </c>
      <c r="H46" s="90" t="s">
        <v>499</v>
      </c>
      <c r="I46" s="90"/>
      <c r="J46" s="76"/>
      <c r="K46" s="76"/>
      <c r="L46" s="76"/>
    </row>
    <row r="47" spans="1:12" x14ac:dyDescent="0.25">
      <c r="A47" s="26" t="s">
        <v>191</v>
      </c>
      <c r="B47" s="91" t="s">
        <v>192</v>
      </c>
      <c r="C47" s="90" t="s">
        <v>499</v>
      </c>
      <c r="D47" s="90" t="s">
        <v>499</v>
      </c>
      <c r="E47" s="90"/>
      <c r="F47" s="90"/>
      <c r="G47" s="90" t="s">
        <v>499</v>
      </c>
      <c r="H47" s="90" t="s">
        <v>499</v>
      </c>
      <c r="I47" s="90"/>
      <c r="J47" s="76"/>
      <c r="K47" s="76"/>
      <c r="L47" s="76"/>
    </row>
    <row r="48" spans="1:12" x14ac:dyDescent="0.25">
      <c r="A48" s="26" t="s">
        <v>417</v>
      </c>
      <c r="B48" s="88" t="s">
        <v>190</v>
      </c>
      <c r="C48" s="24"/>
      <c r="D48" s="24"/>
      <c r="E48" s="24"/>
      <c r="F48" s="24"/>
      <c r="G48" s="24"/>
      <c r="H48" s="24"/>
      <c r="I48" s="24"/>
      <c r="J48" s="76"/>
      <c r="K48" s="76"/>
      <c r="L48" s="76"/>
    </row>
    <row r="49" spans="1:12" ht="31.5" x14ac:dyDescent="0.25">
      <c r="A49" s="26">
        <v>4</v>
      </c>
      <c r="B49" s="91" t="s">
        <v>188</v>
      </c>
      <c r="C49" s="90" t="s">
        <v>499</v>
      </c>
      <c r="D49" s="90" t="s">
        <v>499</v>
      </c>
      <c r="E49" s="90"/>
      <c r="F49" s="90"/>
      <c r="G49" s="90" t="s">
        <v>499</v>
      </c>
      <c r="H49" s="90" t="s">
        <v>499</v>
      </c>
      <c r="I49" s="90"/>
      <c r="J49" s="76"/>
      <c r="K49" s="76"/>
      <c r="L49" s="76"/>
    </row>
    <row r="50" spans="1:12" ht="78.75" x14ac:dyDescent="0.25">
      <c r="A50" s="26" t="s">
        <v>189</v>
      </c>
      <c r="B50" s="91" t="s">
        <v>406</v>
      </c>
      <c r="C50" s="90" t="s">
        <v>499</v>
      </c>
      <c r="D50" s="90" t="s">
        <v>499</v>
      </c>
      <c r="E50" s="90"/>
      <c r="F50" s="90"/>
      <c r="G50" s="90" t="s">
        <v>499</v>
      </c>
      <c r="H50" s="90" t="s">
        <v>499</v>
      </c>
      <c r="I50" s="90"/>
      <c r="J50" s="76"/>
      <c r="K50" s="76"/>
      <c r="L50" s="76"/>
    </row>
    <row r="51" spans="1:12" ht="47.25" x14ac:dyDescent="0.25">
      <c r="A51" s="26" t="s">
        <v>187</v>
      </c>
      <c r="B51" s="91" t="s">
        <v>408</v>
      </c>
      <c r="C51" s="90" t="s">
        <v>499</v>
      </c>
      <c r="D51" s="90" t="s">
        <v>499</v>
      </c>
      <c r="E51" s="90"/>
      <c r="F51" s="90"/>
      <c r="G51" s="90" t="s">
        <v>499</v>
      </c>
      <c r="H51" s="90" t="s">
        <v>499</v>
      </c>
      <c r="I51" s="90"/>
      <c r="J51" s="76"/>
      <c r="K51" s="76"/>
      <c r="L51" s="76"/>
    </row>
    <row r="52" spans="1:12" ht="47.25" x14ac:dyDescent="0.25">
      <c r="A52" s="26" t="s">
        <v>185</v>
      </c>
      <c r="B52" s="91" t="s">
        <v>186</v>
      </c>
      <c r="C52" s="90" t="s">
        <v>499</v>
      </c>
      <c r="D52" s="90" t="s">
        <v>499</v>
      </c>
      <c r="E52" s="90"/>
      <c r="F52" s="90"/>
      <c r="G52" s="90" t="s">
        <v>499</v>
      </c>
      <c r="H52" s="90" t="s">
        <v>499</v>
      </c>
      <c r="I52" s="90"/>
      <c r="J52" s="76"/>
      <c r="K52" s="76"/>
      <c r="L52" s="76"/>
    </row>
    <row r="53" spans="1:12" ht="31.5" x14ac:dyDescent="0.25">
      <c r="A53" s="26" t="s">
        <v>183</v>
      </c>
      <c r="B53" s="52" t="s">
        <v>409</v>
      </c>
      <c r="C53" s="129">
        <v>45808</v>
      </c>
      <c r="D53" s="129">
        <v>46022</v>
      </c>
      <c r="E53" s="129"/>
      <c r="F53" s="129"/>
      <c r="G53" s="129">
        <v>45808</v>
      </c>
      <c r="H53" s="129">
        <v>46022</v>
      </c>
      <c r="I53" s="90"/>
      <c r="J53" s="76"/>
      <c r="K53" s="76"/>
      <c r="L53" s="76"/>
    </row>
    <row r="54" spans="1:12" ht="31.5" x14ac:dyDescent="0.25">
      <c r="A54" s="26" t="s">
        <v>410</v>
      </c>
      <c r="B54" s="91" t="s">
        <v>184</v>
      </c>
      <c r="C54" s="90" t="s">
        <v>499</v>
      </c>
      <c r="D54" s="90" t="s">
        <v>499</v>
      </c>
      <c r="E54" s="90"/>
      <c r="F54" s="90"/>
      <c r="G54" s="90" t="s">
        <v>499</v>
      </c>
      <c r="H54" s="90" t="s">
        <v>499</v>
      </c>
      <c r="I54" s="90"/>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2025-04-21T06:34:56Z</dcterms:modified>
</cp:coreProperties>
</file>